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T:\Rok 2023\ČÁSLAVSKÁ\rozočet Čásklavská dotace-úprava\ROZPOČET REINVEST Bera + VO MILOTA  nové\"/>
    </mc:Choice>
  </mc:AlternateContent>
  <workbookProtection workbookAlgorithmName="SHA-512" workbookHashValue="k4b2gLnSLBpVH3d8agvgyUO6Fa/Dmni/GjRst6+JyHxZ/091lXiQNoSZkdEAoRlMzBkeRKxV8KmOHFplArlHwg==" workbookSaltValue="RrhXyheoA/5beA9jjk2uVg==" workbookSpinCount="100000" lockStructure="1"/>
  <bookViews>
    <workbookView xWindow="18000" yWindow="0" windowWidth="18315" windowHeight="25290"/>
  </bookViews>
  <sheets>
    <sheet name="Rekapitulace stavby" sheetId="1" r:id="rId1"/>
    <sheet name="1937_2 - Čáslavská" sheetId="2" r:id="rId2"/>
    <sheet name="1937_2 - Čáslavská VO" sheetId="3" r:id="rId3"/>
  </sheets>
  <definedNames>
    <definedName name="_xlnm._FilterDatabase" localSheetId="1" hidden="1">'1937_2 - Čáslavská'!$C$135:$K$241</definedName>
    <definedName name="_xlnm.Print_Titles" localSheetId="1">'1937_2 - Čáslavská'!$135:$135</definedName>
    <definedName name="_xlnm.Print_Titles" localSheetId="0">'Rekapitulace stavby'!$92:$92</definedName>
    <definedName name="_xlnm.Print_Area" localSheetId="1">'1937_2 - Čáslavská'!$C$4:$J$76,'1937_2 - Čáslavská'!$C$82:$J$119,'1937_2 - Čáslavská'!$C$125:$J$241</definedName>
    <definedName name="_xlnm.Print_Area" localSheetId="0">'Rekapitulace stavby'!$D$4:$AO$76,'Rekapitulace stavby'!$C$82:$AQ$103</definedName>
  </definedNames>
  <calcPr calcId="162913"/>
</workbook>
</file>

<file path=xl/calcChain.xml><?xml version="1.0" encoding="utf-8"?>
<calcChain xmlns="http://schemas.openxmlformats.org/spreadsheetml/2006/main">
  <c r="BK175" i="3" l="1"/>
  <c r="BI175" i="3"/>
  <c r="BH175" i="3"/>
  <c r="BG175" i="3"/>
  <c r="BF175" i="3"/>
  <c r="T175" i="3"/>
  <c r="R175" i="3"/>
  <c r="P175" i="3"/>
  <c r="J175" i="3"/>
  <c r="BE175" i="3" s="1"/>
  <c r="BK174" i="3"/>
  <c r="BI174" i="3"/>
  <c r="BH174" i="3"/>
  <c r="BG174" i="3"/>
  <c r="BF174" i="3"/>
  <c r="T174" i="3"/>
  <c r="R174" i="3"/>
  <c r="P174" i="3"/>
  <c r="J174" i="3"/>
  <c r="BE174" i="3" s="1"/>
  <c r="BK173" i="3"/>
  <c r="BI173" i="3"/>
  <c r="BH173" i="3"/>
  <c r="BG173" i="3"/>
  <c r="BF173" i="3"/>
  <c r="T173" i="3"/>
  <c r="R173" i="3"/>
  <c r="P173" i="3"/>
  <c r="J173" i="3"/>
  <c r="BE173" i="3" s="1"/>
  <c r="BK172" i="3"/>
  <c r="BI172" i="3"/>
  <c r="BH172" i="3"/>
  <c r="BG172" i="3"/>
  <c r="BF172" i="3"/>
  <c r="T172" i="3"/>
  <c r="R172" i="3"/>
  <c r="P172" i="3"/>
  <c r="J172" i="3"/>
  <c r="BE172" i="3" s="1"/>
  <c r="BK171" i="3"/>
  <c r="BI171" i="3"/>
  <c r="BH171" i="3"/>
  <c r="BG171" i="3"/>
  <c r="BF171" i="3"/>
  <c r="T171" i="3"/>
  <c r="R171" i="3"/>
  <c r="P171" i="3"/>
  <c r="J171" i="3"/>
  <c r="BE171" i="3" s="1"/>
  <c r="BK170" i="3"/>
  <c r="BI170" i="3"/>
  <c r="BH170" i="3"/>
  <c r="BG170" i="3"/>
  <c r="BF170" i="3"/>
  <c r="T170" i="3"/>
  <c r="R170" i="3"/>
  <c r="P170" i="3"/>
  <c r="J170" i="3"/>
  <c r="BE170" i="3" s="1"/>
  <c r="BK169" i="3"/>
  <c r="BI169" i="3"/>
  <c r="BH169" i="3"/>
  <c r="BG169" i="3"/>
  <c r="BF169" i="3"/>
  <c r="BE169" i="3"/>
  <c r="T169" i="3"/>
  <c r="R169" i="3"/>
  <c r="P169" i="3"/>
  <c r="J169" i="3"/>
  <c r="BK168" i="3"/>
  <c r="BI168" i="3"/>
  <c r="BH168" i="3"/>
  <c r="BG168" i="3"/>
  <c r="BF168" i="3"/>
  <c r="T168" i="3"/>
  <c r="R168" i="3"/>
  <c r="P168" i="3"/>
  <c r="J168" i="3"/>
  <c r="BE168" i="3" s="1"/>
  <c r="BK167" i="3"/>
  <c r="BI167" i="3"/>
  <c r="BH167" i="3"/>
  <c r="BG167" i="3"/>
  <c r="BF167" i="3"/>
  <c r="T167" i="3"/>
  <c r="R167" i="3"/>
  <c r="P167" i="3"/>
  <c r="J167" i="3"/>
  <c r="BE167" i="3" s="1"/>
  <c r="BK166" i="3"/>
  <c r="BI166" i="3"/>
  <c r="BH166" i="3"/>
  <c r="BG166" i="3"/>
  <c r="BF166" i="3"/>
  <c r="T166" i="3"/>
  <c r="R166" i="3"/>
  <c r="P166" i="3"/>
  <c r="J166" i="3"/>
  <c r="BE166" i="3" s="1"/>
  <c r="BK165" i="3"/>
  <c r="BI165" i="3"/>
  <c r="BH165" i="3"/>
  <c r="BG165" i="3"/>
  <c r="BF165" i="3"/>
  <c r="T165" i="3"/>
  <c r="R165" i="3"/>
  <c r="P165" i="3"/>
  <c r="J165" i="3"/>
  <c r="BE165" i="3" s="1"/>
  <c r="BK164" i="3"/>
  <c r="BI164" i="3"/>
  <c r="BH164" i="3"/>
  <c r="BG164" i="3"/>
  <c r="BF164" i="3"/>
  <c r="T164" i="3"/>
  <c r="R164" i="3"/>
  <c r="P164" i="3"/>
  <c r="J164" i="3"/>
  <c r="BE164" i="3" s="1"/>
  <c r="BK163" i="3"/>
  <c r="BI163" i="3"/>
  <c r="BH163" i="3"/>
  <c r="BG163" i="3"/>
  <c r="BF163" i="3"/>
  <c r="T163" i="3"/>
  <c r="R163" i="3"/>
  <c r="P163" i="3"/>
  <c r="J163" i="3"/>
  <c r="BE163" i="3" s="1"/>
  <c r="BK162" i="3"/>
  <c r="BI162" i="3"/>
  <c r="BH162" i="3"/>
  <c r="BG162" i="3"/>
  <c r="BF162" i="3"/>
  <c r="T162" i="3"/>
  <c r="R162" i="3"/>
  <c r="P162" i="3"/>
  <c r="J162" i="3"/>
  <c r="BE162" i="3" s="1"/>
  <c r="BK161" i="3"/>
  <c r="BI161" i="3"/>
  <c r="BH161" i="3"/>
  <c r="BG161" i="3"/>
  <c r="BF161" i="3"/>
  <c r="T161" i="3"/>
  <c r="R161" i="3"/>
  <c r="P161" i="3"/>
  <c r="J161" i="3"/>
  <c r="BE161" i="3" s="1"/>
  <c r="BK160" i="3"/>
  <c r="BI160" i="3"/>
  <c r="BH160" i="3"/>
  <c r="BG160" i="3"/>
  <c r="BF160" i="3"/>
  <c r="T160" i="3"/>
  <c r="R160" i="3"/>
  <c r="P160" i="3"/>
  <c r="J160" i="3"/>
  <c r="BE160" i="3" s="1"/>
  <c r="BK159" i="3"/>
  <c r="BI159" i="3"/>
  <c r="BH159" i="3"/>
  <c r="BG159" i="3"/>
  <c r="BF159" i="3"/>
  <c r="T159" i="3"/>
  <c r="R159" i="3"/>
  <c r="P159" i="3"/>
  <c r="J159" i="3"/>
  <c r="BE159" i="3" s="1"/>
  <c r="BK158" i="3"/>
  <c r="BI158" i="3"/>
  <c r="BH158" i="3"/>
  <c r="BG158" i="3"/>
  <c r="BF158" i="3"/>
  <c r="T158" i="3"/>
  <c r="R158" i="3"/>
  <c r="P158" i="3"/>
  <c r="J158" i="3"/>
  <c r="BE158" i="3" s="1"/>
  <c r="BK157" i="3"/>
  <c r="BI157" i="3"/>
  <c r="BH157" i="3"/>
  <c r="BG157" i="3"/>
  <c r="BF157" i="3"/>
  <c r="T157" i="3"/>
  <c r="R157" i="3"/>
  <c r="P157" i="3"/>
  <c r="J157" i="3"/>
  <c r="BE157" i="3" s="1"/>
  <c r="BK156" i="3"/>
  <c r="BI156" i="3"/>
  <c r="BH156" i="3"/>
  <c r="BG156" i="3"/>
  <c r="BF156" i="3"/>
  <c r="T156" i="3"/>
  <c r="R156" i="3"/>
  <c r="P156" i="3"/>
  <c r="J156" i="3"/>
  <c r="BE156" i="3" s="1"/>
  <c r="BK155" i="3"/>
  <c r="BI155" i="3"/>
  <c r="BH155" i="3"/>
  <c r="BG155" i="3"/>
  <c r="BF155" i="3"/>
  <c r="T155" i="3"/>
  <c r="R155" i="3"/>
  <c r="P155" i="3"/>
  <c r="J155" i="3"/>
  <c r="BE155" i="3" s="1"/>
  <c r="BK154" i="3"/>
  <c r="BI154" i="3"/>
  <c r="BH154" i="3"/>
  <c r="BG154" i="3"/>
  <c r="BF154" i="3"/>
  <c r="T154" i="3"/>
  <c r="R154" i="3"/>
  <c r="P154" i="3"/>
  <c r="J154" i="3"/>
  <c r="BE154" i="3" s="1"/>
  <c r="BK153" i="3"/>
  <c r="BI153" i="3"/>
  <c r="BH153" i="3"/>
  <c r="BG153" i="3"/>
  <c r="BF153" i="3"/>
  <c r="BE153" i="3"/>
  <c r="T153" i="3"/>
  <c r="R153" i="3"/>
  <c r="P153" i="3"/>
  <c r="J153" i="3"/>
  <c r="BK152" i="3"/>
  <c r="BI152" i="3"/>
  <c r="BH152" i="3"/>
  <c r="BG152" i="3"/>
  <c r="BF152" i="3"/>
  <c r="T152" i="3"/>
  <c r="R152" i="3"/>
  <c r="P152" i="3"/>
  <c r="J152" i="3"/>
  <c r="BE152" i="3" s="1"/>
  <c r="BK151" i="3"/>
  <c r="BI151" i="3"/>
  <c r="BH151" i="3"/>
  <c r="BG151" i="3"/>
  <c r="BF151" i="3"/>
  <c r="T151" i="3"/>
  <c r="R151" i="3"/>
  <c r="P151" i="3"/>
  <c r="J151" i="3"/>
  <c r="BE151" i="3" s="1"/>
  <c r="BK150" i="3"/>
  <c r="BI150" i="3"/>
  <c r="BH150" i="3"/>
  <c r="BG150" i="3"/>
  <c r="BF150" i="3"/>
  <c r="T150" i="3"/>
  <c r="R150" i="3"/>
  <c r="P150" i="3"/>
  <c r="J150" i="3"/>
  <c r="BE150" i="3" s="1"/>
  <c r="BK149" i="3"/>
  <c r="BI149" i="3"/>
  <c r="BH149" i="3"/>
  <c r="BG149" i="3"/>
  <c r="BF149" i="3"/>
  <c r="T149" i="3"/>
  <c r="R149" i="3"/>
  <c r="P149" i="3"/>
  <c r="J149" i="3"/>
  <c r="BE149" i="3" s="1"/>
  <c r="BK148" i="3"/>
  <c r="BI148" i="3"/>
  <c r="BH148" i="3"/>
  <c r="BG148" i="3"/>
  <c r="BF148" i="3"/>
  <c r="T148" i="3"/>
  <c r="R148" i="3"/>
  <c r="P148" i="3"/>
  <c r="J148" i="3"/>
  <c r="BE148" i="3" s="1"/>
  <c r="BK147" i="3"/>
  <c r="BI147" i="3"/>
  <c r="BH147" i="3"/>
  <c r="BG147" i="3"/>
  <c r="BF147" i="3"/>
  <c r="T147" i="3"/>
  <c r="R147" i="3"/>
  <c r="P147" i="3"/>
  <c r="J147" i="3"/>
  <c r="BE147" i="3" s="1"/>
  <c r="BK146" i="3"/>
  <c r="BI146" i="3"/>
  <c r="BH146" i="3"/>
  <c r="BG146" i="3"/>
  <c r="BF146" i="3"/>
  <c r="T146" i="3"/>
  <c r="R146" i="3"/>
  <c r="P146" i="3"/>
  <c r="J146" i="3"/>
  <c r="BE146" i="3" s="1"/>
  <c r="BK144" i="3"/>
  <c r="BI144" i="3"/>
  <c r="BH144" i="3"/>
  <c r="BG144" i="3"/>
  <c r="BF144" i="3"/>
  <c r="BE144" i="3"/>
  <c r="T144" i="3"/>
  <c r="R144" i="3"/>
  <c r="P144" i="3"/>
  <c r="J144" i="3"/>
  <c r="BK143" i="3"/>
  <c r="BI143" i="3"/>
  <c r="BH143" i="3"/>
  <c r="BG143" i="3"/>
  <c r="BF143" i="3"/>
  <c r="T143" i="3"/>
  <c r="R143" i="3"/>
  <c r="P143" i="3"/>
  <c r="J143" i="3"/>
  <c r="BE143" i="3" s="1"/>
  <c r="BK141" i="3"/>
  <c r="BI141" i="3"/>
  <c r="BH141" i="3"/>
  <c r="BG141" i="3"/>
  <c r="BF141" i="3"/>
  <c r="T141" i="3"/>
  <c r="R141" i="3"/>
  <c r="P141" i="3"/>
  <c r="J141" i="3"/>
  <c r="BE141" i="3" s="1"/>
  <c r="BK139" i="3"/>
  <c r="BI139" i="3"/>
  <c r="BH139" i="3"/>
  <c r="BG139" i="3"/>
  <c r="BF139" i="3"/>
  <c r="T139" i="3"/>
  <c r="R139" i="3"/>
  <c r="P139" i="3"/>
  <c r="J139" i="3"/>
  <c r="BE139" i="3" s="1"/>
  <c r="BK137" i="3"/>
  <c r="BI137" i="3"/>
  <c r="BH137" i="3"/>
  <c r="BG137" i="3"/>
  <c r="BF137" i="3"/>
  <c r="T137" i="3"/>
  <c r="R137" i="3"/>
  <c r="P137" i="3"/>
  <c r="J137" i="3"/>
  <c r="BE137" i="3" s="1"/>
  <c r="BK135" i="3"/>
  <c r="BI135" i="3"/>
  <c r="BH135" i="3"/>
  <c r="BG135" i="3"/>
  <c r="BF135" i="3"/>
  <c r="T135" i="3"/>
  <c r="R135" i="3"/>
  <c r="P135" i="3"/>
  <c r="J135" i="3"/>
  <c r="BE135" i="3" s="1"/>
  <c r="BK133" i="3"/>
  <c r="BI133" i="3"/>
  <c r="BH133" i="3"/>
  <c r="BG133" i="3"/>
  <c r="BF133" i="3"/>
  <c r="BE133" i="3"/>
  <c r="T133" i="3"/>
  <c r="R133" i="3"/>
  <c r="P133" i="3"/>
  <c r="J133" i="3"/>
  <c r="BK131" i="3"/>
  <c r="BI131" i="3"/>
  <c r="BH131" i="3"/>
  <c r="BG131" i="3"/>
  <c r="BF131" i="3"/>
  <c r="T131" i="3"/>
  <c r="R131" i="3"/>
  <c r="P131" i="3"/>
  <c r="J131" i="3"/>
  <c r="BE131" i="3" s="1"/>
  <c r="BK129" i="3"/>
  <c r="BI129" i="3"/>
  <c r="BH129" i="3"/>
  <c r="BG129" i="3"/>
  <c r="BF129" i="3"/>
  <c r="T129" i="3"/>
  <c r="R129" i="3"/>
  <c r="P129" i="3"/>
  <c r="J129" i="3"/>
  <c r="BE129" i="3" s="1"/>
  <c r="BK127" i="3"/>
  <c r="BI127" i="3"/>
  <c r="BH127" i="3"/>
  <c r="BG127" i="3"/>
  <c r="BF127" i="3"/>
  <c r="T127" i="3"/>
  <c r="R127" i="3"/>
  <c r="P127" i="3"/>
  <c r="J127" i="3"/>
  <c r="BE127" i="3" s="1"/>
  <c r="BK125" i="3"/>
  <c r="BI125" i="3"/>
  <c r="BH125" i="3"/>
  <c r="BG125" i="3"/>
  <c r="BF125" i="3"/>
  <c r="T125" i="3"/>
  <c r="R125" i="3"/>
  <c r="P125" i="3"/>
  <c r="J125" i="3"/>
  <c r="BE125" i="3" s="1"/>
  <c r="BK123" i="3"/>
  <c r="BI123" i="3"/>
  <c r="BH123" i="3"/>
  <c r="BG123" i="3"/>
  <c r="BF123" i="3"/>
  <c r="T123" i="3"/>
  <c r="R123" i="3"/>
  <c r="P123" i="3"/>
  <c r="J123" i="3"/>
  <c r="BE123" i="3" s="1"/>
  <c r="BK121" i="3"/>
  <c r="BI121" i="3"/>
  <c r="BH121" i="3"/>
  <c r="BG121" i="3"/>
  <c r="BF121" i="3"/>
  <c r="T121" i="3"/>
  <c r="R121" i="3"/>
  <c r="P121" i="3"/>
  <c r="J121" i="3"/>
  <c r="BE121" i="3" s="1"/>
  <c r="BK119" i="3"/>
  <c r="BI119" i="3"/>
  <c r="BH119" i="3"/>
  <c r="BG119" i="3"/>
  <c r="BF119" i="3"/>
  <c r="T119" i="3"/>
  <c r="R119" i="3"/>
  <c r="P119" i="3"/>
  <c r="J119" i="3"/>
  <c r="BE119" i="3" s="1"/>
  <c r="BK117" i="3"/>
  <c r="BI117" i="3"/>
  <c r="BH117" i="3"/>
  <c r="BG117" i="3"/>
  <c r="BF117" i="3"/>
  <c r="T117" i="3"/>
  <c r="R117" i="3"/>
  <c r="P117" i="3"/>
  <c r="J117" i="3"/>
  <c r="BE117" i="3" s="1"/>
  <c r="BK115" i="3"/>
  <c r="BI115" i="3"/>
  <c r="BH115" i="3"/>
  <c r="BG115" i="3"/>
  <c r="BF115" i="3"/>
  <c r="BE115" i="3"/>
  <c r="T115" i="3"/>
  <c r="R115" i="3"/>
  <c r="P115" i="3"/>
  <c r="J115" i="3"/>
  <c r="BK113" i="3"/>
  <c r="BI113" i="3"/>
  <c r="BH113" i="3"/>
  <c r="BG113" i="3"/>
  <c r="BF113" i="3"/>
  <c r="BE113" i="3"/>
  <c r="T113" i="3"/>
  <c r="R113" i="3"/>
  <c r="P113" i="3"/>
  <c r="J113" i="3"/>
  <c r="BK111" i="3"/>
  <c r="BI111" i="3"/>
  <c r="BH111" i="3"/>
  <c r="BG111" i="3"/>
  <c r="BF111" i="3"/>
  <c r="T111" i="3"/>
  <c r="R111" i="3"/>
  <c r="P111" i="3"/>
  <c r="J111" i="3"/>
  <c r="BE111" i="3" s="1"/>
  <c r="BK109" i="3"/>
  <c r="BI109" i="3"/>
  <c r="BH109" i="3"/>
  <c r="BG109" i="3"/>
  <c r="BF109" i="3"/>
  <c r="BE109" i="3"/>
  <c r="T109" i="3"/>
  <c r="R109" i="3"/>
  <c r="P109" i="3"/>
  <c r="J109" i="3"/>
  <c r="BK107" i="3"/>
  <c r="BI107" i="3"/>
  <c r="BH107" i="3"/>
  <c r="BG107" i="3"/>
  <c r="BF107" i="3"/>
  <c r="T107" i="3"/>
  <c r="R107" i="3"/>
  <c r="R106" i="3" s="1"/>
  <c r="P107" i="3"/>
  <c r="J107" i="3"/>
  <c r="BE107" i="3" s="1"/>
  <c r="BK103" i="3"/>
  <c r="BI103" i="3"/>
  <c r="BH103" i="3"/>
  <c r="BG103" i="3"/>
  <c r="BF103" i="3"/>
  <c r="T103" i="3"/>
  <c r="R103" i="3"/>
  <c r="P103" i="3"/>
  <c r="J103" i="3"/>
  <c r="BE103" i="3" s="1"/>
  <c r="BK101" i="3"/>
  <c r="BI101" i="3"/>
  <c r="BH101" i="3"/>
  <c r="BG101" i="3"/>
  <c r="BF101" i="3"/>
  <c r="T101" i="3"/>
  <c r="R101" i="3"/>
  <c r="P101" i="3"/>
  <c r="J101" i="3"/>
  <c r="BE101" i="3" s="1"/>
  <c r="BK99" i="3"/>
  <c r="BI99" i="3"/>
  <c r="BH99" i="3"/>
  <c r="BG99" i="3"/>
  <c r="BF99" i="3"/>
  <c r="BE99" i="3"/>
  <c r="T99" i="3"/>
  <c r="R99" i="3"/>
  <c r="P99" i="3"/>
  <c r="J99" i="3"/>
  <c r="BK97" i="3"/>
  <c r="BI97" i="3"/>
  <c r="BH97" i="3"/>
  <c r="BG97" i="3"/>
  <c r="BF97" i="3"/>
  <c r="T97" i="3"/>
  <c r="R97" i="3"/>
  <c r="P97" i="3"/>
  <c r="J97" i="3"/>
  <c r="BE97" i="3" s="1"/>
  <c r="BK95" i="3"/>
  <c r="BI95" i="3"/>
  <c r="BH95" i="3"/>
  <c r="BG95" i="3"/>
  <c r="BF95" i="3"/>
  <c r="T95" i="3"/>
  <c r="R95" i="3"/>
  <c r="P95" i="3"/>
  <c r="J95" i="3"/>
  <c r="BE95" i="3" s="1"/>
  <c r="BK93" i="3"/>
  <c r="BI93" i="3"/>
  <c r="BH93" i="3"/>
  <c r="BG93" i="3"/>
  <c r="BF93" i="3"/>
  <c r="T93" i="3"/>
  <c r="R93" i="3"/>
  <c r="P93" i="3"/>
  <c r="J93" i="3"/>
  <c r="BE93" i="3" s="1"/>
  <c r="BK91" i="3"/>
  <c r="BI91" i="3"/>
  <c r="BH91" i="3"/>
  <c r="BG91" i="3"/>
  <c r="BF91" i="3"/>
  <c r="T91" i="3"/>
  <c r="R91" i="3"/>
  <c r="P91" i="3"/>
  <c r="J91" i="3"/>
  <c r="BE91" i="3" s="1"/>
  <c r="BK89" i="3"/>
  <c r="BI89" i="3"/>
  <c r="BH89" i="3"/>
  <c r="BG89" i="3"/>
  <c r="BF89" i="3"/>
  <c r="BE89" i="3"/>
  <c r="T89" i="3"/>
  <c r="R89" i="3"/>
  <c r="P89" i="3"/>
  <c r="P86" i="3" s="1"/>
  <c r="J89" i="3"/>
  <c r="BK87" i="3"/>
  <c r="BI87" i="3"/>
  <c r="BH87" i="3"/>
  <c r="BG87" i="3"/>
  <c r="BF87" i="3"/>
  <c r="T87" i="3"/>
  <c r="R87" i="3"/>
  <c r="P87" i="3"/>
  <c r="J87" i="3"/>
  <c r="BE87" i="3" s="1"/>
  <c r="T86" i="3"/>
  <c r="J81" i="3"/>
  <c r="F81" i="3"/>
  <c r="J80" i="3"/>
  <c r="F80" i="3"/>
  <c r="F78" i="3"/>
  <c r="E76" i="3"/>
  <c r="J55" i="3"/>
  <c r="F55" i="3"/>
  <c r="J54" i="3"/>
  <c r="F54" i="3"/>
  <c r="F52" i="3"/>
  <c r="E50" i="3"/>
  <c r="J37" i="3"/>
  <c r="J36" i="3"/>
  <c r="J35" i="3"/>
  <c r="J78" i="3" s="1"/>
  <c r="E74" i="3" s="1"/>
  <c r="R86" i="3" l="1"/>
  <c r="BK106" i="3"/>
  <c r="J106" i="3" s="1"/>
  <c r="J63" i="3" s="1"/>
  <c r="P106" i="3"/>
  <c r="R105" i="3"/>
  <c r="F36" i="3"/>
  <c r="T106" i="3"/>
  <c r="T105" i="3" s="1"/>
  <c r="T85" i="3" s="1"/>
  <c r="T84" i="3" s="1"/>
  <c r="P145" i="3"/>
  <c r="R145" i="3"/>
  <c r="T145" i="3"/>
  <c r="BK145" i="3"/>
  <c r="J145" i="3" s="1"/>
  <c r="J64" i="3" s="1"/>
  <c r="J34" i="3"/>
  <c r="F37" i="3"/>
  <c r="BK86" i="3"/>
  <c r="J86" i="3" s="1"/>
  <c r="J61" i="3" s="1"/>
  <c r="F35" i="3"/>
  <c r="J33" i="3"/>
  <c r="F33" i="3"/>
  <c r="BK105" i="3"/>
  <c r="J105" i="3" s="1"/>
  <c r="J62" i="3" s="1"/>
  <c r="E48" i="3"/>
  <c r="F34" i="3"/>
  <c r="J52" i="3"/>
  <c r="J37" i="2"/>
  <c r="J36" i="2"/>
  <c r="AY95" i="1" s="1"/>
  <c r="J35" i="2"/>
  <c r="AX95" i="1" s="1"/>
  <c r="BI241" i="2"/>
  <c r="BH241" i="2"/>
  <c r="BG241" i="2"/>
  <c r="BF241" i="2"/>
  <c r="T241" i="2"/>
  <c r="T240" i="2" s="1"/>
  <c r="R241" i="2"/>
  <c r="R240" i="2" s="1"/>
  <c r="P241" i="2"/>
  <c r="P240" i="2" s="1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T235" i="2" s="1"/>
  <c r="R236" i="2"/>
  <c r="R235" i="2" s="1"/>
  <c r="P236" i="2"/>
  <c r="P235" i="2" s="1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T228" i="2" s="1"/>
  <c r="T227" i="2" s="1"/>
  <c r="R229" i="2"/>
  <c r="R228" i="2" s="1"/>
  <c r="R227" i="2" s="1"/>
  <c r="P229" i="2"/>
  <c r="P228" i="2" s="1"/>
  <c r="P227" i="2" s="1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F130" i="2"/>
  <c r="E128" i="2"/>
  <c r="BI117" i="2"/>
  <c r="BH117" i="2"/>
  <c r="BG117" i="2"/>
  <c r="BF117" i="2"/>
  <c r="BI116" i="2"/>
  <c r="BH116" i="2"/>
  <c r="BG116" i="2"/>
  <c r="BF116" i="2"/>
  <c r="BE116" i="2"/>
  <c r="BI115" i="2"/>
  <c r="BH115" i="2"/>
  <c r="BG115" i="2"/>
  <c r="BF115" i="2"/>
  <c r="BE115" i="2"/>
  <c r="BI114" i="2"/>
  <c r="BH114" i="2"/>
  <c r="BG114" i="2"/>
  <c r="BF114" i="2"/>
  <c r="BE114" i="2"/>
  <c r="BI113" i="2"/>
  <c r="BH113" i="2"/>
  <c r="BG113" i="2"/>
  <c r="BF113" i="2"/>
  <c r="BE113" i="2"/>
  <c r="BI112" i="2"/>
  <c r="BH112" i="2"/>
  <c r="BG112" i="2"/>
  <c r="BF112" i="2"/>
  <c r="BE112" i="2"/>
  <c r="F87" i="2"/>
  <c r="E85" i="2"/>
  <c r="J22" i="2"/>
  <c r="E22" i="2"/>
  <c r="J133" i="2" s="1"/>
  <c r="J21" i="2"/>
  <c r="J19" i="2"/>
  <c r="E19" i="2"/>
  <c r="J132" i="2" s="1"/>
  <c r="J18" i="2"/>
  <c r="J16" i="2"/>
  <c r="E16" i="2"/>
  <c r="F90" i="2" s="1"/>
  <c r="J15" i="2"/>
  <c r="J13" i="2"/>
  <c r="E13" i="2"/>
  <c r="F89" i="2" s="1"/>
  <c r="J12" i="2"/>
  <c r="J10" i="2"/>
  <c r="J87" i="2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J216" i="2"/>
  <c r="BK210" i="2"/>
  <c r="BK206" i="2"/>
  <c r="J197" i="2"/>
  <c r="BK189" i="2"/>
  <c r="BK183" i="2"/>
  <c r="J181" i="2"/>
  <c r="BK174" i="2"/>
  <c r="J149" i="2"/>
  <c r="J173" i="2"/>
  <c r="J167" i="2"/>
  <c r="J234" i="2"/>
  <c r="BK149" i="2"/>
  <c r="J239" i="2"/>
  <c r="J223" i="2"/>
  <c r="BK213" i="2"/>
  <c r="J203" i="2"/>
  <c r="BK194" i="2"/>
  <c r="BK187" i="2"/>
  <c r="BK181" i="2"/>
  <c r="BK233" i="2"/>
  <c r="BK232" i="2"/>
  <c r="J174" i="2"/>
  <c r="BK162" i="2"/>
  <c r="BK166" i="2"/>
  <c r="J153" i="2"/>
  <c r="BK216" i="2"/>
  <c r="J213" i="2"/>
  <c r="BK205" i="2"/>
  <c r="BK196" i="2"/>
  <c r="J189" i="2"/>
  <c r="BK186" i="2"/>
  <c r="BK239" i="2"/>
  <c r="J179" i="2"/>
  <c r="BK147" i="2"/>
  <c r="J178" i="2"/>
  <c r="J171" i="2"/>
  <c r="BK151" i="2"/>
  <c r="BK184" i="2"/>
  <c r="J147" i="2"/>
  <c r="J183" i="2"/>
  <c r="BK225" i="2"/>
  <c r="BK220" i="2"/>
  <c r="J215" i="2"/>
  <c r="BK208" i="2"/>
  <c r="BK201" i="2"/>
  <c r="J196" i="2"/>
  <c r="BK190" i="2"/>
  <c r="BK185" i="2"/>
  <c r="BK234" i="2"/>
  <c r="BK179" i="2"/>
  <c r="BK158" i="2"/>
  <c r="J169" i="2"/>
  <c r="J163" i="2"/>
  <c r="J241" i="2"/>
  <c r="J162" i="2"/>
  <c r="J145" i="2"/>
  <c r="BK238" i="2"/>
  <c r="J220" i="2"/>
  <c r="J214" i="2"/>
  <c r="J205" i="2"/>
  <c r="BK197" i="2"/>
  <c r="J190" i="2"/>
  <c r="J186" i="2"/>
  <c r="BK180" i="2"/>
  <c r="BK153" i="2"/>
  <c r="J176" i="2"/>
  <c r="BK169" i="2"/>
  <c r="BK141" i="2"/>
  <c r="BK163" i="2"/>
  <c r="J151" i="2"/>
  <c r="J225" i="2"/>
  <c r="BK218" i="2"/>
  <c r="BK214" i="2"/>
  <c r="BK203" i="2"/>
  <c r="J199" i="2"/>
  <c r="J194" i="2"/>
  <c r="BK188" i="2"/>
  <c r="J238" i="2"/>
  <c r="J180" i="2"/>
  <c r="J232" i="2"/>
  <c r="AS94" i="1"/>
  <c r="BK167" i="2"/>
  <c r="BK241" i="2"/>
  <c r="J158" i="2"/>
  <c r="J139" i="2"/>
  <c r="BK236" i="2"/>
  <c r="BK215" i="2"/>
  <c r="J208" i="2"/>
  <c r="J201" i="2"/>
  <c r="BK192" i="2"/>
  <c r="J188" i="2"/>
  <c r="J185" i="2"/>
  <c r="J184" i="2"/>
  <c r="BK178" i="2"/>
  <c r="BK139" i="2"/>
  <c r="BK171" i="2"/>
  <c r="J155" i="2"/>
  <c r="J166" i="2"/>
  <c r="BK223" i="2"/>
  <c r="J218" i="2"/>
  <c r="J210" i="2"/>
  <c r="J206" i="2"/>
  <c r="BK199" i="2"/>
  <c r="J192" i="2"/>
  <c r="J187" i="2"/>
  <c r="J236" i="2"/>
  <c r="BK173" i="2"/>
  <c r="J141" i="2"/>
  <c r="BK176" i="2"/>
  <c r="BK145" i="2"/>
  <c r="BK155" i="2"/>
  <c r="J233" i="2"/>
  <c r="P105" i="3" l="1"/>
  <c r="P85" i="3" s="1"/>
  <c r="P84" i="3" s="1"/>
  <c r="R85" i="3"/>
  <c r="R84" i="3" s="1"/>
  <c r="BK85" i="3"/>
  <c r="P157" i="2"/>
  <c r="P138" i="2"/>
  <c r="T182" i="2"/>
  <c r="BK138" i="2"/>
  <c r="J138" i="2"/>
  <c r="J96" i="2" s="1"/>
  <c r="R157" i="2"/>
  <c r="R172" i="2"/>
  <c r="R182" i="2"/>
  <c r="P222" i="2"/>
  <c r="BK231" i="2"/>
  <c r="J231" i="2" s="1"/>
  <c r="J105" i="2" s="1"/>
  <c r="R138" i="2"/>
  <c r="BK182" i="2"/>
  <c r="J182" i="2" s="1"/>
  <c r="J99" i="2" s="1"/>
  <c r="R212" i="2"/>
  <c r="R222" i="2"/>
  <c r="T231" i="2"/>
  <c r="BK237" i="2"/>
  <c r="J237" i="2" s="1"/>
  <c r="J107" i="2" s="1"/>
  <c r="T157" i="2"/>
  <c r="P172" i="2"/>
  <c r="BK212" i="2"/>
  <c r="J212" i="2"/>
  <c r="J100" i="2" s="1"/>
  <c r="BK222" i="2"/>
  <c r="J222" i="2" s="1"/>
  <c r="J101" i="2" s="1"/>
  <c r="R231" i="2"/>
  <c r="T237" i="2"/>
  <c r="BK157" i="2"/>
  <c r="J157" i="2" s="1"/>
  <c r="J97" i="2" s="1"/>
  <c r="BK172" i="2"/>
  <c r="J172" i="2" s="1"/>
  <c r="J98" i="2" s="1"/>
  <c r="T172" i="2"/>
  <c r="P212" i="2"/>
  <c r="T222" i="2"/>
  <c r="P231" i="2"/>
  <c r="P230" i="2" s="1"/>
  <c r="P237" i="2"/>
  <c r="T138" i="2"/>
  <c r="P182" i="2"/>
  <c r="T212" i="2"/>
  <c r="R237" i="2"/>
  <c r="BK235" i="2"/>
  <c r="J235" i="2" s="1"/>
  <c r="J106" i="2" s="1"/>
  <c r="BK240" i="2"/>
  <c r="J240" i="2" s="1"/>
  <c r="J108" i="2" s="1"/>
  <c r="J130" i="2"/>
  <c r="F133" i="2"/>
  <c r="BE145" i="2"/>
  <c r="BE151" i="2"/>
  <c r="BE158" i="2"/>
  <c r="BE162" i="2"/>
  <c r="J89" i="2"/>
  <c r="J90" i="2"/>
  <c r="BE139" i="2"/>
  <c r="BE149" i="2"/>
  <c r="BE163" i="2"/>
  <c r="BE174" i="2"/>
  <c r="BE232" i="2"/>
  <c r="BE167" i="2"/>
  <c r="BE169" i="2"/>
  <c r="BE171" i="2"/>
  <c r="F132" i="2"/>
  <c r="BE141" i="2"/>
  <c r="BE147" i="2"/>
  <c r="BE153" i="2"/>
  <c r="BE155" i="2"/>
  <c r="BE166" i="2"/>
  <c r="BE173" i="2"/>
  <c r="BE176" i="2"/>
  <c r="BE178" i="2"/>
  <c r="BE179" i="2"/>
  <c r="BE233" i="2"/>
  <c r="BE236" i="2"/>
  <c r="BE241" i="2"/>
  <c r="BE180" i="2"/>
  <c r="BE181" i="2"/>
  <c r="BE183" i="2"/>
  <c r="BE184" i="2"/>
  <c r="BE185" i="2"/>
  <c r="BE186" i="2"/>
  <c r="BE187" i="2"/>
  <c r="BE188" i="2"/>
  <c r="BE189" i="2"/>
  <c r="BE190" i="2"/>
  <c r="BE192" i="2"/>
  <c r="BE194" i="2"/>
  <c r="BE196" i="2"/>
  <c r="BE197" i="2"/>
  <c r="BE199" i="2"/>
  <c r="BE201" i="2"/>
  <c r="BE203" i="2"/>
  <c r="BE205" i="2"/>
  <c r="BE206" i="2"/>
  <c r="BE208" i="2"/>
  <c r="BE210" i="2"/>
  <c r="BE213" i="2"/>
  <c r="BE214" i="2"/>
  <c r="BE215" i="2"/>
  <c r="BE216" i="2"/>
  <c r="BE218" i="2"/>
  <c r="BE220" i="2"/>
  <c r="BE223" i="2"/>
  <c r="BE225" i="2"/>
  <c r="BE234" i="2"/>
  <c r="BE238" i="2"/>
  <c r="BE239" i="2"/>
  <c r="F37" i="2"/>
  <c r="BD95" i="1" s="1"/>
  <c r="BD94" i="1" s="1"/>
  <c r="W36" i="1" s="1"/>
  <c r="F36" i="2"/>
  <c r="BC95" i="1" s="1"/>
  <c r="BC94" i="1" s="1"/>
  <c r="W35" i="1" s="1"/>
  <c r="F34" i="2"/>
  <c r="BA95" i="1" s="1"/>
  <c r="BA94" i="1" s="1"/>
  <c r="W33" i="1" s="1"/>
  <c r="F35" i="2"/>
  <c r="BB95" i="1" s="1"/>
  <c r="BB94" i="1" s="1"/>
  <c r="W34" i="1" s="1"/>
  <c r="J34" i="2"/>
  <c r="AW95" i="1" s="1"/>
  <c r="J85" i="3" l="1"/>
  <c r="J60" i="3" s="1"/>
  <c r="BK84" i="3"/>
  <c r="J84" i="3" s="1"/>
  <c r="T137" i="2"/>
  <c r="T136" i="2" s="1"/>
  <c r="R230" i="2"/>
  <c r="T230" i="2"/>
  <c r="R137" i="2"/>
  <c r="R136" i="2" s="1"/>
  <c r="P137" i="2"/>
  <c r="P136" i="2" s="1"/>
  <c r="AU95" i="1" s="1"/>
  <c r="AU94" i="1" s="1"/>
  <c r="BK230" i="2"/>
  <c r="J230" i="2" s="1"/>
  <c r="J104" i="2" s="1"/>
  <c r="BK137" i="2"/>
  <c r="AW94" i="1"/>
  <c r="AK33" i="1" s="1"/>
  <c r="AX94" i="1"/>
  <c r="AY94" i="1"/>
  <c r="J30" i="3" l="1"/>
  <c r="J59" i="3"/>
  <c r="J137" i="2"/>
  <c r="J95" i="2" s="1"/>
  <c r="J39" i="3" l="1"/>
  <c r="I229" i="2"/>
  <c r="BK229" i="2" l="1"/>
  <c r="BK228" i="2" s="1"/>
  <c r="J229" i="2"/>
  <c r="BE229" i="2" s="1"/>
  <c r="J228" i="2" l="1"/>
  <c r="J103" i="2" s="1"/>
  <c r="BK227" i="2"/>
  <c r="J227" i="2" l="1"/>
  <c r="J102" i="2" s="1"/>
  <c r="BK136" i="2"/>
  <c r="J136" i="2" s="1"/>
  <c r="J94" i="2" s="1"/>
  <c r="J28" i="2" l="1"/>
  <c r="J117" i="2" s="1"/>
  <c r="J111" i="2" l="1"/>
  <c r="BE117" i="2"/>
  <c r="J33" i="2" l="1"/>
  <c r="AV95" i="1" s="1"/>
  <c r="AT95" i="1" s="1"/>
  <c r="F33" i="2"/>
  <c r="AZ95" i="1" s="1"/>
  <c r="AZ94" i="1" s="1"/>
  <c r="AV94" i="1" s="1"/>
  <c r="J29" i="2"/>
  <c r="J30" i="2" s="1"/>
  <c r="J119" i="2"/>
  <c r="AG95" i="1" l="1"/>
  <c r="J39" i="2"/>
  <c r="AT94" i="1"/>
  <c r="AG94" i="1" l="1"/>
  <c r="AN95" i="1"/>
  <c r="AG99" i="1" l="1"/>
  <c r="AK26" i="1"/>
  <c r="AG98" i="1"/>
  <c r="AG101" i="1"/>
  <c r="AG100" i="1"/>
  <c r="AN94" i="1"/>
  <c r="AV100" i="1" l="1"/>
  <c r="BY100" i="1" s="1"/>
  <c r="CD100" i="1"/>
  <c r="CD101" i="1"/>
  <c r="AV101" i="1"/>
  <c r="BY101" i="1" s="1"/>
  <c r="CD98" i="1"/>
  <c r="AV98" i="1"/>
  <c r="BY98" i="1" s="1"/>
  <c r="AG97" i="1"/>
  <c r="AV99" i="1"/>
  <c r="BY99" i="1" s="1"/>
  <c r="CD99" i="1"/>
  <c r="AN100" i="1" l="1"/>
  <c r="W32" i="1"/>
  <c r="AK32" i="1"/>
  <c r="AN101" i="1"/>
  <c r="AN98" i="1"/>
  <c r="AK27" i="1"/>
  <c r="AK29" i="1" s="1"/>
  <c r="AG103" i="1"/>
  <c r="AN99" i="1"/>
  <c r="AN97" i="1" l="1"/>
  <c r="AN103" i="1" s="1"/>
  <c r="AK38" i="1"/>
</calcChain>
</file>

<file path=xl/sharedStrings.xml><?xml version="1.0" encoding="utf-8"?>
<sst xmlns="http://schemas.openxmlformats.org/spreadsheetml/2006/main" count="2631" uniqueCount="625">
  <si>
    <t>Export Komplet</t>
  </si>
  <si>
    <t/>
  </si>
  <si>
    <t>2.0</t>
  </si>
  <si>
    <t>ZAMOK</t>
  </si>
  <si>
    <t>False</t>
  </si>
  <si>
    <t>{13db5a4e-5134-419d-acbe-0ba1537026dd}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</si>
  <si>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</si>
  <si>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</si>
  <si>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</si>
  <si>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</si>
  <si>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</si>
  <si>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</si>
  <si>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</si>
  <si>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</si>
  <si>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1937_2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</si>
  <si>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</si>
  <si>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</si>
  <si>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Čáslavská</t>
  </si>
  <si>
    <t>KSO:</t>
  </si>
  <si>
    <t>CC-CZ:</t>
  </si>
  <si>
    <t>Místo:</t>
  </si>
  <si>
    <t>Kutná hora</t>
  </si>
  <si>
    <t>Datum:</t>
  </si>
  <si>
    <t>15. 10. 2021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</si>
  <si>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</si>
  <si>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</si>
  <si>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</si>
  <si>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</si>
  <si>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</si>
  <si>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</si>
  <si>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</si>
  <si>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</si>
  <si>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</si>
  <si>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</si>
  <si>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</si>
  <si>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</si>
  <si>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</si>
  <si>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</si>
  <si>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</si>
  <si>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</si>
  <si>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</si>
  <si>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</si>
  <si>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</si>
  <si>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</si>
  <si>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</si>
  <si>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</si>
  <si>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</si>
  <si>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</si>
  <si>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</si>
  <si>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</si>
  <si>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</si>
  <si>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</si>
  <si>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</si>
  <si>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</si>
  <si>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</si>
  <si>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</si>
  <si>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</si>
  <si>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</si>
  <si>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</si>
  <si>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</si>
  <si>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</si>
  <si>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</si>
  <si>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</si>
  <si>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</si>
  <si>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</si>
  <si>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</si>
  <si>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</si>
  <si>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</si>
  <si>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</si>
  <si>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</si>
  <si>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</si>
  <si>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</si>
  <si>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</si>
  <si>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</si>
  <si>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</si>
  <si>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</si>
  <si>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</si>
  <si>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</si>
  <si>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</si>
  <si>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</si>
  <si>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</si>
  <si>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</si>
  <si>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</si>
  <si>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</si>
  <si>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</si>
  <si>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</si>
  <si>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</si>
  <si>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</si>
  <si>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</si>
  <si>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</si>
  <si>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</si>
  <si>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</si>
  <si>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2</t>
  </si>
  <si>
    <t>KRYCÍ LIST SOUPISU PRACÍ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</si>
  <si>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</si>
  <si>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</si>
  <si>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</si>
  <si>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</si>
  <si>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</si>
  <si>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</si>
  <si>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</si>
  <si>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</si>
  <si>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</si>
  <si>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</si>
  <si>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</si>
  <si>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</si>
  <si>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</si>
  <si>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</si>
  <si>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</si>
  <si>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</si>
  <si>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</si>
  <si>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</si>
  <si>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</si>
  <si>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</si>
  <si>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</si>
  <si>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</si>
  <si>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</si>
  <si>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</si>
  <si>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</si>
  <si>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</si>
  <si>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</si>
  <si>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</si>
  <si>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</si>
  <si>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</si>
  <si>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</si>
  <si>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</si>
  <si>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</si>
  <si>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</si>
  <si>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</si>
  <si>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</si>
  <si>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</si>
  <si>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</si>
  <si>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</si>
  <si>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</si>
  <si>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</si>
  <si>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</si>
  <si>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</si>
  <si>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</si>
  <si>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</si>
  <si>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</si>
  <si>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</si>
  <si>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113107322</t>
  </si>
  <si>
    <t>Odstranění podkladu z kameniva drceného tl přes 100 do 200 mm strojně pl do 50 m2</t>
  </si>
  <si>
    <t>m2</t>
  </si>
  <si>
    <t>4</t>
  </si>
  <si>
    <t>-1094272707</t>
  </si>
  <si>
    <t>VV</t>
  </si>
  <si>
    <t>300*2</t>
  </si>
  <si>
    <t>113107423</t>
  </si>
  <si>
    <t>Odstranění podkladu z kameniva drceného tl přes 200 do 300 mm při překopech strojně pl do 15 m2</t>
  </si>
  <si>
    <t>1848319999</t>
  </si>
  <si>
    <t>2*2*10</t>
  </si>
  <si>
    <t>2*2*12</t>
  </si>
  <si>
    <t>Součet</t>
  </si>
  <si>
    <t>3</t>
  </si>
  <si>
    <t>113107431</t>
  </si>
  <si>
    <t>Odstranění podkladu z betonu prostého tl přes 100 do 150 mm při překopech strojně pl do 15 m2</t>
  </si>
  <si>
    <t>1216290490</t>
  </si>
  <si>
    <t>88</t>
  </si>
  <si>
    <t>113107443</t>
  </si>
  <si>
    <t>Odstranění podkladu živičných tl přes 100 do 150 mm při překopech strojně pl do 15 m2</t>
  </si>
  <si>
    <t>752233928</t>
  </si>
  <si>
    <t>5</t>
  </si>
  <si>
    <t>121151103</t>
  </si>
  <si>
    <t>Sejmutí ornice plochy do 100 m2 tl vrstvy do 200 mm strojně</t>
  </si>
  <si>
    <t>2124341922</t>
  </si>
  <si>
    <t>6</t>
  </si>
  <si>
    <t>132351104</t>
  </si>
  <si>
    <t>Hloubení rýh nezapažených  š do 800 mm v hornině třídy těžitelnosti II, skupiny 4 objem přes 100 m3 strojně</t>
  </si>
  <si>
    <t>m3</t>
  </si>
  <si>
    <t>887282741</t>
  </si>
  <si>
    <t>300*1*0,8</t>
  </si>
  <si>
    <t>7</t>
  </si>
  <si>
    <t>174101101</t>
  </si>
  <si>
    <t xml:space="preserve">Zásyp jam, šachet rýh nebo kolem objektů </t>
  </si>
  <si>
    <t>-1464664518</t>
  </si>
  <si>
    <t>300*1*0,8-0,3*300</t>
  </si>
  <si>
    <t>8</t>
  </si>
  <si>
    <t>181102302</t>
  </si>
  <si>
    <t>Úprava pláně v zářezech se zhutněním</t>
  </si>
  <si>
    <t>-1096628922</t>
  </si>
  <si>
    <t>Komunikace pozemní</t>
  </si>
  <si>
    <t>9</t>
  </si>
  <si>
    <t>564871111</t>
  </si>
  <si>
    <t>Podklad ze štěrkodrtě ŠD tl 250 mm</t>
  </si>
  <si>
    <t>-401253136</t>
  </si>
  <si>
    <t>10</t>
  </si>
  <si>
    <t>566901161</t>
  </si>
  <si>
    <t>Vyspravení podkladu po překopech inženýrských sítí plochy do 15 m2 obalovaným kamenivem ACP (OK) tl. 100 mm</t>
  </si>
  <si>
    <t>-1935670592</t>
  </si>
  <si>
    <t>11</t>
  </si>
  <si>
    <t>567114113</t>
  </si>
  <si>
    <t>Podklad ze směsi stmelené cementem SC C 12/15 (PB III) tl 100 mm</t>
  </si>
  <si>
    <t>-1364489046</t>
  </si>
  <si>
    <t>12</t>
  </si>
  <si>
    <t>572340112</t>
  </si>
  <si>
    <t>Vyspravení krytu komunikací po překopech pl do 15 m2 asfaltovým betonem ACO (AB) tl přes 50 do 70 mm</t>
  </si>
  <si>
    <t>62208919</t>
  </si>
  <si>
    <t>13</t>
  </si>
  <si>
    <t>596211110</t>
  </si>
  <si>
    <t>Kladení zámkové dlažby komunikací pro pěší tl 60 mm skupiny A pl do 50 m2</t>
  </si>
  <si>
    <t>911183773</t>
  </si>
  <si>
    <t>600</t>
  </si>
  <si>
    <t>14</t>
  </si>
  <si>
    <t>M</t>
  </si>
  <si>
    <t>592450380</t>
  </si>
  <si>
    <t>dlažba zámková 6 cm přírodní</t>
  </si>
  <si>
    <t>901888046</t>
  </si>
  <si>
    <t>600-40</t>
  </si>
  <si>
    <t>592451190</t>
  </si>
  <si>
    <t>dlažba zámková slepecká 6 cm barevná</t>
  </si>
  <si>
    <t>-65394705</t>
  </si>
  <si>
    <t>Trubní vedení</t>
  </si>
  <si>
    <t>16</t>
  </si>
  <si>
    <t>8313831xx</t>
  </si>
  <si>
    <t>zřízení kanalizační přípojky</t>
  </si>
  <si>
    <t>kus</t>
  </si>
  <si>
    <t>-399854369</t>
  </si>
  <si>
    <t>17</t>
  </si>
  <si>
    <t>871370430</t>
  </si>
  <si>
    <t>Montáž kanalizačního potrubí korugovaného SN 16 z polypropylenu DN 300</t>
  </si>
  <si>
    <t>m</t>
  </si>
  <si>
    <t>-158546606</t>
  </si>
  <si>
    <t>300</t>
  </si>
  <si>
    <t>18</t>
  </si>
  <si>
    <t>28617278</t>
  </si>
  <si>
    <t>trubka kanalizační PP korugovaná DN 300x6000mm SN16</t>
  </si>
  <si>
    <t>-1120690477</t>
  </si>
  <si>
    <t>300*1,015 'Přepočtené koeficientem množství</t>
  </si>
  <si>
    <t>19</t>
  </si>
  <si>
    <t>89594131x</t>
  </si>
  <si>
    <t xml:space="preserve">Zřízení vpusti kanalizační obrubníkové litonové z betonových dílců </t>
  </si>
  <si>
    <t>254228470</t>
  </si>
  <si>
    <t>20</t>
  </si>
  <si>
    <t>r 9001</t>
  </si>
  <si>
    <t>uliční vpust obrubníková</t>
  </si>
  <si>
    <t>-2005221845</t>
  </si>
  <si>
    <t>899331111</t>
  </si>
  <si>
    <t>Výšková úprava uličního vstupu</t>
  </si>
  <si>
    <t>-1807571133</t>
  </si>
  <si>
    <t>22</t>
  </si>
  <si>
    <t>899431111</t>
  </si>
  <si>
    <t>Výšková úprava krycího hrnce, šoupěte nebo hydrantu do 200 mm</t>
  </si>
  <si>
    <t>-1747843607</t>
  </si>
  <si>
    <t>Ostatní konstrukce a práce, bourání</t>
  </si>
  <si>
    <t>23</t>
  </si>
  <si>
    <t>914111111</t>
  </si>
  <si>
    <t>Montáž svislé dopravní značky do velikosti 1 m2 objímkami na sloupek nebo konzolu</t>
  </si>
  <si>
    <t>2054638013</t>
  </si>
  <si>
    <t>24</t>
  </si>
  <si>
    <t>40445622</t>
  </si>
  <si>
    <t>informativní značky provozní IP1-IP3, IP4b-IP7, IP10a, b 750x750mm</t>
  </si>
  <si>
    <t>1750358498</t>
  </si>
  <si>
    <t>25</t>
  </si>
  <si>
    <t>914511112</t>
  </si>
  <si>
    <t>Montáž sloupku dopravních značek délky do 3,5 m s betonovým základem a patkou</t>
  </si>
  <si>
    <t>-161898324</t>
  </si>
  <si>
    <t>26</t>
  </si>
  <si>
    <t>404452350</t>
  </si>
  <si>
    <t>sloupek Al 60 - 350</t>
  </si>
  <si>
    <t>901975736</t>
  </si>
  <si>
    <t>27</t>
  </si>
  <si>
    <t>404452400</t>
  </si>
  <si>
    <t>patka hliníková HP 60</t>
  </si>
  <si>
    <t>985455412</t>
  </si>
  <si>
    <t>28</t>
  </si>
  <si>
    <t>404452530</t>
  </si>
  <si>
    <t>víčko plastové na sloupek 60</t>
  </si>
  <si>
    <t>792297471</t>
  </si>
  <si>
    <t>29</t>
  </si>
  <si>
    <t>404452560</t>
  </si>
  <si>
    <t>upínací svorka na sloupek US 60</t>
  </si>
  <si>
    <t>-661612864</t>
  </si>
  <si>
    <t>30</t>
  </si>
  <si>
    <t>915131112</t>
  </si>
  <si>
    <t>Vodorovné dopravní značení přechody pro chodce, šipky, symboly retroreflexní bílá barva</t>
  </si>
  <si>
    <t>-282444511</t>
  </si>
  <si>
    <t>6*4*0,5</t>
  </si>
  <si>
    <t>31</t>
  </si>
  <si>
    <t>915231112</t>
  </si>
  <si>
    <t>Vodorovné dopravní značení přechody pro chodce, šipky, symboly retroreflexní bílý plast</t>
  </si>
  <si>
    <t>1892259922</t>
  </si>
  <si>
    <t>32</t>
  </si>
  <si>
    <t>916131213</t>
  </si>
  <si>
    <t>Osazení silničního obrubníku betonového stojatého s boční opěrou do lože z betonu prostého</t>
  </si>
  <si>
    <t>1029054444</t>
  </si>
  <si>
    <t>305</t>
  </si>
  <si>
    <t>33</t>
  </si>
  <si>
    <t>592174600</t>
  </si>
  <si>
    <t>obrubník betonový chodníkový ABO 2-15 100x15x25 cm</t>
  </si>
  <si>
    <t>1706388278</t>
  </si>
  <si>
    <t>34</t>
  </si>
  <si>
    <t>916231213.1</t>
  </si>
  <si>
    <t>Osazení záhonového obrubníku betonového stojatého s boční opěrou do lože z betonu prostého</t>
  </si>
  <si>
    <t>568024202</t>
  </si>
  <si>
    <t>35</t>
  </si>
  <si>
    <t>59217002</t>
  </si>
  <si>
    <t>obrubník betonový zahradní  šedý 100 x 5 x 20 cm</t>
  </si>
  <si>
    <t>2064647206</t>
  </si>
  <si>
    <t>36</t>
  </si>
  <si>
    <t>919112213</t>
  </si>
  <si>
    <t>Řezání spár pro vytvoření komůrky š 10 mm hl 25 mm pro těsnící zálivku v živičném krytu</t>
  </si>
  <si>
    <t>-2052451453</t>
  </si>
  <si>
    <t>310</t>
  </si>
  <si>
    <t>37</t>
  </si>
  <si>
    <t>919122112</t>
  </si>
  <si>
    <t>Těsnění spár zálivkou za tepla pro komůrky š 10 mm hl 25 mm s těsnicím profilem</t>
  </si>
  <si>
    <t>2035003798</t>
  </si>
  <si>
    <t>38</t>
  </si>
  <si>
    <t>919441211</t>
  </si>
  <si>
    <t>Čelo propustku z lomového kamene pro propustek z trub DN 300 až 500</t>
  </si>
  <si>
    <t>-900848726</t>
  </si>
  <si>
    <t>39</t>
  </si>
  <si>
    <t>919735112</t>
  </si>
  <si>
    <t xml:space="preserve">Řezání stávajícího živičného krytu </t>
  </si>
  <si>
    <t>-614605153</t>
  </si>
  <si>
    <t>310+2*2*4+2*2*10+2*2*12</t>
  </si>
  <si>
    <t>40</t>
  </si>
  <si>
    <t>R-006</t>
  </si>
  <si>
    <t>Lokální oprava rýhy před obrubou (ve vozovce)</t>
  </si>
  <si>
    <t>1874756530</t>
  </si>
  <si>
    <t>41</t>
  </si>
  <si>
    <t>R-007</t>
  </si>
  <si>
    <t>Lokální oprava rýhy za obrubou</t>
  </si>
  <si>
    <t>-2006208566</t>
  </si>
  <si>
    <t>997</t>
  </si>
  <si>
    <t>Přesun sutě</t>
  </si>
  <si>
    <t>42</t>
  </si>
  <si>
    <t>997211521</t>
  </si>
  <si>
    <t>Vodorovná doprava vybouraných hmot po suchu na vzdálenost do 1 km</t>
  </si>
  <si>
    <t>t</t>
  </si>
  <si>
    <t>-1457279827</t>
  </si>
  <si>
    <t>43</t>
  </si>
  <si>
    <t>997211529</t>
  </si>
  <si>
    <t>Příplatek ZKD 19 km u vodorovné dopravy vybouraných hmot</t>
  </si>
  <si>
    <t>1421585315</t>
  </si>
  <si>
    <t>44</t>
  </si>
  <si>
    <t>997211612</t>
  </si>
  <si>
    <t>Nakládání vybouraných hmot na dopravní prostředky pro vodorovnou dopravu</t>
  </si>
  <si>
    <t>-1982862872</t>
  </si>
  <si>
    <t>45</t>
  </si>
  <si>
    <t>997221855</t>
  </si>
  <si>
    <t>Poplatek za uložení odpadu zeminy a kameniva na skládce (skládkovné)</t>
  </si>
  <si>
    <t>-669497887</t>
  </si>
  <si>
    <t>270-28,6-27,8</t>
  </si>
  <si>
    <t>46</t>
  </si>
  <si>
    <t>997221861</t>
  </si>
  <si>
    <t>Poplatek za uložení stavebního odpadu na recyklační skládce (skládkovné) z prostého betonu pod kódem 17 01 01</t>
  </si>
  <si>
    <t>1023324985</t>
  </si>
  <si>
    <t>28,6</t>
  </si>
  <si>
    <t>47</t>
  </si>
  <si>
    <t>997221875</t>
  </si>
  <si>
    <t>Poplatek za uložení stavebního odpadu na recyklační skládce (skládkovné) asfaltového bez obsahu dehtu zatříděného do Katalogu odpadů pod kódem 17 03 02</t>
  </si>
  <si>
    <t>1377512124</t>
  </si>
  <si>
    <t>27,8</t>
  </si>
  <si>
    <t>998</t>
  </si>
  <si>
    <t>Přesun hmot</t>
  </si>
  <si>
    <t>48</t>
  </si>
  <si>
    <t>998223011</t>
  </si>
  <si>
    <t>Přesun hmot pro pozemní komunikace s krytem dlážděným</t>
  </si>
  <si>
    <t>530073587</t>
  </si>
  <si>
    <t>309,537*0,4 'Přepočtené koeficientem množství</t>
  </si>
  <si>
    <t>49</t>
  </si>
  <si>
    <t>998225111</t>
  </si>
  <si>
    <t>Přesun hmot pro pozemní komunikace s krytem z kamene, monolitickým betonovým nebo živičným</t>
  </si>
  <si>
    <t>-1785035617</t>
  </si>
  <si>
    <t>309,537*0,6 'Přepočtené koeficientem množství</t>
  </si>
  <si>
    <t>PSV</t>
  </si>
  <si>
    <t>Práce a dodávky PSV</t>
  </si>
  <si>
    <t>741</t>
  </si>
  <si>
    <t>Elektroinstalace - silnoproud</t>
  </si>
  <si>
    <t>57</t>
  </si>
  <si>
    <t>741000001</t>
  </si>
  <si>
    <t>Elektroinstalace - veřejné osvětlení</t>
  </si>
  <si>
    <t>-1710619106</t>
  </si>
  <si>
    <t>Vedlejší rozpočtové náklady</t>
  </si>
  <si>
    <t>VRN1</t>
  </si>
  <si>
    <t>Průzkumné, geodetické a projektové práce</t>
  </si>
  <si>
    <t>50</t>
  </si>
  <si>
    <t>010001000</t>
  </si>
  <si>
    <t>…</t>
  </si>
  <si>
    <t>1024</t>
  </si>
  <si>
    <t>-1310132832</t>
  </si>
  <si>
    <t>51</t>
  </si>
  <si>
    <t>012002000</t>
  </si>
  <si>
    <t>-294484237</t>
  </si>
  <si>
    <t>52</t>
  </si>
  <si>
    <t>013002000</t>
  </si>
  <si>
    <t>600606009</t>
  </si>
  <si>
    <t>VRN3</t>
  </si>
  <si>
    <t>53</t>
  </si>
  <si>
    <t>030001000</t>
  </si>
  <si>
    <t>-299220362</t>
  </si>
  <si>
    <t>VRN4</t>
  </si>
  <si>
    <t>Inženýrská činnost</t>
  </si>
  <si>
    <t>54</t>
  </si>
  <si>
    <t>043002000</t>
  </si>
  <si>
    <t>Zkoušky a ostatní měření</t>
  </si>
  <si>
    <t>2099122354</t>
  </si>
  <si>
    <t>55</t>
  </si>
  <si>
    <t>049002000</t>
  </si>
  <si>
    <t>Ostatní inženýrská činnost</t>
  </si>
  <si>
    <t>-974441801</t>
  </si>
  <si>
    <t>VRN9</t>
  </si>
  <si>
    <t>56</t>
  </si>
  <si>
    <t>090001000</t>
  </si>
  <si>
    <t>DIO, DIR</t>
  </si>
  <si>
    <t>-733069060</t>
  </si>
  <si>
    <t>ks</t>
  </si>
  <si>
    <t>kg</t>
  </si>
  <si>
    <t>&gt;&gt;  skryté sloupce  &lt;&lt;</t>
  </si>
  <si>
    <t>{2b09955a-ab44-4e10-8c7e-2f435e381ab1}</t>
  </si>
  <si>
    <t>Objekt:</t>
  </si>
  <si>
    <t>SO 400 - Veřejné osvětlení</t>
  </si>
  <si>
    <t>k.ú.Kutná Hora (677 710)</t>
  </si>
  <si>
    <t>47550961</t>
  </si>
  <si>
    <t>Milota Kladno, spol. s r.o.</t>
  </si>
  <si>
    <t>Zhotovitel:</t>
  </si>
  <si>
    <t>04594932</t>
  </si>
  <si>
    <t>Ing.Jan Hora, PRINKOM spol. s r.o.</t>
  </si>
  <si>
    <t>Ing.Jan Hora - PRINKOM spol. s r.o.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</si>
  <si>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</si>
  <si>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Náklady stavby celkem</t>
  </si>
  <si>
    <t>M - Práce a dodávky M</t>
  </si>
  <si>
    <t xml:space="preserve">    46-M - Zemní práce při extr.mont.pracích</t>
  </si>
  <si>
    <t xml:space="preserve">    21-M - Elektromontáže</t>
  </si>
  <si>
    <t xml:space="preserve">      748 - Elektromontáže - osvětlovací zařízení a svítidla</t>
  </si>
  <si>
    <t xml:space="preserve">      748-M - Elektromateriál - osvětlovací zařízení a svítidla</t>
  </si>
  <si>
    <t>Práce a dodávky M</t>
  </si>
  <si>
    <t>46-M</t>
  </si>
  <si>
    <t>Zemní práce při extr.mont.pracích</t>
  </si>
  <si>
    <t>460161152</t>
  </si>
  <si>
    <t>Hloubení zapažených i nezapažených kabelových rýh ručně včetně urovnání dna s přemístěním výkopku do vzdálenosti 3 m od okraje jámy nebo s naložením na dopravní prostředek šířky 35 cm hloubky 60 cm v hornině třídy těžitelnosti I skupiny 3</t>
  </si>
  <si>
    <t>CS ÚRS 2023 01</t>
  </si>
  <si>
    <t>64</t>
  </si>
  <si>
    <t>Online PSC</t>
  </si>
  <si>
    <t>https://podminky.urs.cz/item/CS_URS_2023_01/460161152</t>
  </si>
  <si>
    <t>460171152</t>
  </si>
  <si>
    <t>Hloubení nezapažených kabelových rýh strojně včetně urovnání dna s přemístěním výkopku do vzdálenosti 3 m od okraje jámy nebo s naložením na dopravní prostředek šířky 35 cm hloubky 60 cm v hornině třídy těžitelnosti I skupiny 3</t>
  </si>
  <si>
    <t>https://podminky.urs.cz/item/CS_URS_2023_01/460171152</t>
  </si>
  <si>
    <t>460171312</t>
  </si>
  <si>
    <t>Hloubení nezapažených kabelových rýh strojně včetně urovnání dna s přemístěním výkopku do vzdálenosti 3 m od okraje jámy nebo s naložením na dopravní prostředek šířky 50 cm hloubky 110 cm v hornině třídy těžitelnosti I skupiny 3</t>
  </si>
  <si>
    <t>https://podminky.urs.cz/item/CS_URS_2023_01/460171312</t>
  </si>
  <si>
    <t>141721212</t>
  </si>
  <si>
    <t>Řízený zemní protlak délky do 50 m hl do 6 m se zatažením potrubí průměru vrtu přes 90 do 110 mm v hornině třídy těžitelnosti I a II skupiny 1 až 4</t>
  </si>
  <si>
    <t>https://podminky.urs.cz/item/CS_URS_2023_01/141721212</t>
  </si>
  <si>
    <t>460661412</t>
  </si>
  <si>
    <t>Kabelové lože z písku včetně podsypu, zhutnění a urovnání povrchu pro kabely nn zakryté plastovými deskami (materiál ve specifikaci), šířky přes 25 do 50 cm</t>
  </si>
  <si>
    <t>https://podminky.urs.cz/item/CS_URS_2023_01/460661412</t>
  </si>
  <si>
    <t>460451132</t>
  </si>
  <si>
    <t>Zásyp kabelových rýh strojně s přemístěním sypaniny ze vzdálenosti do 10 m, s uložením výkopku ve vrstvách včetně zhutnění a urovnání povrchu šířky 35 cm hloubky 30 cm z horniny třídy těžitelnosti I skupiny 3</t>
  </si>
  <si>
    <t>https://podminky.urs.cz/item/CS_URS_2023_01/460451132</t>
  </si>
  <si>
    <t>460451152</t>
  </si>
  <si>
    <t>Zásyp kabelových rýh strojně s přemístěním sypaniny ze vzdálenosti do 10 m, s uložením výkopku ve vrstvách včetně zhutnění a urovnání povrchu šířky 35 cm hloubky 50 cm z horniny třídy těžitelnosti I skupiny 3</t>
  </si>
  <si>
    <t>https://podminky.urs.cz/item/CS_URS_2023_01/460451152</t>
  </si>
  <si>
    <t>131251100</t>
  </si>
  <si>
    <t>Hloubení nezapažených jam a zářezů strojně s urovnáním dna do předepsaného profilu a spádu v hornině třídy těžitelnosti I skupiny 3 do 20 m3</t>
  </si>
  <si>
    <t>https://podminky.urs.cz/item/CS_URS_2023_01/131251100</t>
  </si>
  <si>
    <t>167151121</t>
  </si>
  <si>
    <t>Nakládání, skládání a překládání neulehlého výkopku nebo sypaniny strojně skládání nebo překládání, z hornin třídy těžitelnosti I, skupiny 1 až 3</t>
  </si>
  <si>
    <t>https://podminky.urs.cz/item/CS_URS_2023_01/167151121</t>
  </si>
  <si>
    <t>21-M</t>
  </si>
  <si>
    <t>Elektromontáže</t>
  </si>
  <si>
    <t>748</t>
  </si>
  <si>
    <t>Elektromontáže - osvětlovací zařízení a svítidla</t>
  </si>
  <si>
    <t>460010025</t>
  </si>
  <si>
    <t>Vytyčení trasy inženýrských sítí v zastavěném prostoru</t>
  </si>
  <si>
    <t>km</t>
  </si>
  <si>
    <t>https://podminky.urs.cz/item/CS_URS_2023_01/460010025</t>
  </si>
  <si>
    <t>741375833</t>
  </si>
  <si>
    <t>Demontáž svítidel se zachováním funkčnosti průmyslových výbojkových venkovních na stožáru přes 3 m</t>
  </si>
  <si>
    <t>https://podminky.urs.cz/item/CS_URS_2023_01/741375833</t>
  </si>
  <si>
    <t>228960001</t>
  </si>
  <si>
    <t>Demontáž stožáru nebo sloupku včetně vytažení a odpojení kabelu, odpojení uzemnění a naložení stožáru, bez odstranění základu přímého zapuštěného</t>
  </si>
  <si>
    <t>https://podminky.urs.cz/item/CS_URS_2023_01/228960001</t>
  </si>
  <si>
    <t>210204011</t>
  </si>
  <si>
    <t>Montáž stožárů osvětlení, bez zemních prací ocelových samostatně stojících, délky do 12 m</t>
  </si>
  <si>
    <t>https://podminky.urs.cz/item/CS_URS_2023_01/210204011</t>
  </si>
  <si>
    <t>210204104</t>
  </si>
  <si>
    <t>Montáž výložníků osvětlení jednoramenných sloupových hmotnosti přes 35 kg</t>
  </si>
  <si>
    <t>https://podminky.urs.cz/item/CS_URS_2023_01/210204104</t>
  </si>
  <si>
    <t>877365211</t>
  </si>
  <si>
    <t>Montáž tvarovek na kanalizačním potrubí z trub z plastu z tvrdého PVC nebo z polypropylenu v otevřeném výkopu jednoosých DN 250</t>
  </si>
  <si>
    <t>https://podminky.urs.cz/item/CS_URS_2023_01/877365211</t>
  </si>
  <si>
    <t>220960021</t>
  </si>
  <si>
    <t>Montáž stožárové svorkovnice s připevněním</t>
  </si>
  <si>
    <t>https://podminky.urs.cz/item/CS_URS_2023_01/220960021</t>
  </si>
  <si>
    <t>220960133</t>
  </si>
  <si>
    <t>Zapojení stožárové svorkovnice do 19 žil</t>
  </si>
  <si>
    <t>https://podminky.urs.cz/item/CS_URS_2023_01/220960133</t>
  </si>
  <si>
    <t>460791112</t>
  </si>
  <si>
    <t>Montáž trubek ochranných uložených volně do rýhy plastových tuhých, vnitřního průměru přes 32 do 50 mm</t>
  </si>
  <si>
    <t>https://podminky.urs.cz/item/CS_URS_2023_01/460791112</t>
  </si>
  <si>
    <t>460791114</t>
  </si>
  <si>
    <t>Montáž trubek ochranných plastových uložených volně do rýhy tuhých D přes 90 do 110 mm</t>
  </si>
  <si>
    <t>https://podminky.urs.cz/item/CS_URS_2023_01/460791114</t>
  </si>
  <si>
    <t>742330029</t>
  </si>
  <si>
    <t>Montáž strukturované kabeláže příslušenství a ostatní práce k rozvaděčům konektoru MM/SM</t>
  </si>
  <si>
    <t>https://podminky.urs.cz/item/CS_URS_2023_01/742330029</t>
  </si>
  <si>
    <t>210812035</t>
  </si>
  <si>
    <t>Montáž kabelu Cu plného nebo laněného do 1 kV žíly 4x16 mm2 (např. CYKY) bez ukončení uloženého volně nebo v liště</t>
  </si>
  <si>
    <t>https://podminky.urs.cz/item/CS_URS_2023_01/210812035</t>
  </si>
  <si>
    <t>741134001</t>
  </si>
  <si>
    <t>Ukončení kabelů uzávěry nebo formami, se zapojením uzávěry silových kabelů celoplastových, počtu a průřezu žil 4x10 až 16 mm2</t>
  </si>
  <si>
    <t>https://podminky.urs.cz/item/CS_URS_2023_01/741134001</t>
  </si>
  <si>
    <t>742124005</t>
  </si>
  <si>
    <t>Montáž kabelů datových FTP, UTP, STP ukončení kabelu konektorem</t>
  </si>
  <si>
    <t>https://podminky.urs.cz/item/CS_URS_2023_01/742124005</t>
  </si>
  <si>
    <t>210220111</t>
  </si>
  <si>
    <t>Montáž hromosvodného vedení svodových vodičů bez podpěr, průměru do 10 mm</t>
  </si>
  <si>
    <t>https://podminky.urs.cz/item/CS_URS_2023_01/210220111</t>
  </si>
  <si>
    <t>210220302</t>
  </si>
  <si>
    <t>Montáž hromosvodného vedení svorek se 3 a vícešrouby</t>
  </si>
  <si>
    <t>https://podminky.urs.cz/item/CS_URS_2023_01/210220302</t>
  </si>
  <si>
    <t>783314201</t>
  </si>
  <si>
    <t>Základní antikorozní nátěr zámečnických konstrukcí jednonásobný syntetický standardní</t>
  </si>
  <si>
    <t>https://podminky.urs.cz/item/CS_URS_2023_01/783314201</t>
  </si>
  <si>
    <t>210202016</t>
  </si>
  <si>
    <t>Montáž svítidel výbojkových se zapojením vodičů průmyslových nebo venkovních na sloupek parkový</t>
  </si>
  <si>
    <t>58</t>
  </si>
  <si>
    <t>https://podminky.urs.cz/item/CS_URS_2023_01/210202016</t>
  </si>
  <si>
    <t>R-1</t>
  </si>
  <si>
    <t>Zaměření kabelové trasy vč. geo. protokolu, dokumentace skutečného provedení stavby</t>
  </si>
  <si>
    <t>hod</t>
  </si>
  <si>
    <t>60</t>
  </si>
  <si>
    <t>R-2</t>
  </si>
  <si>
    <t>Výchozí revizní zpráva vč. zpracování měřícího protokolu</t>
  </si>
  <si>
    <t>62</t>
  </si>
  <si>
    <t>748-M</t>
  </si>
  <si>
    <t>Elektromateriál - osvětlovací zařízení a svítidla</t>
  </si>
  <si>
    <t>31674107</t>
  </si>
  <si>
    <t>Stožár osvětlovací uliční Pz 159/133/114 v 8,2m</t>
  </si>
  <si>
    <t>31673000</t>
  </si>
  <si>
    <t>Výložník obloukový jednoduchý k osvětlovacím stožárům uličním výška 1800 mm vyložení 1500mm</t>
  </si>
  <si>
    <t>66</t>
  </si>
  <si>
    <t>31674002</t>
  </si>
  <si>
    <t>Výložník rovný jednoduchý k osvětlovacím stožárům uličním vyložení 1500mm</t>
  </si>
  <si>
    <t>68</t>
  </si>
  <si>
    <t>953921111</t>
  </si>
  <si>
    <t>Dlaždice betonové 300x300 mm</t>
  </si>
  <si>
    <t>70</t>
  </si>
  <si>
    <t>R-3</t>
  </si>
  <si>
    <t>Ochranná manžeta OMP 159</t>
  </si>
  <si>
    <t>72</t>
  </si>
  <si>
    <t>35441073</t>
  </si>
  <si>
    <t>Drát D 10mm FeZn</t>
  </si>
  <si>
    <t>74</t>
  </si>
  <si>
    <t>35442040</t>
  </si>
  <si>
    <t>Svorka uzemnění nerez pro zemnící pásku a drát</t>
  </si>
  <si>
    <t>-175175862</t>
  </si>
  <si>
    <t>24626715</t>
  </si>
  <si>
    <t>Hmota nátěrová syntetická základní antikorozní na kovy</t>
  </si>
  <si>
    <t>l</t>
  </si>
  <si>
    <t>76</t>
  </si>
  <si>
    <t>56245034</t>
  </si>
  <si>
    <t>Trubka PVC D 125mm na nosné sloupky ztraceného bednění</t>
  </si>
  <si>
    <t>78</t>
  </si>
  <si>
    <t>28611140</t>
  </si>
  <si>
    <t>Trubka kanalizační PVC DN 250x1000mm SN4</t>
  </si>
  <si>
    <t>80</t>
  </si>
  <si>
    <t>58932936</t>
  </si>
  <si>
    <t>Beton C 25/30 XF1 XA1 kamenivo frakce 0/16</t>
  </si>
  <si>
    <t>82</t>
  </si>
  <si>
    <t>58337310</t>
  </si>
  <si>
    <t>Štěrkopísek frakce 0/4</t>
  </si>
  <si>
    <t>84</t>
  </si>
  <si>
    <t>34111080</t>
  </si>
  <si>
    <t>Kabel instalační jádro Cu plné izolace PVC plášť PVC 450/750V (CYKY) 4x16mm2</t>
  </si>
  <si>
    <t>86</t>
  </si>
  <si>
    <t>35436314</t>
  </si>
  <si>
    <t>Hlava rozdělovací smršťovaná přímá do 1kV SKE 4f/1+2 kabel 12-32mm/průřez 1,5-35mm</t>
  </si>
  <si>
    <t>34571350</t>
  </si>
  <si>
    <t>Trubka elektroinstalační ohebná dvouplášťová korugovaná (chránička) D 32/40mm, HDPE+LDPE</t>
  </si>
  <si>
    <t>90</t>
  </si>
  <si>
    <t>34571361</t>
  </si>
  <si>
    <t>Trubka elektroinstalační HDPE tuhá dvouplášťová korugovaná D 41/50mm</t>
  </si>
  <si>
    <t>92</t>
  </si>
  <si>
    <t>34571365</t>
  </si>
  <si>
    <t>Trubka elektroinstalační HDPE tuhá dvouplášťová korugovaná D 94/110mm</t>
  </si>
  <si>
    <t>94</t>
  </si>
  <si>
    <t>34571803</t>
  </si>
  <si>
    <t>Chránička optického kabelu z recyklovaného HDPE jednoplášťová bezhalogenová D 40/33mm</t>
  </si>
  <si>
    <t>96</t>
  </si>
  <si>
    <t>35442110</t>
  </si>
  <si>
    <t>Štítek plastový - čísla svodů</t>
  </si>
  <si>
    <t>98</t>
  </si>
  <si>
    <t>34575103</t>
  </si>
  <si>
    <t>Deska kabelová krycí PVC červená, 200x2mm</t>
  </si>
  <si>
    <t>100</t>
  </si>
  <si>
    <t>34121267</t>
  </si>
  <si>
    <t>Kabel datový venkovní celkově stíněný Al fólií jádro Cu plné plášť PE (F/UTP) kategorie 6</t>
  </si>
  <si>
    <t>104</t>
  </si>
  <si>
    <t>R-4</t>
  </si>
  <si>
    <t>Konektor RJ45 - RJ 45</t>
  </si>
  <si>
    <t>106</t>
  </si>
  <si>
    <t>R-5</t>
  </si>
  <si>
    <t>Vstupní napájecí konektor powerCon IN, voděodolný do 230V</t>
  </si>
  <si>
    <t>108</t>
  </si>
  <si>
    <t>R-6</t>
  </si>
  <si>
    <t>Vstupní datový konektor typu EtherCon, voděodolný</t>
  </si>
  <si>
    <t>-1701912301</t>
  </si>
  <si>
    <t>R-7</t>
  </si>
  <si>
    <t>Regulovatelné silniční LED svítidlo smart - 105W, 2700K - 6500K, 48V</t>
  </si>
  <si>
    <t>110</t>
  </si>
  <si>
    <t>R-8</t>
  </si>
  <si>
    <t>Regulovatelné přechodové LED svítidlo smart - 60W, 2700K - 6500K, 48V</t>
  </si>
  <si>
    <t>112</t>
  </si>
  <si>
    <t>R-9</t>
  </si>
  <si>
    <t>Recyklační poplatek za svítidla</t>
  </si>
  <si>
    <t>114</t>
  </si>
  <si>
    <t>R-10</t>
  </si>
  <si>
    <t>Napájecí a řídící prvek smart do 150W</t>
  </si>
  <si>
    <t>116</t>
  </si>
  <si>
    <t>R-11</t>
  </si>
  <si>
    <t>Recyklační poplatek za napájecí řídící prvek</t>
  </si>
  <si>
    <t>-1130194953</t>
  </si>
  <si>
    <t>59</t>
  </si>
  <si>
    <t>R-12</t>
  </si>
  <si>
    <t>Stožárová výzbroj (svorkovnice) s možností smart ovládání</t>
  </si>
  <si>
    <t>118</t>
  </si>
  <si>
    <t>Kutná Hora - Karlov, ul.Čáslavská</t>
  </si>
  <si>
    <t>7. 6. 2023</t>
  </si>
  <si>
    <t>Průzkumné, geodetické a projektové práce, vytyčení inženýreských sítí</t>
  </si>
  <si>
    <t>Geodetické práce (zameřen skut. provedení stavby)</t>
  </si>
  <si>
    <t>Projektové práce (PD skut. provedení stavby)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</si>
</sst>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7"/>
      <color rgb="FF979797"/>
      <name val="Arial CE"/>
    </font>
    <font>
      <i/>
      <u/>
      <sz val="7"/>
      <color rgb="FF979797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6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4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4" fillId="4" borderId="0" xfId="0" applyNumberFormat="1" applyFont="1" applyFill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0" fontId="23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3" xfId="0" applyFont="1" applyBorder="1" applyAlignment="1">
      <alignment horizontal="center" vertical="center"/>
    </xf>
    <xf numFmtId="49" fontId="34" fillId="0" borderId="23" xfId="0" applyNumberFormat="1" applyFont="1" applyBorder="1" applyAlignment="1">
      <alignment horizontal="left" vertical="center" wrapText="1"/>
    </xf>
    <xf numFmtId="0" fontId="34" fillId="0" borderId="23" xfId="0" applyFont="1" applyBorder="1" applyAlignment="1">
      <alignment horizontal="left" vertical="center" wrapText="1"/>
    </xf>
    <xf numFmtId="0" fontId="34" fillId="0" borderId="23" xfId="0" applyFont="1" applyBorder="1" applyAlignment="1">
      <alignment horizontal="center" vertical="center" wrapText="1"/>
    </xf>
    <xf numFmtId="167" fontId="34" fillId="0" borderId="23" xfId="0" applyNumberFormat="1" applyFont="1" applyBorder="1" applyAlignment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>
      <alignment vertical="center"/>
    </xf>
    <xf numFmtId="0" fontId="35" fillId="0" borderId="23" xfId="0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2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Protection="1"/>
    <xf numFmtId="0" fontId="0" fillId="0" borderId="11" xfId="0" applyBorder="1" applyAlignment="1" applyProtection="1">
      <alignment vertical="center"/>
    </xf>
    <xf numFmtId="166" fontId="31" fillId="0" borderId="12" xfId="0" applyNumberFormat="1" applyFont="1" applyBorder="1" applyProtection="1"/>
    <xf numFmtId="166" fontId="31" fillId="0" borderId="13" xfId="0" applyNumberFormat="1" applyFont="1" applyBorder="1" applyProtection="1"/>
    <xf numFmtId="4" fontId="32" fillId="0" borderId="0" xfId="0" applyNumberFormat="1" applyFont="1" applyAlignment="1" applyProtection="1">
      <alignment vertical="center"/>
    </xf>
    <xf numFmtId="0" fontId="8" fillId="0" borderId="3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15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Alignment="1" applyProtection="1">
      <alignment horizontal="center" vertical="center"/>
    </xf>
    <xf numFmtId="166" fontId="23" fillId="0" borderId="0" xfId="0" applyNumberFormat="1" applyFont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14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35" fillId="0" borderId="3" xfId="0" applyFont="1" applyBorder="1" applyAlignment="1" applyProtection="1">
      <alignment vertical="center"/>
    </xf>
    <xf numFmtId="0" fontId="34" fillId="0" borderId="14" xfId="0" applyFont="1" applyBorder="1" applyAlignment="1" applyProtection="1">
      <alignment horizontal="left" vertical="center"/>
    </xf>
    <xf numFmtId="0" fontId="34" fillId="0" borderId="0" xfId="0" applyFont="1" applyAlignment="1" applyProtection="1">
      <alignment horizontal="center" vertical="center"/>
    </xf>
    <xf numFmtId="0" fontId="34" fillId="0" borderId="19" xfId="0" applyFont="1" applyBorder="1" applyAlignment="1" applyProtection="1">
      <alignment horizontal="left" vertical="center"/>
    </xf>
    <xf numFmtId="0" fontId="34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22" fillId="5" borderId="23" xfId="0" applyNumberFormat="1" applyFont="1" applyFill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0" borderId="23" xfId="0" applyNumberFormat="1" applyFont="1" applyBorder="1" applyAlignment="1" applyProtection="1">
      <alignment vertical="center"/>
    </xf>
    <xf numFmtId="4" fontId="34" fillId="5" borderId="23" xfId="0" applyNumberFormat="1" applyFont="1" applyFill="1" applyBorder="1" applyAlignment="1" applyProtection="1">
      <alignment vertical="center"/>
      <protection locked="0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0" fontId="0" fillId="0" borderId="0" xfId="0"/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24" fillId="4" borderId="0" xfId="0" applyNumberFormat="1" applyFont="1" applyFill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13" fillId="6" borderId="0" xfId="0" applyFont="1" applyFill="1" applyAlignment="1" applyProtection="1">
      <alignment horizontal="center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about:blank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31251100" TargetMode="External"/><Relationship Id="rId13" Type="http://schemas.openxmlformats.org/officeDocument/2006/relationships/hyperlink" Target="https://podminky.urs.cz/item/CS_URS_2023_01/210204011" TargetMode="External"/><Relationship Id="rId18" Type="http://schemas.openxmlformats.org/officeDocument/2006/relationships/hyperlink" Target="https://podminky.urs.cz/item/CS_URS_2023_01/460791112" TargetMode="External"/><Relationship Id="rId26" Type="http://schemas.openxmlformats.org/officeDocument/2006/relationships/hyperlink" Target="https://podminky.urs.cz/item/CS_URS_2023_01/783314201" TargetMode="External"/><Relationship Id="rId3" Type="http://schemas.openxmlformats.org/officeDocument/2006/relationships/hyperlink" Target="https://podminky.urs.cz/item/CS_URS_2023_01/460171312" TargetMode="External"/><Relationship Id="rId21" Type="http://schemas.openxmlformats.org/officeDocument/2006/relationships/hyperlink" Target="https://podminky.urs.cz/item/CS_URS_2023_01/210812035" TargetMode="External"/><Relationship Id="rId7" Type="http://schemas.openxmlformats.org/officeDocument/2006/relationships/hyperlink" Target="https://podminky.urs.cz/item/CS_URS_2023_01/460451152" TargetMode="External"/><Relationship Id="rId12" Type="http://schemas.openxmlformats.org/officeDocument/2006/relationships/hyperlink" Target="https://podminky.urs.cz/item/CS_URS_2023_01/228960001" TargetMode="External"/><Relationship Id="rId17" Type="http://schemas.openxmlformats.org/officeDocument/2006/relationships/hyperlink" Target="https://podminky.urs.cz/item/CS_URS_2023_01/220960133" TargetMode="External"/><Relationship Id="rId25" Type="http://schemas.openxmlformats.org/officeDocument/2006/relationships/hyperlink" Target="https://podminky.urs.cz/item/CS_URS_2023_01/210220302" TargetMode="External"/><Relationship Id="rId2" Type="http://schemas.openxmlformats.org/officeDocument/2006/relationships/hyperlink" Target="https://podminky.urs.cz/item/CS_URS_2023_01/460171152" TargetMode="External"/><Relationship Id="rId16" Type="http://schemas.openxmlformats.org/officeDocument/2006/relationships/hyperlink" Target="https://podminky.urs.cz/item/CS_URS_2023_01/220960021" TargetMode="External"/><Relationship Id="rId20" Type="http://schemas.openxmlformats.org/officeDocument/2006/relationships/hyperlink" Target="https://podminky.urs.cz/item/CS_URS_2023_01/742330029" TargetMode="External"/><Relationship Id="rId1" Type="http://schemas.openxmlformats.org/officeDocument/2006/relationships/hyperlink" Target="https://podminky.urs.cz/item/CS_URS_2023_01/460161152" TargetMode="External"/><Relationship Id="rId6" Type="http://schemas.openxmlformats.org/officeDocument/2006/relationships/hyperlink" Target="https://podminky.urs.cz/item/CS_URS_2023_01/460451132" TargetMode="External"/><Relationship Id="rId11" Type="http://schemas.openxmlformats.org/officeDocument/2006/relationships/hyperlink" Target="https://podminky.urs.cz/item/CS_URS_2023_01/741375833" TargetMode="External"/><Relationship Id="rId24" Type="http://schemas.openxmlformats.org/officeDocument/2006/relationships/hyperlink" Target="https://podminky.urs.cz/item/CS_URS_2023_01/210220111" TargetMode="External"/><Relationship Id="rId5" Type="http://schemas.openxmlformats.org/officeDocument/2006/relationships/hyperlink" Target="https://podminky.urs.cz/item/CS_URS_2023_01/460661412" TargetMode="External"/><Relationship Id="rId15" Type="http://schemas.openxmlformats.org/officeDocument/2006/relationships/hyperlink" Target="https://podminky.urs.cz/item/CS_URS_2023_01/877365211" TargetMode="External"/><Relationship Id="rId23" Type="http://schemas.openxmlformats.org/officeDocument/2006/relationships/hyperlink" Target="https://podminky.urs.cz/item/CS_URS_2023_01/742124005" TargetMode="External"/><Relationship Id="rId10" Type="http://schemas.openxmlformats.org/officeDocument/2006/relationships/hyperlink" Target="https://podminky.urs.cz/item/CS_URS_2023_01/460010025" TargetMode="External"/><Relationship Id="rId19" Type="http://schemas.openxmlformats.org/officeDocument/2006/relationships/hyperlink" Target="https://podminky.urs.cz/item/CS_URS_2023_01/460791114" TargetMode="External"/><Relationship Id="rId4" Type="http://schemas.openxmlformats.org/officeDocument/2006/relationships/hyperlink" Target="https://podminky.urs.cz/item/CS_URS_2023_01/141721212" TargetMode="External"/><Relationship Id="rId9" Type="http://schemas.openxmlformats.org/officeDocument/2006/relationships/hyperlink" Target="https://podminky.urs.cz/item/CS_URS_2023_01/167151121" TargetMode="External"/><Relationship Id="rId14" Type="http://schemas.openxmlformats.org/officeDocument/2006/relationships/hyperlink" Target="https://podminky.urs.cz/item/CS_URS_2023_01/210204104" TargetMode="External"/><Relationship Id="rId22" Type="http://schemas.openxmlformats.org/officeDocument/2006/relationships/hyperlink" Target="https://podminky.urs.cz/item/CS_URS_2023_01/741134001" TargetMode="External"/><Relationship Id="rId27" Type="http://schemas.openxmlformats.org/officeDocument/2006/relationships/hyperlink" Target="https://podminky.urs.cz/item/CS_URS_2023_01/21020201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abSelected="1" topLeftCell="A30" workbookViewId="0">
      <selection activeCell="J95" sqref="J95:AF9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97"/>
      <c r="AS2" s="297"/>
      <c r="AT2" s="297"/>
      <c r="AU2" s="297"/>
      <c r="AV2" s="297"/>
      <c r="AW2" s="297"/>
      <c r="AX2" s="297"/>
      <c r="AY2" s="297"/>
      <c r="AZ2" s="297"/>
      <c r="BA2" s="297"/>
      <c r="BB2" s="297"/>
      <c r="BC2" s="297"/>
      <c r="BD2" s="297"/>
      <c r="BE2" s="297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309" t="s">
        <v>14</v>
      </c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  <c r="AD5" s="297"/>
      <c r="AE5" s="297"/>
      <c r="AF5" s="297"/>
      <c r="AG5" s="297"/>
      <c r="AH5" s="297"/>
      <c r="AI5" s="297"/>
      <c r="AJ5" s="297"/>
      <c r="AK5" s="297"/>
      <c r="AL5" s="297"/>
      <c r="AM5" s="297"/>
      <c r="AN5" s="297"/>
      <c r="AO5" s="297"/>
      <c r="AR5" s="18"/>
      <c r="BE5" s="306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310" t="s">
        <v>17</v>
      </c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297"/>
      <c r="W6" s="297"/>
      <c r="X6" s="297"/>
      <c r="Y6" s="297"/>
      <c r="Z6" s="297"/>
      <c r="AA6" s="297"/>
      <c r="AB6" s="297"/>
      <c r="AC6" s="297"/>
      <c r="AD6" s="297"/>
      <c r="AE6" s="297"/>
      <c r="AF6" s="297"/>
      <c r="AG6" s="297"/>
      <c r="AH6" s="297"/>
      <c r="AI6" s="297"/>
      <c r="AJ6" s="297"/>
      <c r="AK6" s="297"/>
      <c r="AL6" s="297"/>
      <c r="AM6" s="297"/>
      <c r="AN6" s="297"/>
      <c r="AO6" s="297"/>
      <c r="AR6" s="18"/>
      <c r="BE6" s="307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307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307"/>
      <c r="BS8" s="15" t="s">
        <v>6</v>
      </c>
    </row>
    <row r="9" spans="1:74" ht="14.45" customHeight="1">
      <c r="B9" s="18"/>
      <c r="AR9" s="18"/>
      <c r="BE9" s="307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307"/>
      <c r="BS10" s="15" t="s">
        <v>6</v>
      </c>
    </row>
    <row r="11" spans="1:74" ht="18.399999999999999" customHeight="1">
      <c r="B11" s="18"/>
      <c r="E11" s="23" t="s">
        <v>26</v>
      </c>
      <c r="AK11" s="25" t="s">
        <v>27</v>
      </c>
      <c r="AN11" s="23" t="s">
        <v>1</v>
      </c>
      <c r="AR11" s="18"/>
      <c r="BE11" s="307"/>
      <c r="BS11" s="15" t="s">
        <v>6</v>
      </c>
    </row>
    <row r="12" spans="1:74" ht="6.95" customHeight="1">
      <c r="B12" s="18"/>
      <c r="AR12" s="18"/>
      <c r="BE12" s="307"/>
      <c r="BS12" s="15" t="s">
        <v>6</v>
      </c>
    </row>
    <row r="13" spans="1:74" ht="12" customHeight="1">
      <c r="B13" s="18"/>
      <c r="D13" s="25" t="s">
        <v>28</v>
      </c>
      <c r="AK13" s="25" t="s">
        <v>25</v>
      </c>
      <c r="AN13" s="27" t="s">
        <v>29</v>
      </c>
      <c r="AR13" s="18"/>
      <c r="BE13" s="307"/>
      <c r="BS13" s="15" t="s">
        <v>6</v>
      </c>
    </row>
    <row r="14" spans="1:74" ht="12.75">
      <c r="B14" s="18"/>
      <c r="E14" s="311" t="s">
        <v>29</v>
      </c>
      <c r="F14" s="312"/>
      <c r="G14" s="312"/>
      <c r="H14" s="312"/>
      <c r="I14" s="312"/>
      <c r="J14" s="312"/>
      <c r="K14" s="312"/>
      <c r="L14" s="312"/>
      <c r="M14" s="312"/>
      <c r="N14" s="312"/>
      <c r="O14" s="312"/>
      <c r="P14" s="312"/>
      <c r="Q14" s="312"/>
      <c r="R14" s="312"/>
      <c r="S14" s="312"/>
      <c r="T14" s="312"/>
      <c r="U14" s="312"/>
      <c r="V14" s="312"/>
      <c r="W14" s="312"/>
      <c r="X14" s="312"/>
      <c r="Y14" s="312"/>
      <c r="Z14" s="312"/>
      <c r="AA14" s="312"/>
      <c r="AB14" s="312"/>
      <c r="AC14" s="312"/>
      <c r="AD14" s="312"/>
      <c r="AE14" s="312"/>
      <c r="AF14" s="312"/>
      <c r="AG14" s="312"/>
      <c r="AH14" s="312"/>
      <c r="AI14" s="312"/>
      <c r="AJ14" s="312"/>
      <c r="AK14" s="25" t="s">
        <v>27</v>
      </c>
      <c r="AN14" s="27" t="s">
        <v>29</v>
      </c>
      <c r="AR14" s="18"/>
      <c r="BE14" s="307"/>
      <c r="BS14" s="15" t="s">
        <v>6</v>
      </c>
    </row>
    <row r="15" spans="1:74" ht="6.95" customHeight="1">
      <c r="B15" s="18"/>
      <c r="AR15" s="18"/>
      <c r="BE15" s="307"/>
      <c r="BS15" s="15" t="s">
        <v>4</v>
      </c>
    </row>
    <row r="16" spans="1:74" ht="12" customHeight="1">
      <c r="B16" s="18"/>
      <c r="D16" s="25" t="s">
        <v>30</v>
      </c>
      <c r="AK16" s="25" t="s">
        <v>25</v>
      </c>
      <c r="AN16" s="23" t="s">
        <v>1</v>
      </c>
      <c r="AR16" s="18"/>
      <c r="BE16" s="307"/>
      <c r="BS16" s="15" t="s">
        <v>4</v>
      </c>
    </row>
    <row r="17" spans="2:71" ht="18.399999999999999" customHeight="1">
      <c r="B17" s="18"/>
      <c r="E17" s="23" t="s">
        <v>26</v>
      </c>
      <c r="AK17" s="25" t="s">
        <v>27</v>
      </c>
      <c r="AN17" s="23" t="s">
        <v>1</v>
      </c>
      <c r="AR17" s="18"/>
      <c r="BE17" s="307"/>
      <c r="BS17" s="15" t="s">
        <v>31</v>
      </c>
    </row>
    <row r="18" spans="2:71" ht="6.95" customHeight="1">
      <c r="B18" s="18"/>
      <c r="AR18" s="18"/>
      <c r="BE18" s="307"/>
      <c r="BS18" s="15" t="s">
        <v>6</v>
      </c>
    </row>
    <row r="19" spans="2:71" ht="12" customHeight="1">
      <c r="B19" s="18"/>
      <c r="D19" s="25" t="s">
        <v>32</v>
      </c>
      <c r="AK19" s="25" t="s">
        <v>25</v>
      </c>
      <c r="AN19" s="23" t="s">
        <v>1</v>
      </c>
      <c r="AR19" s="18"/>
      <c r="BE19" s="307"/>
      <c r="BS19" s="15" t="s">
        <v>6</v>
      </c>
    </row>
    <row r="20" spans="2:71" ht="18.399999999999999" customHeight="1">
      <c r="B20" s="18"/>
      <c r="E20" s="23" t="s">
        <v>26</v>
      </c>
      <c r="AK20" s="25" t="s">
        <v>27</v>
      </c>
      <c r="AN20" s="23" t="s">
        <v>1</v>
      </c>
      <c r="AR20" s="18"/>
      <c r="BE20" s="307"/>
      <c r="BS20" s="15" t="s">
        <v>31</v>
      </c>
    </row>
    <row r="21" spans="2:71" ht="6.95" customHeight="1">
      <c r="B21" s="18"/>
      <c r="AR21" s="18"/>
      <c r="BE21" s="307"/>
    </row>
    <row r="22" spans="2:71" ht="12" customHeight="1">
      <c r="B22" s="18"/>
      <c r="D22" s="25" t="s">
        <v>33</v>
      </c>
      <c r="AR22" s="18"/>
      <c r="BE22" s="307"/>
    </row>
    <row r="23" spans="2:71" ht="16.5" customHeight="1">
      <c r="B23" s="18"/>
      <c r="E23" s="313" t="s">
        <v>1</v>
      </c>
      <c r="F23" s="313"/>
      <c r="G23" s="313"/>
      <c r="H23" s="313"/>
      <c r="I23" s="313"/>
      <c r="J23" s="313"/>
      <c r="K23" s="313"/>
      <c r="L23" s="313"/>
      <c r="M23" s="313"/>
      <c r="N23" s="313"/>
      <c r="O23" s="313"/>
      <c r="P23" s="313"/>
      <c r="Q23" s="313"/>
      <c r="R23" s="313"/>
      <c r="S23" s="313"/>
      <c r="T23" s="313"/>
      <c r="U23" s="313"/>
      <c r="V23" s="313"/>
      <c r="W23" s="313"/>
      <c r="X23" s="313"/>
      <c r="Y23" s="313"/>
      <c r="Z23" s="313"/>
      <c r="AA23" s="313"/>
      <c r="AB23" s="313"/>
      <c r="AC23" s="313"/>
      <c r="AD23" s="313"/>
      <c r="AE23" s="313"/>
      <c r="AF23" s="313"/>
      <c r="AG23" s="313"/>
      <c r="AH23" s="313"/>
      <c r="AI23" s="313"/>
      <c r="AJ23" s="313"/>
      <c r="AK23" s="313"/>
      <c r="AL23" s="313"/>
      <c r="AM23" s="313"/>
      <c r="AN23" s="313"/>
      <c r="AR23" s="18"/>
      <c r="BE23" s="307"/>
    </row>
    <row r="24" spans="2:71" ht="6.95" customHeight="1">
      <c r="B24" s="18"/>
      <c r="AR24" s="18"/>
      <c r="BE24" s="307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307"/>
    </row>
    <row r="26" spans="2:71" ht="14.45" customHeight="1">
      <c r="B26" s="18"/>
      <c r="D26" s="30" t="s">
        <v>34</v>
      </c>
      <c r="AK26" s="314">
        <f>ROUND(AG94,2)</f>
        <v>0</v>
      </c>
      <c r="AL26" s="297"/>
      <c r="AM26" s="297"/>
      <c r="AN26" s="297"/>
      <c r="AO26" s="297"/>
      <c r="AR26" s="18"/>
      <c r="BE26" s="307"/>
    </row>
    <row r="27" spans="2:71" ht="14.45" customHeight="1">
      <c r="B27" s="18"/>
      <c r="D27" s="30" t="s">
        <v>35</v>
      </c>
      <c r="AK27" s="314">
        <f>ROUND(AG97, 2)</f>
        <v>0</v>
      </c>
      <c r="AL27" s="314"/>
      <c r="AM27" s="314"/>
      <c r="AN27" s="314"/>
      <c r="AO27" s="314"/>
      <c r="AR27" s="18"/>
      <c r="BE27" s="307"/>
    </row>
    <row r="28" spans="2:71" s="1" customFormat="1" ht="6.95" customHeight="1">
      <c r="B28" s="31"/>
      <c r="AR28" s="31"/>
      <c r="BE28" s="307"/>
    </row>
    <row r="29" spans="2:71" s="1" customFormat="1" ht="25.9" customHeight="1">
      <c r="B29" s="31"/>
      <c r="D29" s="32" t="s">
        <v>36</v>
      </c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15">
        <f>ROUND(AK26 + AK27, 2)</f>
        <v>0</v>
      </c>
      <c r="AL29" s="316"/>
      <c r="AM29" s="316"/>
      <c r="AN29" s="316"/>
      <c r="AO29" s="316"/>
      <c r="AR29" s="31"/>
      <c r="BE29" s="307"/>
    </row>
    <row r="30" spans="2:71" s="1" customFormat="1" ht="6.95" customHeight="1">
      <c r="B30" s="31"/>
      <c r="AR30" s="31"/>
      <c r="BE30" s="307"/>
    </row>
    <row r="31" spans="2:71" s="1" customFormat="1" ht="12.75">
      <c r="B31" s="31"/>
      <c r="L31" s="317" t="s">
        <v>37</v>
      </c>
      <c r="M31" s="317"/>
      <c r="N31" s="317"/>
      <c r="O31" s="317"/>
      <c r="P31" s="317"/>
      <c r="W31" s="317" t="s">
        <v>38</v>
      </c>
      <c r="X31" s="317"/>
      <c r="Y31" s="317"/>
      <c r="Z31" s="317"/>
      <c r="AA31" s="317"/>
      <c r="AB31" s="317"/>
      <c r="AC31" s="317"/>
      <c r="AD31" s="317"/>
      <c r="AE31" s="317"/>
      <c r="AK31" s="317" t="s">
        <v>39</v>
      </c>
      <c r="AL31" s="317"/>
      <c r="AM31" s="317"/>
      <c r="AN31" s="317"/>
      <c r="AO31" s="317"/>
      <c r="AR31" s="31"/>
      <c r="BE31" s="307"/>
    </row>
    <row r="32" spans="2:71" s="2" customFormat="1" ht="14.45" customHeight="1">
      <c r="B32" s="34"/>
      <c r="D32" s="25" t="s">
        <v>40</v>
      </c>
      <c r="F32" s="25" t="s">
        <v>41</v>
      </c>
      <c r="L32" s="300">
        <v>0.21</v>
      </c>
      <c r="M32" s="299"/>
      <c r="N32" s="299"/>
      <c r="O32" s="299"/>
      <c r="P32" s="299"/>
      <c r="W32" s="298">
        <f>ROUND(AZ94 + SUM(CD97:CD101), 2)</f>
        <v>0</v>
      </c>
      <c r="X32" s="299"/>
      <c r="Y32" s="299"/>
      <c r="Z32" s="299"/>
      <c r="AA32" s="299"/>
      <c r="AB32" s="299"/>
      <c r="AC32" s="299"/>
      <c r="AD32" s="299"/>
      <c r="AE32" s="299"/>
      <c r="AK32" s="298">
        <f>ROUND(AV94 + SUM(BY97:BY101), 2)</f>
        <v>0</v>
      </c>
      <c r="AL32" s="299"/>
      <c r="AM32" s="299"/>
      <c r="AN32" s="299"/>
      <c r="AO32" s="299"/>
      <c r="AR32" s="34"/>
      <c r="BE32" s="308"/>
    </row>
    <row r="33" spans="2:57" s="2" customFormat="1" ht="14.45" customHeight="1">
      <c r="B33" s="34"/>
      <c r="F33" s="25" t="s">
        <v>42</v>
      </c>
      <c r="L33" s="300">
        <v>0.15</v>
      </c>
      <c r="M33" s="299"/>
      <c r="N33" s="299"/>
      <c r="O33" s="299"/>
      <c r="P33" s="299"/>
      <c r="W33" s="298">
        <f>ROUND(BA94 + SUM(CE97:CE101), 2)</f>
        <v>0</v>
      </c>
      <c r="X33" s="299"/>
      <c r="Y33" s="299"/>
      <c r="Z33" s="299"/>
      <c r="AA33" s="299"/>
      <c r="AB33" s="299"/>
      <c r="AC33" s="299"/>
      <c r="AD33" s="299"/>
      <c r="AE33" s="299"/>
      <c r="AK33" s="298">
        <f>ROUND(AW94 + SUM(BZ97:BZ101), 2)</f>
        <v>0</v>
      </c>
      <c r="AL33" s="299"/>
      <c r="AM33" s="299"/>
      <c r="AN33" s="299"/>
      <c r="AO33" s="299"/>
      <c r="AR33" s="34"/>
      <c r="BE33" s="308"/>
    </row>
    <row r="34" spans="2:57" s="2" customFormat="1" ht="14.45" hidden="1" customHeight="1">
      <c r="B34" s="34"/>
      <c r="F34" s="25" t="s">
        <v>43</v>
      </c>
      <c r="L34" s="300">
        <v>0.21</v>
      </c>
      <c r="M34" s="299"/>
      <c r="N34" s="299"/>
      <c r="O34" s="299"/>
      <c r="P34" s="299"/>
      <c r="W34" s="298">
        <f>ROUND(BB94 + SUM(CF97:CF101), 2)</f>
        <v>0</v>
      </c>
      <c r="X34" s="299"/>
      <c r="Y34" s="299"/>
      <c r="Z34" s="299"/>
      <c r="AA34" s="299"/>
      <c r="AB34" s="299"/>
      <c r="AC34" s="299"/>
      <c r="AD34" s="299"/>
      <c r="AE34" s="299"/>
      <c r="AK34" s="298">
        <v>0</v>
      </c>
      <c r="AL34" s="299"/>
      <c r="AM34" s="299"/>
      <c r="AN34" s="299"/>
      <c r="AO34" s="299"/>
      <c r="AR34" s="34"/>
      <c r="BE34" s="308"/>
    </row>
    <row r="35" spans="2:57" s="2" customFormat="1" ht="14.45" hidden="1" customHeight="1">
      <c r="B35" s="34"/>
      <c r="F35" s="25" t="s">
        <v>44</v>
      </c>
      <c r="L35" s="300">
        <v>0.15</v>
      </c>
      <c r="M35" s="299"/>
      <c r="N35" s="299"/>
      <c r="O35" s="299"/>
      <c r="P35" s="299"/>
      <c r="W35" s="298">
        <f>ROUND(BC94 + SUM(CG97:CG101), 2)</f>
        <v>0</v>
      </c>
      <c r="X35" s="299"/>
      <c r="Y35" s="299"/>
      <c r="Z35" s="299"/>
      <c r="AA35" s="299"/>
      <c r="AB35" s="299"/>
      <c r="AC35" s="299"/>
      <c r="AD35" s="299"/>
      <c r="AE35" s="299"/>
      <c r="AK35" s="298">
        <v>0</v>
      </c>
      <c r="AL35" s="299"/>
      <c r="AM35" s="299"/>
      <c r="AN35" s="299"/>
      <c r="AO35" s="299"/>
      <c r="AR35" s="34"/>
    </row>
    <row r="36" spans="2:57" s="2" customFormat="1" ht="14.45" hidden="1" customHeight="1">
      <c r="B36" s="34"/>
      <c r="F36" s="25" t="s">
        <v>45</v>
      </c>
      <c r="L36" s="300">
        <v>0</v>
      </c>
      <c r="M36" s="299"/>
      <c r="N36" s="299"/>
      <c r="O36" s="299"/>
      <c r="P36" s="299"/>
      <c r="W36" s="298">
        <f>ROUND(BD94 + SUM(CH97:CH101), 2)</f>
        <v>0</v>
      </c>
      <c r="X36" s="299"/>
      <c r="Y36" s="299"/>
      <c r="Z36" s="299"/>
      <c r="AA36" s="299"/>
      <c r="AB36" s="299"/>
      <c r="AC36" s="299"/>
      <c r="AD36" s="299"/>
      <c r="AE36" s="299"/>
      <c r="AK36" s="298">
        <v>0</v>
      </c>
      <c r="AL36" s="299"/>
      <c r="AM36" s="299"/>
      <c r="AN36" s="299"/>
      <c r="AO36" s="299"/>
      <c r="AR36" s="34"/>
    </row>
    <row r="37" spans="2:57" s="1" customFormat="1" ht="6.95" customHeight="1">
      <c r="B37" s="31"/>
      <c r="AR37" s="31"/>
    </row>
    <row r="38" spans="2:57" s="1" customFormat="1" ht="25.9" customHeight="1">
      <c r="B38" s="31"/>
      <c r="C38" s="35"/>
      <c r="D38" s="36" t="s">
        <v>46</v>
      </c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8" t="s">
        <v>47</v>
      </c>
      <c r="U38" s="37"/>
      <c r="V38" s="37"/>
      <c r="W38" s="37"/>
      <c r="X38" s="301" t="s">
        <v>48</v>
      </c>
      <c r="Y38" s="302"/>
      <c r="Z38" s="302"/>
      <c r="AA38" s="302"/>
      <c r="AB38" s="302"/>
      <c r="AC38" s="37"/>
      <c r="AD38" s="37"/>
      <c r="AE38" s="37"/>
      <c r="AF38" s="37"/>
      <c r="AG38" s="37"/>
      <c r="AH38" s="37"/>
      <c r="AI38" s="37"/>
      <c r="AJ38" s="37"/>
      <c r="AK38" s="303">
        <f>SUM(AK29:AK36)</f>
        <v>0</v>
      </c>
      <c r="AL38" s="302"/>
      <c r="AM38" s="302"/>
      <c r="AN38" s="302"/>
      <c r="AO38" s="304"/>
      <c r="AP38" s="35"/>
      <c r="AQ38" s="35"/>
      <c r="AR38" s="31"/>
    </row>
    <row r="39" spans="2:57" s="1" customFormat="1" ht="6.95" customHeight="1">
      <c r="B39" s="31"/>
      <c r="AR39" s="31"/>
    </row>
    <row r="40" spans="2:57" s="1" customFormat="1" ht="14.45" customHeight="1">
      <c r="B40" s="31"/>
      <c r="AR40" s="31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1"/>
      <c r="D49" s="39" t="s">
        <v>49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50</v>
      </c>
      <c r="AI49" s="40"/>
      <c r="AJ49" s="40"/>
      <c r="AK49" s="40"/>
      <c r="AL49" s="40"/>
      <c r="AM49" s="40"/>
      <c r="AN49" s="40"/>
      <c r="AO49" s="40"/>
      <c r="AR49" s="31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1"/>
      <c r="D60" s="41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1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1" t="s">
        <v>51</v>
      </c>
      <c r="AI60" s="33"/>
      <c r="AJ60" s="33"/>
      <c r="AK60" s="33"/>
      <c r="AL60" s="33"/>
      <c r="AM60" s="41" t="s">
        <v>52</v>
      </c>
      <c r="AN60" s="33"/>
      <c r="AO60" s="33"/>
      <c r="AR60" s="31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1"/>
      <c r="D64" s="39" t="s">
        <v>53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54</v>
      </c>
      <c r="AI64" s="40"/>
      <c r="AJ64" s="40"/>
      <c r="AK64" s="40"/>
      <c r="AL64" s="40"/>
      <c r="AM64" s="40"/>
      <c r="AN64" s="40"/>
      <c r="AO64" s="40"/>
      <c r="AR64" s="31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1"/>
      <c r="D75" s="41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1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1" t="s">
        <v>51</v>
      </c>
      <c r="AI75" s="33"/>
      <c r="AJ75" s="33"/>
      <c r="AK75" s="33"/>
      <c r="AL75" s="33"/>
      <c r="AM75" s="41" t="s">
        <v>52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1"/>
    </row>
    <row r="81" spans="1:90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1"/>
    </row>
    <row r="82" spans="1:90" s="1" customFormat="1" ht="24.95" customHeight="1">
      <c r="B82" s="31"/>
      <c r="C82" s="19" t="s">
        <v>55</v>
      </c>
      <c r="AR82" s="31"/>
    </row>
    <row r="83" spans="1:90" s="1" customFormat="1" ht="6.95" customHeight="1">
      <c r="B83" s="31"/>
      <c r="AR83" s="31"/>
    </row>
    <row r="84" spans="1:90" s="3" customFormat="1" ht="12" customHeight="1">
      <c r="B84" s="46"/>
      <c r="C84" s="25" t="s">
        <v>13</v>
      </c>
      <c r="L84" s="3" t="str">
        <f>K5</f>
        <v>1937_2</v>
      </c>
      <c r="AR84" s="46"/>
    </row>
    <row r="85" spans="1:90" s="4" customFormat="1" ht="36.950000000000003" customHeight="1">
      <c r="B85" s="47"/>
      <c r="C85" s="48" t="s">
        <v>16</v>
      </c>
      <c r="L85" s="328" t="str">
        <f>K6</f>
        <v>Čáslavská</v>
      </c>
      <c r="M85" s="329"/>
      <c r="N85" s="329"/>
      <c r="O85" s="329"/>
      <c r="P85" s="329"/>
      <c r="Q85" s="329"/>
      <c r="R85" s="329"/>
      <c r="S85" s="329"/>
      <c r="T85" s="329"/>
      <c r="U85" s="329"/>
      <c r="V85" s="329"/>
      <c r="W85" s="329"/>
      <c r="X85" s="329"/>
      <c r="Y85" s="329"/>
      <c r="Z85" s="329"/>
      <c r="AA85" s="329"/>
      <c r="AB85" s="329"/>
      <c r="AC85" s="329"/>
      <c r="AD85" s="329"/>
      <c r="AE85" s="329"/>
      <c r="AF85" s="329"/>
      <c r="AG85" s="329"/>
      <c r="AH85" s="329"/>
      <c r="AI85" s="329"/>
      <c r="AJ85" s="329"/>
      <c r="AK85" s="329"/>
      <c r="AL85" s="329"/>
      <c r="AM85" s="329"/>
      <c r="AN85" s="329"/>
      <c r="AO85" s="329"/>
      <c r="AR85" s="47"/>
    </row>
    <row r="86" spans="1:90" s="1" customFormat="1" ht="6.95" customHeight="1">
      <c r="B86" s="31"/>
      <c r="AR86" s="31"/>
    </row>
    <row r="87" spans="1:90" s="1" customFormat="1" ht="12" customHeight="1">
      <c r="B87" s="31"/>
      <c r="C87" s="25" t="s">
        <v>20</v>
      </c>
      <c r="L87" s="49" t="str">
        <f>IF(K8="","",K8)</f>
        <v>Kutná hora</v>
      </c>
      <c r="AI87" s="25" t="s">
        <v>22</v>
      </c>
      <c r="AM87" s="330" t="str">
        <f>IF(AN8= "","",AN8)</f>
        <v>15. 10. 2021</v>
      </c>
      <c r="AN87" s="330"/>
      <c r="AR87" s="31"/>
    </row>
    <row r="88" spans="1:90" s="1" customFormat="1" ht="6.95" customHeight="1">
      <c r="B88" s="31"/>
      <c r="AR88" s="31"/>
    </row>
    <row r="89" spans="1:90" s="1" customFormat="1" ht="15.2" customHeight="1">
      <c r="B89" s="31"/>
      <c r="C89" s="25" t="s">
        <v>24</v>
      </c>
      <c r="L89" s="3" t="str">
        <f>IF(E11= "","",E11)</f>
        <v xml:space="preserve"> </v>
      </c>
      <c r="AI89" s="25" t="s">
        <v>30</v>
      </c>
      <c r="AM89" s="335" t="str">
        <f>IF(E17="","",E17)</f>
        <v xml:space="preserve"> </v>
      </c>
      <c r="AN89" s="336"/>
      <c r="AO89" s="336"/>
      <c r="AP89" s="336"/>
      <c r="AR89" s="31"/>
      <c r="AS89" s="331" t="s">
        <v>56</v>
      </c>
      <c r="AT89" s="332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0" s="1" customFormat="1" ht="15.2" customHeight="1">
      <c r="B90" s="31"/>
      <c r="C90" s="25" t="s">
        <v>28</v>
      </c>
      <c r="L90" s="3" t="str">
        <f>IF(E14= "Vyplň údaj","",E14)</f>
        <v/>
      </c>
      <c r="AI90" s="25" t="s">
        <v>32</v>
      </c>
      <c r="AM90" s="335" t="str">
        <f>IF(E20="","",E20)</f>
        <v xml:space="preserve"> </v>
      </c>
      <c r="AN90" s="336"/>
      <c r="AO90" s="336"/>
      <c r="AP90" s="336"/>
      <c r="AR90" s="31"/>
      <c r="AS90" s="333"/>
      <c r="AT90" s="334"/>
      <c r="BD90" s="53"/>
    </row>
    <row r="91" spans="1:90" s="1" customFormat="1" ht="10.9" customHeight="1">
      <c r="B91" s="31"/>
      <c r="AR91" s="31"/>
      <c r="AS91" s="333"/>
      <c r="AT91" s="334"/>
      <c r="BD91" s="53"/>
    </row>
    <row r="92" spans="1:90" s="1" customFormat="1" ht="29.25" customHeight="1">
      <c r="B92" s="31"/>
      <c r="C92" s="321" t="s">
        <v>57</v>
      </c>
      <c r="D92" s="319"/>
      <c r="E92" s="319"/>
      <c r="F92" s="319"/>
      <c r="G92" s="319"/>
      <c r="H92" s="54"/>
      <c r="I92" s="318" t="s">
        <v>58</v>
      </c>
      <c r="J92" s="319"/>
      <c r="K92" s="319"/>
      <c r="L92" s="319"/>
      <c r="M92" s="319"/>
      <c r="N92" s="319"/>
      <c r="O92" s="319"/>
      <c r="P92" s="319"/>
      <c r="Q92" s="319"/>
      <c r="R92" s="319"/>
      <c r="S92" s="319"/>
      <c r="T92" s="319"/>
      <c r="U92" s="319"/>
      <c r="V92" s="319"/>
      <c r="W92" s="319"/>
      <c r="X92" s="319"/>
      <c r="Y92" s="319"/>
      <c r="Z92" s="319"/>
      <c r="AA92" s="319"/>
      <c r="AB92" s="319"/>
      <c r="AC92" s="319"/>
      <c r="AD92" s="319"/>
      <c r="AE92" s="319"/>
      <c r="AF92" s="319"/>
      <c r="AG92" s="322" t="s">
        <v>59</v>
      </c>
      <c r="AH92" s="319"/>
      <c r="AI92" s="319"/>
      <c r="AJ92" s="319"/>
      <c r="AK92" s="319"/>
      <c r="AL92" s="319"/>
      <c r="AM92" s="319"/>
      <c r="AN92" s="318" t="s">
        <v>60</v>
      </c>
      <c r="AO92" s="319"/>
      <c r="AP92" s="320"/>
      <c r="AQ92" s="55" t="s">
        <v>61</v>
      </c>
      <c r="AR92" s="31"/>
      <c r="AS92" s="56" t="s">
        <v>62</v>
      </c>
      <c r="AT92" s="57" t="s">
        <v>63</v>
      </c>
      <c r="AU92" s="57" t="s">
        <v>64</v>
      </c>
      <c r="AV92" s="57" t="s">
        <v>65</v>
      </c>
      <c r="AW92" s="57" t="s">
        <v>66</v>
      </c>
      <c r="AX92" s="57" t="s">
        <v>67</v>
      </c>
      <c r="AY92" s="57" t="s">
        <v>68</v>
      </c>
      <c r="AZ92" s="57" t="s">
        <v>69</v>
      </c>
      <c r="BA92" s="57" t="s">
        <v>70</v>
      </c>
      <c r="BB92" s="57" t="s">
        <v>71</v>
      </c>
      <c r="BC92" s="57" t="s">
        <v>72</v>
      </c>
      <c r="BD92" s="58" t="s">
        <v>73</v>
      </c>
    </row>
    <row r="93" spans="1:90" s="1" customFormat="1" ht="10.9" customHeight="1">
      <c r="B93" s="31"/>
      <c r="AR93" s="31"/>
      <c r="AS93" s="59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0" s="5" customFormat="1" ht="32.450000000000003" customHeight="1">
      <c r="B94" s="60"/>
      <c r="C94" s="61" t="s">
        <v>74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326">
        <f>ROUND(AG95,2)</f>
        <v>0</v>
      </c>
      <c r="AH94" s="326"/>
      <c r="AI94" s="326"/>
      <c r="AJ94" s="326"/>
      <c r="AK94" s="326"/>
      <c r="AL94" s="326"/>
      <c r="AM94" s="326"/>
      <c r="AN94" s="327">
        <f>SUM(AG94,AT94)</f>
        <v>0</v>
      </c>
      <c r="AO94" s="327"/>
      <c r="AP94" s="327"/>
      <c r="AQ94" s="64" t="s">
        <v>1</v>
      </c>
      <c r="AR94" s="60"/>
      <c r="AS94" s="65">
        <f>ROUND(AS95,2)</f>
        <v>0</v>
      </c>
      <c r="AT94" s="66">
        <f>ROUND(SUM(AV94:AW94),2)</f>
        <v>0</v>
      </c>
      <c r="AU94" s="67">
        <f>ROUND(AU95,5)</f>
        <v>0</v>
      </c>
      <c r="AV94" s="66">
        <f>ROUND(AZ94*L32,2)</f>
        <v>0</v>
      </c>
      <c r="AW94" s="66">
        <f>ROUND(BA94*L33,2)</f>
        <v>0</v>
      </c>
      <c r="AX94" s="66">
        <f>ROUND(BB94*L32,2)</f>
        <v>0</v>
      </c>
      <c r="AY94" s="66">
        <f>ROUND(BC94*L33,2)</f>
        <v>0</v>
      </c>
      <c r="AZ94" s="66">
        <f>ROUND(AZ95,2)</f>
        <v>0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75</v>
      </c>
      <c r="BT94" s="69" t="s">
        <v>76</v>
      </c>
      <c r="BV94" s="69" t="s">
        <v>77</v>
      </c>
      <c r="BW94" s="69" t="s">
        <v>5</v>
      </c>
      <c r="BX94" s="69" t="s">
        <v>78</v>
      </c>
      <c r="CL94" s="69" t="s">
        <v>1</v>
      </c>
    </row>
    <row r="95" spans="1:90" s="6" customFormat="1" ht="16.5" customHeight="1">
      <c r="A95" s="70" t="s">
        <v>79</v>
      </c>
      <c r="B95" s="71"/>
      <c r="C95" s="72"/>
      <c r="D95" s="323" t="s">
        <v>14</v>
      </c>
      <c r="E95" s="323"/>
      <c r="F95" s="323"/>
      <c r="G95" s="323"/>
      <c r="H95" s="323"/>
      <c r="I95" s="73"/>
      <c r="J95" s="323" t="s">
        <v>17</v>
      </c>
      <c r="K95" s="323"/>
      <c r="L95" s="323"/>
      <c r="M95" s="323"/>
      <c r="N95" s="323"/>
      <c r="O95" s="323"/>
      <c r="P95" s="323"/>
      <c r="Q95" s="323"/>
      <c r="R95" s="323"/>
      <c r="S95" s="323"/>
      <c r="T95" s="323"/>
      <c r="U95" s="323"/>
      <c r="V95" s="323"/>
      <c r="W95" s="323"/>
      <c r="X95" s="323"/>
      <c r="Y95" s="323"/>
      <c r="Z95" s="323"/>
      <c r="AA95" s="323"/>
      <c r="AB95" s="323"/>
      <c r="AC95" s="323"/>
      <c r="AD95" s="323"/>
      <c r="AE95" s="323"/>
      <c r="AF95" s="323"/>
      <c r="AG95" s="324">
        <f>'1937_2 - Čáslavská'!J30</f>
        <v>0</v>
      </c>
      <c r="AH95" s="325"/>
      <c r="AI95" s="325"/>
      <c r="AJ95" s="325"/>
      <c r="AK95" s="325"/>
      <c r="AL95" s="325"/>
      <c r="AM95" s="325"/>
      <c r="AN95" s="324">
        <f>SUM(AG95,AT95)</f>
        <v>0</v>
      </c>
      <c r="AO95" s="325"/>
      <c r="AP95" s="325"/>
      <c r="AQ95" s="74" t="s">
        <v>80</v>
      </c>
      <c r="AR95" s="71"/>
      <c r="AS95" s="75">
        <v>0</v>
      </c>
      <c r="AT95" s="76">
        <f>ROUND(SUM(AV95:AW95),2)</f>
        <v>0</v>
      </c>
      <c r="AU95" s="77">
        <f>'1937_2 - Čáslavská'!P136</f>
        <v>0</v>
      </c>
      <c r="AV95" s="76">
        <f>'1937_2 - Čáslavská'!J33</f>
        <v>0</v>
      </c>
      <c r="AW95" s="76">
        <f>'1937_2 - Čáslavská'!J34</f>
        <v>0</v>
      </c>
      <c r="AX95" s="76">
        <f>'1937_2 - Čáslavská'!J35</f>
        <v>0</v>
      </c>
      <c r="AY95" s="76">
        <f>'1937_2 - Čáslavská'!J36</f>
        <v>0</v>
      </c>
      <c r="AZ95" s="76">
        <f>'1937_2 - Čáslavská'!F33</f>
        <v>0</v>
      </c>
      <c r="BA95" s="76">
        <f>'1937_2 - Čáslavská'!F34</f>
        <v>0</v>
      </c>
      <c r="BB95" s="76">
        <f>'1937_2 - Čáslavská'!F35</f>
        <v>0</v>
      </c>
      <c r="BC95" s="76">
        <f>'1937_2 - Čáslavská'!F36</f>
        <v>0</v>
      </c>
      <c r="BD95" s="78">
        <f>'1937_2 - Čáslavská'!F37</f>
        <v>0</v>
      </c>
      <c r="BT95" s="79" t="s">
        <v>81</v>
      </c>
      <c r="BU95" s="79" t="s">
        <v>82</v>
      </c>
      <c r="BV95" s="79" t="s">
        <v>77</v>
      </c>
      <c r="BW95" s="79" t="s">
        <v>5</v>
      </c>
      <c r="BX95" s="79" t="s">
        <v>78</v>
      </c>
      <c r="CL95" s="79" t="s">
        <v>1</v>
      </c>
    </row>
    <row r="96" spans="1:90">
      <c r="B96" s="18"/>
      <c r="AR96" s="18"/>
    </row>
    <row r="97" spans="2:89" s="1" customFormat="1" ht="30" customHeight="1">
      <c r="B97" s="31"/>
      <c r="C97" s="61" t="s">
        <v>83</v>
      </c>
      <c r="AG97" s="327">
        <f>ROUND(SUM(AG98:AG101), 2)</f>
        <v>0</v>
      </c>
      <c r="AH97" s="327"/>
      <c r="AI97" s="327"/>
      <c r="AJ97" s="327"/>
      <c r="AK97" s="327"/>
      <c r="AL97" s="327"/>
      <c r="AM97" s="327"/>
      <c r="AN97" s="327">
        <f>ROUND(SUM(AN98:AN101), 2)</f>
        <v>0</v>
      </c>
      <c r="AO97" s="327"/>
      <c r="AP97" s="327"/>
      <c r="AQ97" s="80"/>
      <c r="AR97" s="31"/>
      <c r="AS97" s="56" t="s">
        <v>84</v>
      </c>
      <c r="AT97" s="57" t="s">
        <v>85</v>
      </c>
      <c r="AU97" s="57" t="s">
        <v>40</v>
      </c>
      <c r="AV97" s="58" t="s">
        <v>63</v>
      </c>
    </row>
    <row r="98" spans="2:89" s="1" customFormat="1" ht="19.899999999999999" customHeight="1">
      <c r="B98" s="31"/>
      <c r="D98" s="296" t="s">
        <v>86</v>
      </c>
      <c r="E98" s="296"/>
      <c r="F98" s="296"/>
      <c r="G98" s="296"/>
      <c r="H98" s="296"/>
      <c r="I98" s="296"/>
      <c r="J98" s="296"/>
      <c r="K98" s="296"/>
      <c r="L98" s="296"/>
      <c r="M98" s="296"/>
      <c r="N98" s="296"/>
      <c r="O98" s="296"/>
      <c r="P98" s="296"/>
      <c r="Q98" s="296"/>
      <c r="R98" s="296"/>
      <c r="S98" s="296"/>
      <c r="T98" s="296"/>
      <c r="U98" s="296"/>
      <c r="V98" s="296"/>
      <c r="W98" s="296"/>
      <c r="X98" s="296"/>
      <c r="Y98" s="296"/>
      <c r="Z98" s="296"/>
      <c r="AA98" s="296"/>
      <c r="AB98" s="296"/>
      <c r="AG98" s="293">
        <f>ROUND(AG94 * AS98, 2)</f>
        <v>0</v>
      </c>
      <c r="AH98" s="294"/>
      <c r="AI98" s="294"/>
      <c r="AJ98" s="294"/>
      <c r="AK98" s="294"/>
      <c r="AL98" s="294"/>
      <c r="AM98" s="294"/>
      <c r="AN98" s="294">
        <f>ROUND(AG98 + AV98, 2)</f>
        <v>0</v>
      </c>
      <c r="AO98" s="294"/>
      <c r="AP98" s="294"/>
      <c r="AR98" s="31"/>
      <c r="AS98" s="83">
        <v>0</v>
      </c>
      <c r="AT98" s="84" t="s">
        <v>87</v>
      </c>
      <c r="AU98" s="84" t="s">
        <v>41</v>
      </c>
      <c r="AV98" s="85">
        <f>ROUND(IF(AU98="základní",AG98*L32,IF(AU98="snížená",AG98*L33,0)), 2)</f>
        <v>0</v>
      </c>
      <c r="BV98" s="15" t="s">
        <v>88</v>
      </c>
      <c r="BY98" s="86">
        <f>IF(AU98="základní",AV98,0)</f>
        <v>0</v>
      </c>
      <c r="BZ98" s="86">
        <f>IF(AU98="snížená",AV98,0)</f>
        <v>0</v>
      </c>
      <c r="CA98" s="86">
        <v>0</v>
      </c>
      <c r="CB98" s="86">
        <v>0</v>
      </c>
      <c r="CC98" s="86">
        <v>0</v>
      </c>
      <c r="CD98" s="86">
        <f>IF(AU98="základní",AG98,0)</f>
        <v>0</v>
      </c>
      <c r="CE98" s="86">
        <f>IF(AU98="snížená",AG98,0)</f>
        <v>0</v>
      </c>
      <c r="CF98" s="86">
        <f>IF(AU98="zákl. přenesená",AG98,0)</f>
        <v>0</v>
      </c>
      <c r="CG98" s="86">
        <f>IF(AU98="sníž. přenesená",AG98,0)</f>
        <v>0</v>
      </c>
      <c r="CH98" s="86">
        <f>IF(AU98="nulová",AG98,0)</f>
        <v>0</v>
      </c>
      <c r="CI98" s="15">
        <f>IF(AU98="základní",1,IF(AU98="snížená",2,IF(AU98="zákl. přenesená",4,IF(AU98="sníž. přenesená",5,3))))</f>
        <v>1</v>
      </c>
      <c r="CJ98" s="15">
        <f>IF(AT98="stavební čast",1,IF(AT98="investiční čast",2,3))</f>
        <v>1</v>
      </c>
      <c r="CK98" s="15" t="str">
        <f>IF(D98="Vyplň vlastní","","x")</f>
        <v>x</v>
      </c>
    </row>
    <row r="99" spans="2:89" s="1" customFormat="1" ht="19.899999999999999" customHeight="1">
      <c r="B99" s="31"/>
      <c r="D99" s="295" t="s">
        <v>89</v>
      </c>
      <c r="E99" s="296"/>
      <c r="F99" s="296"/>
      <c r="G99" s="296"/>
      <c r="H99" s="296"/>
      <c r="I99" s="296"/>
      <c r="J99" s="296"/>
      <c r="K99" s="296"/>
      <c r="L99" s="296"/>
      <c r="M99" s="296"/>
      <c r="N99" s="296"/>
      <c r="O99" s="296"/>
      <c r="P99" s="296"/>
      <c r="Q99" s="296"/>
      <c r="R99" s="296"/>
      <c r="S99" s="296"/>
      <c r="T99" s="296"/>
      <c r="U99" s="296"/>
      <c r="V99" s="296"/>
      <c r="W99" s="296"/>
      <c r="X99" s="296"/>
      <c r="Y99" s="296"/>
      <c r="Z99" s="296"/>
      <c r="AA99" s="296"/>
      <c r="AB99" s="296"/>
      <c r="AG99" s="293">
        <f>ROUND(AG94 * AS99, 2)</f>
        <v>0</v>
      </c>
      <c r="AH99" s="294"/>
      <c r="AI99" s="294"/>
      <c r="AJ99" s="294"/>
      <c r="AK99" s="294"/>
      <c r="AL99" s="294"/>
      <c r="AM99" s="294"/>
      <c r="AN99" s="294">
        <f>ROUND(AG99 + AV99, 2)</f>
        <v>0</v>
      </c>
      <c r="AO99" s="294"/>
      <c r="AP99" s="294"/>
      <c r="AR99" s="31"/>
      <c r="AS99" s="83">
        <v>0</v>
      </c>
      <c r="AT99" s="84" t="s">
        <v>87</v>
      </c>
      <c r="AU99" s="84" t="s">
        <v>41</v>
      </c>
      <c r="AV99" s="85">
        <f>ROUND(IF(AU99="základní",AG99*L32,IF(AU99="snížená",AG99*L33,0)), 2)</f>
        <v>0</v>
      </c>
      <c r="BV99" s="15" t="s">
        <v>90</v>
      </c>
      <c r="BY99" s="86">
        <f>IF(AU99="základní",AV99,0)</f>
        <v>0</v>
      </c>
      <c r="BZ99" s="86">
        <f>IF(AU99="snížená",AV99,0)</f>
        <v>0</v>
      </c>
      <c r="CA99" s="86">
        <v>0</v>
      </c>
      <c r="CB99" s="86">
        <v>0</v>
      </c>
      <c r="CC99" s="86">
        <v>0</v>
      </c>
      <c r="CD99" s="86">
        <f>IF(AU99="základní",AG99,0)</f>
        <v>0</v>
      </c>
      <c r="CE99" s="86">
        <f>IF(AU99="snížená",AG99,0)</f>
        <v>0</v>
      </c>
      <c r="CF99" s="86">
        <f>IF(AU99="zákl. přenesená",AG99,0)</f>
        <v>0</v>
      </c>
      <c r="CG99" s="86">
        <f>IF(AU99="sníž. přenesená",AG99,0)</f>
        <v>0</v>
      </c>
      <c r="CH99" s="86">
        <f>IF(AU99="nulová",AG99,0)</f>
        <v>0</v>
      </c>
      <c r="CI99" s="15">
        <f>IF(AU99="základní",1,IF(AU99="snížená",2,IF(AU99="zákl. přenesená",4,IF(AU99="sníž. přenesená",5,3))))</f>
        <v>1</v>
      </c>
      <c r="CJ99" s="15">
        <f>IF(AT99="stavební čast",1,IF(AT99="investiční čast",2,3))</f>
        <v>1</v>
      </c>
      <c r="CK99" s="15" t="str">
        <f>IF(D99="Vyplň vlastní","","x")</f>
        <v/>
      </c>
    </row>
    <row r="100" spans="2:89" s="1" customFormat="1" ht="19.899999999999999" customHeight="1">
      <c r="B100" s="31"/>
      <c r="D100" s="295" t="s">
        <v>89</v>
      </c>
      <c r="E100" s="296"/>
      <c r="F100" s="296"/>
      <c r="G100" s="296"/>
      <c r="H100" s="296"/>
      <c r="I100" s="296"/>
      <c r="J100" s="296"/>
      <c r="K100" s="296"/>
      <c r="L100" s="296"/>
      <c r="M100" s="296"/>
      <c r="N100" s="296"/>
      <c r="O100" s="296"/>
      <c r="P100" s="296"/>
      <c r="Q100" s="296"/>
      <c r="R100" s="296"/>
      <c r="S100" s="296"/>
      <c r="T100" s="296"/>
      <c r="U100" s="296"/>
      <c r="V100" s="296"/>
      <c r="W100" s="296"/>
      <c r="X100" s="296"/>
      <c r="Y100" s="296"/>
      <c r="Z100" s="296"/>
      <c r="AA100" s="296"/>
      <c r="AB100" s="296"/>
      <c r="AG100" s="293">
        <f>ROUND(AG94 * AS100, 2)</f>
        <v>0</v>
      </c>
      <c r="AH100" s="294"/>
      <c r="AI100" s="294"/>
      <c r="AJ100" s="294"/>
      <c r="AK100" s="294"/>
      <c r="AL100" s="294"/>
      <c r="AM100" s="294"/>
      <c r="AN100" s="294">
        <f>ROUND(AG100 + AV100, 2)</f>
        <v>0</v>
      </c>
      <c r="AO100" s="294"/>
      <c r="AP100" s="294"/>
      <c r="AR100" s="31"/>
      <c r="AS100" s="83">
        <v>0</v>
      </c>
      <c r="AT100" s="84" t="s">
        <v>87</v>
      </c>
      <c r="AU100" s="84" t="s">
        <v>41</v>
      </c>
      <c r="AV100" s="85">
        <f>ROUND(IF(AU100="základní",AG100*L32,IF(AU100="snížená",AG100*L33,0)), 2)</f>
        <v>0</v>
      </c>
      <c r="BV100" s="15" t="s">
        <v>90</v>
      </c>
      <c r="BY100" s="86">
        <f>IF(AU100="základní",AV100,0)</f>
        <v>0</v>
      </c>
      <c r="BZ100" s="86">
        <f>IF(AU100="snížená",AV100,0)</f>
        <v>0</v>
      </c>
      <c r="CA100" s="86">
        <v>0</v>
      </c>
      <c r="CB100" s="86">
        <v>0</v>
      </c>
      <c r="CC100" s="86">
        <v>0</v>
      </c>
      <c r="CD100" s="86">
        <f>IF(AU100="základní",AG100,0)</f>
        <v>0</v>
      </c>
      <c r="CE100" s="86">
        <f>IF(AU100="snížená",AG100,0)</f>
        <v>0</v>
      </c>
      <c r="CF100" s="86">
        <f>IF(AU100="zákl. přenesená",AG100,0)</f>
        <v>0</v>
      </c>
      <c r="CG100" s="86">
        <f>IF(AU100="sníž. přenesená",AG100,0)</f>
        <v>0</v>
      </c>
      <c r="CH100" s="86">
        <f>IF(AU100="nulová",AG100,0)</f>
        <v>0</v>
      </c>
      <c r="CI100" s="15">
        <f>IF(AU100="základní",1,IF(AU100="snížená",2,IF(AU100="zákl. přenesená",4,IF(AU100="sníž. přenesená",5,3))))</f>
        <v>1</v>
      </c>
      <c r="CJ100" s="15">
        <f>IF(AT100="stavební čast",1,IF(AT100="investiční čast",2,3))</f>
        <v>1</v>
      </c>
      <c r="CK100" s="15" t="str">
        <f>IF(D100="Vyplň vlastní","","x")</f>
        <v/>
      </c>
    </row>
    <row r="101" spans="2:89" s="1" customFormat="1" ht="19.899999999999999" customHeight="1">
      <c r="B101" s="31"/>
      <c r="D101" s="295" t="s">
        <v>89</v>
      </c>
      <c r="E101" s="296"/>
      <c r="F101" s="296"/>
      <c r="G101" s="296"/>
      <c r="H101" s="296"/>
      <c r="I101" s="296"/>
      <c r="J101" s="296"/>
      <c r="K101" s="296"/>
      <c r="L101" s="296"/>
      <c r="M101" s="296"/>
      <c r="N101" s="296"/>
      <c r="O101" s="296"/>
      <c r="P101" s="296"/>
      <c r="Q101" s="296"/>
      <c r="R101" s="296"/>
      <c r="S101" s="296"/>
      <c r="T101" s="296"/>
      <c r="U101" s="296"/>
      <c r="V101" s="296"/>
      <c r="W101" s="296"/>
      <c r="X101" s="296"/>
      <c r="Y101" s="296"/>
      <c r="Z101" s="296"/>
      <c r="AA101" s="296"/>
      <c r="AB101" s="296"/>
      <c r="AG101" s="293">
        <f>ROUND(AG94 * AS101, 2)</f>
        <v>0</v>
      </c>
      <c r="AH101" s="294"/>
      <c r="AI101" s="294"/>
      <c r="AJ101" s="294"/>
      <c r="AK101" s="294"/>
      <c r="AL101" s="294"/>
      <c r="AM101" s="294"/>
      <c r="AN101" s="294">
        <f>ROUND(AG101 + AV101, 2)</f>
        <v>0</v>
      </c>
      <c r="AO101" s="294"/>
      <c r="AP101" s="294"/>
      <c r="AR101" s="31"/>
      <c r="AS101" s="87">
        <v>0</v>
      </c>
      <c r="AT101" s="88" t="s">
        <v>87</v>
      </c>
      <c r="AU101" s="88" t="s">
        <v>41</v>
      </c>
      <c r="AV101" s="89">
        <f>ROUND(IF(AU101="základní",AG101*L32,IF(AU101="snížená",AG101*L33,0)), 2)</f>
        <v>0</v>
      </c>
      <c r="BV101" s="15" t="s">
        <v>90</v>
      </c>
      <c r="BY101" s="86">
        <f>IF(AU101="základní",AV101,0)</f>
        <v>0</v>
      </c>
      <c r="BZ101" s="86">
        <f>IF(AU101="snížená",AV101,0)</f>
        <v>0</v>
      </c>
      <c r="CA101" s="86">
        <v>0</v>
      </c>
      <c r="CB101" s="86">
        <v>0</v>
      </c>
      <c r="CC101" s="86">
        <v>0</v>
      </c>
      <c r="CD101" s="86">
        <f>IF(AU101="základní",AG101,0)</f>
        <v>0</v>
      </c>
      <c r="CE101" s="86">
        <f>IF(AU101="snížená",AG101,0)</f>
        <v>0</v>
      </c>
      <c r="CF101" s="86">
        <f>IF(AU101="zákl. přenesená",AG101,0)</f>
        <v>0</v>
      </c>
      <c r="CG101" s="86">
        <f>IF(AU101="sníž. přenesená",AG101,0)</f>
        <v>0</v>
      </c>
      <c r="CH101" s="86">
        <f>IF(AU101="nulová",AG101,0)</f>
        <v>0</v>
      </c>
      <c r="CI101" s="15">
        <f>IF(AU101="základní",1,IF(AU101="snížená",2,IF(AU101="zákl. přenesená",4,IF(AU101="sníž. přenesená",5,3))))</f>
        <v>1</v>
      </c>
      <c r="CJ101" s="15">
        <f>IF(AT101="stavební čast",1,IF(AT101="investiční čast",2,3))</f>
        <v>1</v>
      </c>
      <c r="CK101" s="15" t="str">
        <f>IF(D101="Vyplň vlastní","","x")</f>
        <v/>
      </c>
    </row>
    <row r="102" spans="2:89" s="1" customFormat="1" ht="10.9" customHeight="1">
      <c r="B102" s="31"/>
      <c r="AR102" s="31"/>
    </row>
    <row r="103" spans="2:89" s="1" customFormat="1" ht="30" customHeight="1">
      <c r="B103" s="31"/>
      <c r="C103" s="90" t="s">
        <v>91</v>
      </c>
      <c r="D103" s="91"/>
      <c r="E103" s="91"/>
      <c r="F103" s="91"/>
      <c r="G103" s="91"/>
      <c r="H103" s="91"/>
      <c r="I103" s="91"/>
      <c r="J103" s="91"/>
      <c r="K103" s="91"/>
      <c r="L103" s="91"/>
      <c r="M103" s="91"/>
      <c r="N103" s="91"/>
      <c r="O103" s="91"/>
      <c r="P103" s="91"/>
      <c r="Q103" s="91"/>
      <c r="R103" s="91"/>
      <c r="S103" s="91"/>
      <c r="T103" s="91"/>
      <c r="U103" s="91"/>
      <c r="V103" s="91"/>
      <c r="W103" s="91"/>
      <c r="X103" s="91"/>
      <c r="Y103" s="91"/>
      <c r="Z103" s="91"/>
      <c r="AA103" s="91"/>
      <c r="AB103" s="91"/>
      <c r="AC103" s="91"/>
      <c r="AD103" s="91"/>
      <c r="AE103" s="91"/>
      <c r="AF103" s="91"/>
      <c r="AG103" s="305">
        <f>ROUND(AG94 + AG97, 2)</f>
        <v>0</v>
      </c>
      <c r="AH103" s="305"/>
      <c r="AI103" s="305"/>
      <c r="AJ103" s="305"/>
      <c r="AK103" s="305"/>
      <c r="AL103" s="305"/>
      <c r="AM103" s="305"/>
      <c r="AN103" s="305">
        <f>ROUND(AN94 + AN97, 2)</f>
        <v>0</v>
      </c>
      <c r="AO103" s="305"/>
      <c r="AP103" s="305"/>
      <c r="AQ103" s="91"/>
      <c r="AR103" s="31"/>
    </row>
    <row r="104" spans="2:89" s="1" customFormat="1" ht="6.95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31"/>
    </row>
  </sheetData>
  <sheetProtection algorithmName="SHA-512" hashValue="TreokHyKDmgoSaT1RmfnSJUtQsguXyk7fTwFOfFYp71RUyW0ow2tHg+/fa54Zcbke6iCWKLTVX81GC9U4DTjHw==" saltValue="utspkjiollDDo+f6zFFeCkbxGNFLJDtnGsZzIdR+ARSTqwPj679XFcua9fNnpYP4c4b4FFf29WEGsHFc/KzrKQ==" spinCount="100000" sheet="1" objects="1" scenarios="1" formatColumns="0" formatRows="0"/>
  <mergeCells count="60">
    <mergeCell ref="L85:AO85"/>
    <mergeCell ref="AM87:AN87"/>
    <mergeCell ref="AS89:AT91"/>
    <mergeCell ref="AM89:AP89"/>
    <mergeCell ref="AM90:AP90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AG97:AM97"/>
    <mergeCell ref="AN97:AP97"/>
    <mergeCell ref="AG98:AM98"/>
    <mergeCell ref="D98:AB98"/>
    <mergeCell ref="AN98:AP98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3:AE33"/>
    <mergeCell ref="L33:P33"/>
    <mergeCell ref="AK33:AO33"/>
    <mergeCell ref="AG103:AM103"/>
    <mergeCell ref="AN103:AP103"/>
    <mergeCell ref="D100:AB100"/>
    <mergeCell ref="AG100:AM100"/>
    <mergeCell ref="AN100:AP100"/>
    <mergeCell ref="D101:AB101"/>
    <mergeCell ref="AG101:AM101"/>
    <mergeCell ref="AN101:AP101"/>
    <mergeCell ref="AG99:AM99"/>
    <mergeCell ref="D99:AB99"/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1937_2 - Čáslavská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42"/>
  <sheetViews>
    <sheetView showGridLines="0" topLeftCell="A83" workbookViewId="0">
      <selection activeCell="F235" sqref="F23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7"/>
      <c r="M2" s="297"/>
      <c r="N2" s="297"/>
      <c r="O2" s="297"/>
      <c r="P2" s="297"/>
      <c r="Q2" s="297"/>
      <c r="R2" s="297"/>
      <c r="S2" s="297"/>
      <c r="T2" s="297"/>
      <c r="U2" s="297"/>
      <c r="V2" s="297"/>
      <c r="AT2" s="15" t="s">
        <v>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92</v>
      </c>
    </row>
    <row r="4" spans="2:46" ht="24.95" customHeight="1">
      <c r="B4" s="18"/>
      <c r="D4" s="19" t="s">
        <v>93</v>
      </c>
      <c r="L4" s="18"/>
      <c r="M4" s="93" t="s">
        <v>10</v>
      </c>
      <c r="AT4" s="15" t="s">
        <v>4</v>
      </c>
    </row>
    <row r="5" spans="2:46" ht="6.95" customHeight="1">
      <c r="B5" s="18"/>
      <c r="L5" s="18"/>
    </row>
    <row r="6" spans="2:46" s="1" customFormat="1" ht="12" customHeight="1">
      <c r="B6" s="31"/>
      <c r="D6" s="25" t="s">
        <v>16</v>
      </c>
      <c r="L6" s="31"/>
    </row>
    <row r="7" spans="2:46" s="1" customFormat="1" ht="16.5" customHeight="1">
      <c r="B7" s="31"/>
      <c r="E7" s="328" t="s">
        <v>17</v>
      </c>
      <c r="F7" s="337"/>
      <c r="G7" s="337"/>
      <c r="H7" s="337"/>
      <c r="L7" s="31"/>
    </row>
    <row r="8" spans="2:46" s="1" customFormat="1">
      <c r="B8" s="31"/>
      <c r="L8" s="31"/>
    </row>
    <row r="9" spans="2:46" s="1" customFormat="1" ht="12" customHeight="1">
      <c r="B9" s="31"/>
      <c r="D9" s="25" t="s">
        <v>18</v>
      </c>
      <c r="F9" s="23" t="s">
        <v>1</v>
      </c>
      <c r="I9" s="25" t="s">
        <v>19</v>
      </c>
      <c r="J9" s="23" t="s">
        <v>1</v>
      </c>
      <c r="L9" s="31"/>
    </row>
    <row r="10" spans="2:46" s="1" customFormat="1" ht="12" customHeight="1">
      <c r="B10" s="31"/>
      <c r="D10" s="25" t="s">
        <v>20</v>
      </c>
      <c r="F10" s="23" t="s">
        <v>21</v>
      </c>
      <c r="I10" s="25" t="s">
        <v>22</v>
      </c>
      <c r="J10" s="50" t="str">
        <f>'Rekapitulace stavby'!AN8</f>
        <v>15. 10. 2021</v>
      </c>
      <c r="L10" s="31"/>
    </row>
    <row r="11" spans="2:46" s="1" customFormat="1" ht="10.9" customHeight="1">
      <c r="B11" s="31"/>
      <c r="L11" s="31"/>
    </row>
    <row r="12" spans="2:46" s="1" customFormat="1" ht="12" customHeight="1">
      <c r="B12" s="31"/>
      <c r="D12" s="25" t="s">
        <v>24</v>
      </c>
      <c r="I12" s="25" t="s">
        <v>25</v>
      </c>
      <c r="J12" s="23" t="str">
        <f>IF('Rekapitulace stavby'!AN10="","",'Rekapitulace stavby'!AN10)</f>
        <v/>
      </c>
      <c r="L12" s="31"/>
    </row>
    <row r="13" spans="2:46" s="1" customFormat="1" ht="18" customHeight="1">
      <c r="B13" s="31"/>
      <c r="E13" s="23" t="str">
        <f>IF('Rekapitulace stavby'!E11="","",'Rekapitulace stavby'!E11)</f>
        <v xml:space="preserve"> </v>
      </c>
      <c r="I13" s="25" t="s">
        <v>27</v>
      </c>
      <c r="J13" s="23" t="str">
        <f>IF('Rekapitulace stavby'!AN11="","",'Rekapitulace stavby'!AN11)</f>
        <v/>
      </c>
      <c r="L13" s="31"/>
    </row>
    <row r="14" spans="2:46" s="1" customFormat="1" ht="6.95" customHeight="1">
      <c r="B14" s="31"/>
      <c r="L14" s="31"/>
    </row>
    <row r="15" spans="2:46" s="1" customFormat="1" ht="12" customHeight="1">
      <c r="B15" s="31"/>
      <c r="D15" s="25" t="s">
        <v>28</v>
      </c>
      <c r="I15" s="25" t="s">
        <v>25</v>
      </c>
      <c r="J15" s="26" t="str">
        <f>'Rekapitulace stavby'!AN13</f>
        <v>Vyplň údaj</v>
      </c>
      <c r="L15" s="31"/>
    </row>
    <row r="16" spans="2:46" s="1" customFormat="1" ht="18" customHeight="1">
      <c r="B16" s="31"/>
      <c r="E16" s="338" t="str">
        <f>'Rekapitulace stavby'!E14</f>
        <v>Vyplň údaj</v>
      </c>
      <c r="F16" s="309"/>
      <c r="G16" s="309"/>
      <c r="H16" s="309"/>
      <c r="I16" s="25" t="s">
        <v>27</v>
      </c>
      <c r="J16" s="26" t="str">
        <f>'Rekapitulace stavby'!AN14</f>
        <v>Vyplň údaj</v>
      </c>
      <c r="L16" s="31"/>
    </row>
    <row r="17" spans="2:12" s="1" customFormat="1" ht="6.95" customHeight="1">
      <c r="B17" s="31"/>
      <c r="L17" s="31"/>
    </row>
    <row r="18" spans="2:12" s="1" customFormat="1" ht="12" customHeight="1">
      <c r="B18" s="31"/>
      <c r="D18" s="25" t="s">
        <v>30</v>
      </c>
      <c r="I18" s="25" t="s">
        <v>25</v>
      </c>
      <c r="J18" s="23" t="str">
        <f>IF('Rekapitulace stavby'!AN16="","",'Rekapitulace stavby'!AN16)</f>
        <v/>
      </c>
      <c r="L18" s="31"/>
    </row>
    <row r="19" spans="2:12" s="1" customFormat="1" ht="18" customHeight="1">
      <c r="B19" s="31"/>
      <c r="E19" s="23" t="str">
        <f>IF('Rekapitulace stavby'!E17="","",'Rekapitulace stavby'!E17)</f>
        <v xml:space="preserve"> </v>
      </c>
      <c r="I19" s="25" t="s">
        <v>27</v>
      </c>
      <c r="J19" s="23" t="str">
        <f>IF('Rekapitulace stavby'!AN17="","",'Rekapitulace stavby'!AN17)</f>
        <v/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5" t="s">
        <v>32</v>
      </c>
      <c r="I21" s="25" t="s">
        <v>25</v>
      </c>
      <c r="J21" s="23" t="str">
        <f>IF('Rekapitulace stavby'!AN19="","",'Rekapitulace stavby'!AN19)</f>
        <v/>
      </c>
      <c r="L21" s="31"/>
    </row>
    <row r="22" spans="2:12" s="1" customFormat="1" ht="18" customHeight="1">
      <c r="B22" s="31"/>
      <c r="E22" s="23" t="str">
        <f>IF('Rekapitulace stavby'!E20="","",'Rekapitulace stavby'!E20)</f>
        <v xml:space="preserve"> </v>
      </c>
      <c r="I22" s="25" t="s">
        <v>27</v>
      </c>
      <c r="J22" s="23" t="str">
        <f>IF('Rekapitulace stavby'!AN20="","",'Rekapitulace stavby'!AN20)</f>
        <v/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5" t="s">
        <v>33</v>
      </c>
      <c r="L24" s="31"/>
    </row>
    <row r="25" spans="2:12" s="7" customFormat="1" ht="16.5" customHeight="1">
      <c r="B25" s="94"/>
      <c r="E25" s="313" t="s">
        <v>1</v>
      </c>
      <c r="F25" s="313"/>
      <c r="G25" s="313"/>
      <c r="H25" s="313"/>
      <c r="L25" s="94"/>
    </row>
    <row r="26" spans="2:12" s="1" customFormat="1" ht="6.95" customHeight="1">
      <c r="B26" s="31"/>
      <c r="L26" s="31"/>
    </row>
    <row r="27" spans="2:12" s="1" customFormat="1" ht="6.95" customHeight="1">
      <c r="B27" s="31"/>
      <c r="D27" s="51"/>
      <c r="E27" s="51"/>
      <c r="F27" s="51"/>
      <c r="G27" s="51"/>
      <c r="H27" s="51"/>
      <c r="I27" s="51"/>
      <c r="J27" s="51"/>
      <c r="K27" s="51"/>
      <c r="L27" s="31"/>
    </row>
    <row r="28" spans="2:12" s="1" customFormat="1" ht="14.45" customHeight="1">
      <c r="B28" s="31"/>
      <c r="D28" s="23" t="s">
        <v>94</v>
      </c>
      <c r="J28" s="95">
        <f>J94</f>
        <v>0</v>
      </c>
      <c r="L28" s="31"/>
    </row>
    <row r="29" spans="2:12" s="1" customFormat="1" ht="14.45" customHeight="1">
      <c r="B29" s="31"/>
      <c r="D29" s="30" t="s">
        <v>86</v>
      </c>
      <c r="J29" s="95">
        <f>J111</f>
        <v>0</v>
      </c>
      <c r="L29" s="31"/>
    </row>
    <row r="30" spans="2:12" s="1" customFormat="1" ht="25.35" customHeight="1">
      <c r="B30" s="31"/>
      <c r="D30" s="96" t="s">
        <v>36</v>
      </c>
      <c r="J30" s="63">
        <f>ROUND(J28 + J29, 2)</f>
        <v>0</v>
      </c>
      <c r="L30" s="31"/>
    </row>
    <row r="31" spans="2:12" s="1" customFormat="1" ht="6.95" customHeight="1">
      <c r="B31" s="31"/>
      <c r="D31" s="51"/>
      <c r="E31" s="51"/>
      <c r="F31" s="51"/>
      <c r="G31" s="51"/>
      <c r="H31" s="51"/>
      <c r="I31" s="51"/>
      <c r="J31" s="51"/>
      <c r="K31" s="51"/>
      <c r="L31" s="31"/>
    </row>
    <row r="32" spans="2:12" s="1" customFormat="1" ht="14.45" customHeight="1">
      <c r="B32" s="31"/>
      <c r="F32" s="97" t="s">
        <v>38</v>
      </c>
      <c r="I32" s="97" t="s">
        <v>37</v>
      </c>
      <c r="J32" s="97" t="s">
        <v>39</v>
      </c>
      <c r="L32" s="31"/>
    </row>
    <row r="33" spans="2:12" s="1" customFormat="1" ht="14.45" customHeight="1">
      <c r="B33" s="31"/>
      <c r="D33" s="98" t="s">
        <v>40</v>
      </c>
      <c r="E33" s="25" t="s">
        <v>41</v>
      </c>
      <c r="F33" s="99">
        <f>ROUND((SUM(BE111:BE118) + SUM(BE136:BE241)),  2)</f>
        <v>0</v>
      </c>
      <c r="I33" s="100">
        <v>0.21</v>
      </c>
      <c r="J33" s="99">
        <f>ROUND(((SUM(BE111:BE118) + SUM(BE136:BE241))*I33),  2)</f>
        <v>0</v>
      </c>
      <c r="L33" s="31"/>
    </row>
    <row r="34" spans="2:12" s="1" customFormat="1" ht="14.45" customHeight="1">
      <c r="B34" s="31"/>
      <c r="E34" s="25" t="s">
        <v>42</v>
      </c>
      <c r="F34" s="99">
        <f>ROUND((SUM(BF111:BF118) + SUM(BF136:BF241)),  2)</f>
        <v>0</v>
      </c>
      <c r="I34" s="100">
        <v>0.15</v>
      </c>
      <c r="J34" s="99">
        <f>ROUND(((SUM(BF111:BF118) + SUM(BF136:BF241))*I34),  2)</f>
        <v>0</v>
      </c>
      <c r="L34" s="31"/>
    </row>
    <row r="35" spans="2:12" s="1" customFormat="1" ht="14.45" hidden="1" customHeight="1">
      <c r="B35" s="31"/>
      <c r="E35" s="25" t="s">
        <v>43</v>
      </c>
      <c r="F35" s="99">
        <f>ROUND((SUM(BG111:BG118) + SUM(BG136:BG241)),  2)</f>
        <v>0</v>
      </c>
      <c r="I35" s="100">
        <v>0.21</v>
      </c>
      <c r="J35" s="99">
        <f>0</f>
        <v>0</v>
      </c>
      <c r="L35" s="31"/>
    </row>
    <row r="36" spans="2:12" s="1" customFormat="1" ht="14.45" hidden="1" customHeight="1">
      <c r="B36" s="31"/>
      <c r="E36" s="25" t="s">
        <v>44</v>
      </c>
      <c r="F36" s="99">
        <f>ROUND((SUM(BH111:BH118) + SUM(BH136:BH241)),  2)</f>
        <v>0</v>
      </c>
      <c r="I36" s="100">
        <v>0.15</v>
      </c>
      <c r="J36" s="99">
        <f>0</f>
        <v>0</v>
      </c>
      <c r="L36" s="31"/>
    </row>
    <row r="37" spans="2:12" s="1" customFormat="1" ht="14.45" hidden="1" customHeight="1">
      <c r="B37" s="31"/>
      <c r="E37" s="25" t="s">
        <v>45</v>
      </c>
      <c r="F37" s="99">
        <f>ROUND((SUM(BI111:BI118) + SUM(BI136:BI241)),  2)</f>
        <v>0</v>
      </c>
      <c r="I37" s="100">
        <v>0</v>
      </c>
      <c r="J37" s="99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1"/>
      <c r="D39" s="101" t="s">
        <v>46</v>
      </c>
      <c r="E39" s="54"/>
      <c r="F39" s="54"/>
      <c r="G39" s="102" t="s">
        <v>47</v>
      </c>
      <c r="H39" s="103" t="s">
        <v>48</v>
      </c>
      <c r="I39" s="54"/>
      <c r="J39" s="104">
        <f>SUM(J30:J37)</f>
        <v>0</v>
      </c>
      <c r="K39" s="105"/>
      <c r="L39" s="31"/>
    </row>
    <row r="40" spans="2:12" s="1" customFormat="1" ht="14.45" customHeight="1">
      <c r="B40" s="31"/>
      <c r="L40" s="31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1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1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1"/>
      <c r="D61" s="41" t="s">
        <v>51</v>
      </c>
      <c r="E61" s="33"/>
      <c r="F61" s="106" t="s">
        <v>52</v>
      </c>
      <c r="G61" s="41" t="s">
        <v>51</v>
      </c>
      <c r="H61" s="33"/>
      <c r="I61" s="33"/>
      <c r="J61" s="107" t="s">
        <v>52</v>
      </c>
      <c r="K61" s="33"/>
      <c r="L61" s="31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1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1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1"/>
      <c r="D76" s="41" t="s">
        <v>51</v>
      </c>
      <c r="E76" s="33"/>
      <c r="F76" s="106" t="s">
        <v>52</v>
      </c>
      <c r="G76" s="41" t="s">
        <v>51</v>
      </c>
      <c r="H76" s="33"/>
      <c r="I76" s="33"/>
      <c r="J76" s="107" t="s">
        <v>52</v>
      </c>
      <c r="K76" s="33"/>
      <c r="L76" s="31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1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1"/>
    </row>
    <row r="82" spans="2:47" s="1" customFormat="1" ht="24.95" customHeight="1">
      <c r="B82" s="31"/>
      <c r="C82" s="19" t="s">
        <v>95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5" t="s">
        <v>16</v>
      </c>
      <c r="L84" s="31"/>
    </row>
    <row r="85" spans="2:47" s="1" customFormat="1" ht="16.5" customHeight="1">
      <c r="B85" s="31"/>
      <c r="E85" s="328" t="str">
        <f>E7</f>
        <v>Čáslavská</v>
      </c>
      <c r="F85" s="337"/>
      <c r="G85" s="337"/>
      <c r="H85" s="337"/>
      <c r="L85" s="31"/>
    </row>
    <row r="86" spans="2:47" s="1" customFormat="1" ht="6.95" customHeight="1">
      <c r="B86" s="31"/>
      <c r="L86" s="31"/>
    </row>
    <row r="87" spans="2:47" s="1" customFormat="1" ht="12" customHeight="1">
      <c r="B87" s="31"/>
      <c r="C87" s="25" t="s">
        <v>20</v>
      </c>
      <c r="F87" s="23" t="str">
        <f>F10</f>
        <v>Kutná hora</v>
      </c>
      <c r="I87" s="25" t="s">
        <v>22</v>
      </c>
      <c r="J87" s="50" t="str">
        <f>IF(J10="","",J10)</f>
        <v>15. 10. 2021</v>
      </c>
      <c r="L87" s="31"/>
    </row>
    <row r="88" spans="2:47" s="1" customFormat="1" ht="6.95" customHeight="1">
      <c r="B88" s="31"/>
      <c r="L88" s="31"/>
    </row>
    <row r="89" spans="2:47" s="1" customFormat="1" ht="15.2" customHeight="1">
      <c r="B89" s="31"/>
      <c r="C89" s="25" t="s">
        <v>24</v>
      </c>
      <c r="F89" s="23" t="str">
        <f>E13</f>
        <v xml:space="preserve"> </v>
      </c>
      <c r="I89" s="25" t="s">
        <v>30</v>
      </c>
      <c r="J89" s="28" t="str">
        <f>E19</f>
        <v xml:space="preserve"> </v>
      </c>
      <c r="L89" s="31"/>
    </row>
    <row r="90" spans="2:47" s="1" customFormat="1" ht="15.2" customHeight="1">
      <c r="B90" s="31"/>
      <c r="C90" s="25" t="s">
        <v>28</v>
      </c>
      <c r="F90" s="23" t="str">
        <f>IF(E16="","",E16)</f>
        <v>Vyplň údaj</v>
      </c>
      <c r="I90" s="25" t="s">
        <v>32</v>
      </c>
      <c r="J90" s="28" t="str">
        <f>E22</f>
        <v xml:space="preserve"> </v>
      </c>
      <c r="L90" s="31"/>
    </row>
    <row r="91" spans="2:47" s="1" customFormat="1" ht="10.35" customHeight="1">
      <c r="B91" s="31"/>
      <c r="L91" s="31"/>
    </row>
    <row r="92" spans="2:47" s="1" customFormat="1" ht="29.25" customHeight="1">
      <c r="B92" s="31"/>
      <c r="C92" s="108" t="s">
        <v>96</v>
      </c>
      <c r="D92" s="91"/>
      <c r="E92" s="91"/>
      <c r="F92" s="91"/>
      <c r="G92" s="91"/>
      <c r="H92" s="91"/>
      <c r="I92" s="91"/>
      <c r="J92" s="109" t="s">
        <v>97</v>
      </c>
      <c r="K92" s="91"/>
      <c r="L92" s="31"/>
    </row>
    <row r="93" spans="2:47" s="1" customFormat="1" ht="10.35" customHeight="1">
      <c r="B93" s="31"/>
      <c r="L93" s="31"/>
    </row>
    <row r="94" spans="2:47" s="1" customFormat="1" ht="22.9" customHeight="1">
      <c r="B94" s="31"/>
      <c r="C94" s="110" t="s">
        <v>98</v>
      </c>
      <c r="J94" s="63">
        <f>J136</f>
        <v>0</v>
      </c>
      <c r="L94" s="31"/>
      <c r="AU94" s="15" t="s">
        <v>99</v>
      </c>
    </row>
    <row r="95" spans="2:47" s="8" customFormat="1" ht="24.95" customHeight="1">
      <c r="B95" s="111"/>
      <c r="D95" s="112" t="s">
        <v>100</v>
      </c>
      <c r="E95" s="113"/>
      <c r="F95" s="113"/>
      <c r="G95" s="113"/>
      <c r="H95" s="113"/>
      <c r="I95" s="113"/>
      <c r="J95" s="114">
        <f>J137</f>
        <v>0</v>
      </c>
      <c r="L95" s="111"/>
    </row>
    <row r="96" spans="2:47" s="9" customFormat="1" ht="19.899999999999999" customHeight="1">
      <c r="B96" s="115"/>
      <c r="D96" s="116" t="s">
        <v>101</v>
      </c>
      <c r="E96" s="117"/>
      <c r="F96" s="117"/>
      <c r="G96" s="117"/>
      <c r="H96" s="117"/>
      <c r="I96" s="117"/>
      <c r="J96" s="118">
        <f>J138</f>
        <v>0</v>
      </c>
      <c r="L96" s="115"/>
    </row>
    <row r="97" spans="2:65" s="9" customFormat="1" ht="19.899999999999999" customHeight="1">
      <c r="B97" s="115"/>
      <c r="D97" s="116" t="s">
        <v>102</v>
      </c>
      <c r="E97" s="117"/>
      <c r="F97" s="117"/>
      <c r="G97" s="117"/>
      <c r="H97" s="117"/>
      <c r="I97" s="117"/>
      <c r="J97" s="118">
        <f>J157</f>
        <v>0</v>
      </c>
      <c r="L97" s="115"/>
    </row>
    <row r="98" spans="2:65" s="9" customFormat="1" ht="19.899999999999999" customHeight="1">
      <c r="B98" s="115"/>
      <c r="D98" s="116" t="s">
        <v>103</v>
      </c>
      <c r="E98" s="117"/>
      <c r="F98" s="117"/>
      <c r="G98" s="117"/>
      <c r="H98" s="117"/>
      <c r="I98" s="117"/>
      <c r="J98" s="118">
        <f>J172</f>
        <v>0</v>
      </c>
      <c r="L98" s="115"/>
    </row>
    <row r="99" spans="2:65" s="9" customFormat="1" ht="19.899999999999999" customHeight="1">
      <c r="B99" s="115"/>
      <c r="D99" s="116" t="s">
        <v>104</v>
      </c>
      <c r="E99" s="117"/>
      <c r="F99" s="117"/>
      <c r="G99" s="117"/>
      <c r="H99" s="117"/>
      <c r="I99" s="117"/>
      <c r="J99" s="118">
        <f>J182</f>
        <v>0</v>
      </c>
      <c r="L99" s="115"/>
    </row>
    <row r="100" spans="2:65" s="9" customFormat="1" ht="19.899999999999999" customHeight="1">
      <c r="B100" s="115"/>
      <c r="D100" s="116" t="s">
        <v>105</v>
      </c>
      <c r="E100" s="117"/>
      <c r="F100" s="117"/>
      <c r="G100" s="117"/>
      <c r="H100" s="117"/>
      <c r="I100" s="117"/>
      <c r="J100" s="118">
        <f>J212</f>
        <v>0</v>
      </c>
      <c r="L100" s="115"/>
    </row>
    <row r="101" spans="2:65" s="9" customFormat="1" ht="19.899999999999999" customHeight="1">
      <c r="B101" s="115"/>
      <c r="D101" s="116" t="s">
        <v>106</v>
      </c>
      <c r="E101" s="117"/>
      <c r="F101" s="117"/>
      <c r="G101" s="117"/>
      <c r="H101" s="117"/>
      <c r="I101" s="117"/>
      <c r="J101" s="118">
        <f>J222</f>
        <v>0</v>
      </c>
      <c r="L101" s="115"/>
    </row>
    <row r="102" spans="2:65" s="8" customFormat="1" ht="24.95" customHeight="1">
      <c r="B102" s="111"/>
      <c r="D102" s="112" t="s">
        <v>107</v>
      </c>
      <c r="E102" s="113"/>
      <c r="F102" s="113"/>
      <c r="G102" s="113"/>
      <c r="H102" s="113"/>
      <c r="I102" s="113"/>
      <c r="J102" s="114">
        <f>J227</f>
        <v>0</v>
      </c>
      <c r="L102" s="111"/>
    </row>
    <row r="103" spans="2:65" s="9" customFormat="1" ht="19.899999999999999" customHeight="1">
      <c r="B103" s="115"/>
      <c r="D103" s="116" t="s">
        <v>108</v>
      </c>
      <c r="E103" s="117"/>
      <c r="F103" s="117"/>
      <c r="G103" s="117"/>
      <c r="H103" s="117"/>
      <c r="I103" s="117"/>
      <c r="J103" s="118">
        <f>J228</f>
        <v>0</v>
      </c>
      <c r="L103" s="115"/>
    </row>
    <row r="104" spans="2:65" s="8" customFormat="1" ht="24.95" customHeight="1">
      <c r="B104" s="111"/>
      <c r="D104" s="112" t="s">
        <v>109</v>
      </c>
      <c r="E104" s="113"/>
      <c r="F104" s="113"/>
      <c r="G104" s="113"/>
      <c r="H104" s="113"/>
      <c r="I104" s="113"/>
      <c r="J104" s="114">
        <f>J230</f>
        <v>0</v>
      </c>
      <c r="L104" s="111"/>
    </row>
    <row r="105" spans="2:65" s="9" customFormat="1" ht="19.899999999999999" customHeight="1">
      <c r="B105" s="115"/>
      <c r="D105" s="116" t="s">
        <v>110</v>
      </c>
      <c r="E105" s="117"/>
      <c r="F105" s="117"/>
      <c r="G105" s="117"/>
      <c r="H105" s="117"/>
      <c r="I105" s="117"/>
      <c r="J105" s="118">
        <f>J231</f>
        <v>0</v>
      </c>
      <c r="L105" s="115"/>
    </row>
    <row r="106" spans="2:65" s="9" customFormat="1" ht="19.899999999999999" customHeight="1">
      <c r="B106" s="115"/>
      <c r="D106" s="116" t="s">
        <v>111</v>
      </c>
      <c r="E106" s="117"/>
      <c r="F106" s="117"/>
      <c r="G106" s="117"/>
      <c r="H106" s="117"/>
      <c r="I106" s="117"/>
      <c r="J106" s="118">
        <f>J235</f>
        <v>0</v>
      </c>
      <c r="L106" s="115"/>
    </row>
    <row r="107" spans="2:65" s="9" customFormat="1" ht="19.899999999999999" customHeight="1">
      <c r="B107" s="115"/>
      <c r="D107" s="116" t="s">
        <v>112</v>
      </c>
      <c r="E107" s="117"/>
      <c r="F107" s="117"/>
      <c r="G107" s="117"/>
      <c r="H107" s="117"/>
      <c r="I107" s="117"/>
      <c r="J107" s="118">
        <f>J237</f>
        <v>0</v>
      </c>
      <c r="L107" s="115"/>
    </row>
    <row r="108" spans="2:65" s="9" customFormat="1" ht="19.899999999999999" customHeight="1">
      <c r="B108" s="115"/>
      <c r="D108" s="116" t="s">
        <v>113</v>
      </c>
      <c r="E108" s="117"/>
      <c r="F108" s="117"/>
      <c r="G108" s="117"/>
      <c r="H108" s="117"/>
      <c r="I108" s="117"/>
      <c r="J108" s="118">
        <f>J240</f>
        <v>0</v>
      </c>
      <c r="L108" s="115"/>
    </row>
    <row r="109" spans="2:65" s="1" customFormat="1" ht="21.75" customHeight="1">
      <c r="B109" s="31"/>
      <c r="L109" s="31"/>
    </row>
    <row r="110" spans="2:65" s="1" customFormat="1" ht="6.95" customHeight="1">
      <c r="B110" s="31"/>
      <c r="L110" s="31"/>
    </row>
    <row r="111" spans="2:65" s="1" customFormat="1" ht="29.25" customHeight="1">
      <c r="B111" s="31"/>
      <c r="C111" s="110" t="s">
        <v>114</v>
      </c>
      <c r="J111" s="119">
        <f>ROUND(J112 + J113 + J114 + J115 + J116 + J117,2)</f>
        <v>0</v>
      </c>
      <c r="L111" s="31"/>
      <c r="N111" s="120" t="s">
        <v>40</v>
      </c>
    </row>
    <row r="112" spans="2:65" s="1" customFormat="1" ht="18" customHeight="1">
      <c r="B112" s="31"/>
      <c r="D112" s="295" t="s">
        <v>115</v>
      </c>
      <c r="E112" s="296"/>
      <c r="F112" s="296"/>
      <c r="J112" s="82">
        <v>0</v>
      </c>
      <c r="L112" s="121"/>
      <c r="M112" s="122"/>
      <c r="N112" s="123" t="s">
        <v>41</v>
      </c>
      <c r="O112" s="122"/>
      <c r="P112" s="122"/>
      <c r="Q112" s="122"/>
      <c r="R112" s="122"/>
      <c r="S112" s="122"/>
      <c r="T112" s="122"/>
      <c r="U112" s="122"/>
      <c r="V112" s="122"/>
      <c r="W112" s="122"/>
      <c r="X112" s="122"/>
      <c r="Y112" s="122"/>
      <c r="Z112" s="122"/>
      <c r="AA112" s="122"/>
      <c r="AB112" s="122"/>
      <c r="AC112" s="122"/>
      <c r="AD112" s="122"/>
      <c r="AE112" s="122"/>
      <c r="AF112" s="122"/>
      <c r="AG112" s="122"/>
      <c r="AH112" s="122"/>
      <c r="AI112" s="122"/>
      <c r="AJ112" s="122"/>
      <c r="AK112" s="122"/>
      <c r="AL112" s="122"/>
      <c r="AM112" s="122"/>
      <c r="AN112" s="122"/>
      <c r="AO112" s="122"/>
      <c r="AP112" s="122"/>
      <c r="AQ112" s="122"/>
      <c r="AR112" s="122"/>
      <c r="AS112" s="122"/>
      <c r="AT112" s="122"/>
      <c r="AU112" s="122"/>
      <c r="AV112" s="122"/>
      <c r="AW112" s="122"/>
      <c r="AX112" s="122"/>
      <c r="AY112" s="124" t="s">
        <v>116</v>
      </c>
      <c r="AZ112" s="122"/>
      <c r="BA112" s="122"/>
      <c r="BB112" s="122"/>
      <c r="BC112" s="122"/>
      <c r="BD112" s="122"/>
      <c r="BE112" s="125">
        <f t="shared" ref="BE112:BE117" si="0">IF(N112="základní",J112,0)</f>
        <v>0</v>
      </c>
      <c r="BF112" s="125">
        <f t="shared" ref="BF112:BF117" si="1">IF(N112="snížená",J112,0)</f>
        <v>0</v>
      </c>
      <c r="BG112" s="125">
        <f t="shared" ref="BG112:BG117" si="2">IF(N112="zákl. přenesená",J112,0)</f>
        <v>0</v>
      </c>
      <c r="BH112" s="125">
        <f t="shared" ref="BH112:BH117" si="3">IF(N112="sníž. přenesená",J112,0)</f>
        <v>0</v>
      </c>
      <c r="BI112" s="125">
        <f t="shared" ref="BI112:BI117" si="4">IF(N112="nulová",J112,0)</f>
        <v>0</v>
      </c>
      <c r="BJ112" s="124" t="s">
        <v>81</v>
      </c>
      <c r="BK112" s="122"/>
      <c r="BL112" s="122"/>
      <c r="BM112" s="122"/>
    </row>
    <row r="113" spans="2:65" s="1" customFormat="1" ht="18" customHeight="1">
      <c r="B113" s="31"/>
      <c r="D113" s="295" t="s">
        <v>117</v>
      </c>
      <c r="E113" s="296"/>
      <c r="F113" s="296"/>
      <c r="J113" s="82">
        <v>0</v>
      </c>
      <c r="L113" s="121"/>
      <c r="M113" s="122"/>
      <c r="N113" s="123" t="s">
        <v>41</v>
      </c>
      <c r="O113" s="122"/>
      <c r="P113" s="122"/>
      <c r="Q113" s="122"/>
      <c r="R113" s="122"/>
      <c r="S113" s="122"/>
      <c r="T113" s="122"/>
      <c r="U113" s="122"/>
      <c r="V113" s="122"/>
      <c r="W113" s="122"/>
      <c r="X113" s="122"/>
      <c r="Y113" s="122"/>
      <c r="Z113" s="122"/>
      <c r="AA113" s="122"/>
      <c r="AB113" s="122"/>
      <c r="AC113" s="122"/>
      <c r="AD113" s="122"/>
      <c r="AE113" s="122"/>
      <c r="AF113" s="122"/>
      <c r="AG113" s="122"/>
      <c r="AH113" s="122"/>
      <c r="AI113" s="122"/>
      <c r="AJ113" s="122"/>
      <c r="AK113" s="122"/>
      <c r="AL113" s="122"/>
      <c r="AM113" s="122"/>
      <c r="AN113" s="122"/>
      <c r="AO113" s="122"/>
      <c r="AP113" s="122"/>
      <c r="AQ113" s="122"/>
      <c r="AR113" s="122"/>
      <c r="AS113" s="122"/>
      <c r="AT113" s="122"/>
      <c r="AU113" s="122"/>
      <c r="AV113" s="122"/>
      <c r="AW113" s="122"/>
      <c r="AX113" s="122"/>
      <c r="AY113" s="124" t="s">
        <v>116</v>
      </c>
      <c r="AZ113" s="122"/>
      <c r="BA113" s="122"/>
      <c r="BB113" s="122"/>
      <c r="BC113" s="122"/>
      <c r="BD113" s="122"/>
      <c r="BE113" s="125">
        <f t="shared" si="0"/>
        <v>0</v>
      </c>
      <c r="BF113" s="125">
        <f t="shared" si="1"/>
        <v>0</v>
      </c>
      <c r="BG113" s="125">
        <f t="shared" si="2"/>
        <v>0</v>
      </c>
      <c r="BH113" s="125">
        <f t="shared" si="3"/>
        <v>0</v>
      </c>
      <c r="BI113" s="125">
        <f t="shared" si="4"/>
        <v>0</v>
      </c>
      <c r="BJ113" s="124" t="s">
        <v>81</v>
      </c>
      <c r="BK113" s="122"/>
      <c r="BL113" s="122"/>
      <c r="BM113" s="122"/>
    </row>
    <row r="114" spans="2:65" s="1" customFormat="1" ht="18" customHeight="1">
      <c r="B114" s="31"/>
      <c r="D114" s="295" t="s">
        <v>118</v>
      </c>
      <c r="E114" s="296"/>
      <c r="F114" s="296"/>
      <c r="J114" s="82">
        <v>0</v>
      </c>
      <c r="L114" s="121"/>
      <c r="M114" s="122"/>
      <c r="N114" s="123" t="s">
        <v>41</v>
      </c>
      <c r="O114" s="122"/>
      <c r="P114" s="122"/>
      <c r="Q114" s="122"/>
      <c r="R114" s="122"/>
      <c r="S114" s="122"/>
      <c r="T114" s="122"/>
      <c r="U114" s="122"/>
      <c r="V114" s="122"/>
      <c r="W114" s="122"/>
      <c r="X114" s="122"/>
      <c r="Y114" s="122"/>
      <c r="Z114" s="122"/>
      <c r="AA114" s="122"/>
      <c r="AB114" s="122"/>
      <c r="AC114" s="122"/>
      <c r="AD114" s="122"/>
      <c r="AE114" s="122"/>
      <c r="AF114" s="122"/>
      <c r="AG114" s="122"/>
      <c r="AH114" s="122"/>
      <c r="AI114" s="122"/>
      <c r="AJ114" s="122"/>
      <c r="AK114" s="122"/>
      <c r="AL114" s="122"/>
      <c r="AM114" s="122"/>
      <c r="AN114" s="122"/>
      <c r="AO114" s="122"/>
      <c r="AP114" s="122"/>
      <c r="AQ114" s="122"/>
      <c r="AR114" s="122"/>
      <c r="AS114" s="122"/>
      <c r="AT114" s="122"/>
      <c r="AU114" s="122"/>
      <c r="AV114" s="122"/>
      <c r="AW114" s="122"/>
      <c r="AX114" s="122"/>
      <c r="AY114" s="124" t="s">
        <v>116</v>
      </c>
      <c r="AZ114" s="122"/>
      <c r="BA114" s="122"/>
      <c r="BB114" s="122"/>
      <c r="BC114" s="122"/>
      <c r="BD114" s="122"/>
      <c r="BE114" s="125">
        <f t="shared" si="0"/>
        <v>0</v>
      </c>
      <c r="BF114" s="125">
        <f t="shared" si="1"/>
        <v>0</v>
      </c>
      <c r="BG114" s="125">
        <f t="shared" si="2"/>
        <v>0</v>
      </c>
      <c r="BH114" s="125">
        <f t="shared" si="3"/>
        <v>0</v>
      </c>
      <c r="BI114" s="125">
        <f t="shared" si="4"/>
        <v>0</v>
      </c>
      <c r="BJ114" s="124" t="s">
        <v>81</v>
      </c>
      <c r="BK114" s="122"/>
      <c r="BL114" s="122"/>
      <c r="BM114" s="122"/>
    </row>
    <row r="115" spans="2:65" s="1" customFormat="1" ht="18" customHeight="1">
      <c r="B115" s="31"/>
      <c r="D115" s="295" t="s">
        <v>119</v>
      </c>
      <c r="E115" s="296"/>
      <c r="F115" s="296"/>
      <c r="J115" s="82">
        <v>0</v>
      </c>
      <c r="L115" s="121"/>
      <c r="M115" s="122"/>
      <c r="N115" s="123" t="s">
        <v>41</v>
      </c>
      <c r="O115" s="122"/>
      <c r="P115" s="122"/>
      <c r="Q115" s="122"/>
      <c r="R115" s="122"/>
      <c r="S115" s="122"/>
      <c r="T115" s="122"/>
      <c r="U115" s="122"/>
      <c r="V115" s="122"/>
      <c r="W115" s="122"/>
      <c r="X115" s="122"/>
      <c r="Y115" s="122"/>
      <c r="Z115" s="122"/>
      <c r="AA115" s="122"/>
      <c r="AB115" s="122"/>
      <c r="AC115" s="122"/>
      <c r="AD115" s="122"/>
      <c r="AE115" s="122"/>
      <c r="AF115" s="122"/>
      <c r="AG115" s="122"/>
      <c r="AH115" s="122"/>
      <c r="AI115" s="122"/>
      <c r="AJ115" s="122"/>
      <c r="AK115" s="122"/>
      <c r="AL115" s="122"/>
      <c r="AM115" s="122"/>
      <c r="AN115" s="122"/>
      <c r="AO115" s="122"/>
      <c r="AP115" s="122"/>
      <c r="AQ115" s="122"/>
      <c r="AR115" s="122"/>
      <c r="AS115" s="122"/>
      <c r="AT115" s="122"/>
      <c r="AU115" s="122"/>
      <c r="AV115" s="122"/>
      <c r="AW115" s="122"/>
      <c r="AX115" s="122"/>
      <c r="AY115" s="124" t="s">
        <v>116</v>
      </c>
      <c r="AZ115" s="122"/>
      <c r="BA115" s="122"/>
      <c r="BB115" s="122"/>
      <c r="BC115" s="122"/>
      <c r="BD115" s="122"/>
      <c r="BE115" s="125">
        <f t="shared" si="0"/>
        <v>0</v>
      </c>
      <c r="BF115" s="125">
        <f t="shared" si="1"/>
        <v>0</v>
      </c>
      <c r="BG115" s="125">
        <f t="shared" si="2"/>
        <v>0</v>
      </c>
      <c r="BH115" s="125">
        <f t="shared" si="3"/>
        <v>0</v>
      </c>
      <c r="BI115" s="125">
        <f t="shared" si="4"/>
        <v>0</v>
      </c>
      <c r="BJ115" s="124" t="s">
        <v>81</v>
      </c>
      <c r="BK115" s="122"/>
      <c r="BL115" s="122"/>
      <c r="BM115" s="122"/>
    </row>
    <row r="116" spans="2:65" s="1" customFormat="1" ht="18" customHeight="1">
      <c r="B116" s="31"/>
      <c r="D116" s="295" t="s">
        <v>120</v>
      </c>
      <c r="E116" s="296"/>
      <c r="F116" s="296"/>
      <c r="J116" s="82">
        <v>0</v>
      </c>
      <c r="L116" s="121"/>
      <c r="M116" s="122"/>
      <c r="N116" s="123" t="s">
        <v>41</v>
      </c>
      <c r="O116" s="122"/>
      <c r="P116" s="122"/>
      <c r="Q116" s="122"/>
      <c r="R116" s="122"/>
      <c r="S116" s="122"/>
      <c r="T116" s="122"/>
      <c r="U116" s="122"/>
      <c r="V116" s="122"/>
      <c r="W116" s="122"/>
      <c r="X116" s="122"/>
      <c r="Y116" s="122"/>
      <c r="Z116" s="122"/>
      <c r="AA116" s="122"/>
      <c r="AB116" s="122"/>
      <c r="AC116" s="122"/>
      <c r="AD116" s="122"/>
      <c r="AE116" s="122"/>
      <c r="AF116" s="122"/>
      <c r="AG116" s="122"/>
      <c r="AH116" s="122"/>
      <c r="AI116" s="122"/>
      <c r="AJ116" s="122"/>
      <c r="AK116" s="122"/>
      <c r="AL116" s="122"/>
      <c r="AM116" s="122"/>
      <c r="AN116" s="122"/>
      <c r="AO116" s="122"/>
      <c r="AP116" s="122"/>
      <c r="AQ116" s="122"/>
      <c r="AR116" s="122"/>
      <c r="AS116" s="122"/>
      <c r="AT116" s="122"/>
      <c r="AU116" s="122"/>
      <c r="AV116" s="122"/>
      <c r="AW116" s="122"/>
      <c r="AX116" s="122"/>
      <c r="AY116" s="124" t="s">
        <v>116</v>
      </c>
      <c r="AZ116" s="122"/>
      <c r="BA116" s="122"/>
      <c r="BB116" s="122"/>
      <c r="BC116" s="122"/>
      <c r="BD116" s="122"/>
      <c r="BE116" s="125">
        <f t="shared" si="0"/>
        <v>0</v>
      </c>
      <c r="BF116" s="125">
        <f t="shared" si="1"/>
        <v>0</v>
      </c>
      <c r="BG116" s="125">
        <f t="shared" si="2"/>
        <v>0</v>
      </c>
      <c r="BH116" s="125">
        <f t="shared" si="3"/>
        <v>0</v>
      </c>
      <c r="BI116" s="125">
        <f t="shared" si="4"/>
        <v>0</v>
      </c>
      <c r="BJ116" s="124" t="s">
        <v>81</v>
      </c>
      <c r="BK116" s="122"/>
      <c r="BL116" s="122"/>
      <c r="BM116" s="122"/>
    </row>
    <row r="117" spans="2:65" s="1" customFormat="1" ht="18" customHeight="1">
      <c r="B117" s="31"/>
      <c r="D117" s="81" t="s">
        <v>121</v>
      </c>
      <c r="J117" s="82">
        <f>ROUND(J28*T117,2)</f>
        <v>0</v>
      </c>
      <c r="L117" s="121"/>
      <c r="M117" s="122"/>
      <c r="N117" s="123" t="s">
        <v>41</v>
      </c>
      <c r="O117" s="122"/>
      <c r="P117" s="122"/>
      <c r="Q117" s="122"/>
      <c r="R117" s="122"/>
      <c r="S117" s="122"/>
      <c r="T117" s="122"/>
      <c r="U117" s="122"/>
      <c r="V117" s="122"/>
      <c r="W117" s="122"/>
      <c r="X117" s="122"/>
      <c r="Y117" s="122"/>
      <c r="Z117" s="122"/>
      <c r="AA117" s="122"/>
      <c r="AB117" s="122"/>
      <c r="AC117" s="122"/>
      <c r="AD117" s="122"/>
      <c r="AE117" s="122"/>
      <c r="AF117" s="122"/>
      <c r="AG117" s="122"/>
      <c r="AH117" s="122"/>
      <c r="AI117" s="122"/>
      <c r="AJ117" s="122"/>
      <c r="AK117" s="122"/>
      <c r="AL117" s="122"/>
      <c r="AM117" s="122"/>
      <c r="AN117" s="122"/>
      <c r="AO117" s="122"/>
      <c r="AP117" s="122"/>
      <c r="AQ117" s="122"/>
      <c r="AR117" s="122"/>
      <c r="AS117" s="122"/>
      <c r="AT117" s="122"/>
      <c r="AU117" s="122"/>
      <c r="AV117" s="122"/>
      <c r="AW117" s="122"/>
      <c r="AX117" s="122"/>
      <c r="AY117" s="124" t="s">
        <v>122</v>
      </c>
      <c r="AZ117" s="122"/>
      <c r="BA117" s="122"/>
      <c r="BB117" s="122"/>
      <c r="BC117" s="122"/>
      <c r="BD117" s="122"/>
      <c r="BE117" s="125">
        <f t="shared" si="0"/>
        <v>0</v>
      </c>
      <c r="BF117" s="125">
        <f t="shared" si="1"/>
        <v>0</v>
      </c>
      <c r="BG117" s="125">
        <f t="shared" si="2"/>
        <v>0</v>
      </c>
      <c r="BH117" s="125">
        <f t="shared" si="3"/>
        <v>0</v>
      </c>
      <c r="BI117" s="125">
        <f t="shared" si="4"/>
        <v>0</v>
      </c>
      <c r="BJ117" s="124" t="s">
        <v>81</v>
      </c>
      <c r="BK117" s="122"/>
      <c r="BL117" s="122"/>
      <c r="BM117" s="122"/>
    </row>
    <row r="118" spans="2:65" s="1" customFormat="1">
      <c r="B118" s="31"/>
      <c r="L118" s="31"/>
    </row>
    <row r="119" spans="2:65" s="1" customFormat="1" ht="29.25" customHeight="1">
      <c r="B119" s="31"/>
      <c r="C119" s="90" t="s">
        <v>91</v>
      </c>
      <c r="D119" s="91"/>
      <c r="E119" s="91"/>
      <c r="F119" s="91"/>
      <c r="G119" s="91"/>
      <c r="H119" s="91"/>
      <c r="I119" s="91"/>
      <c r="J119" s="92">
        <f>ROUND(J94+J111,2)</f>
        <v>0</v>
      </c>
      <c r="K119" s="91"/>
      <c r="L119" s="31"/>
    </row>
    <row r="120" spans="2:65" s="1" customFormat="1" ht="6.95" customHeight="1">
      <c r="B120" s="42"/>
      <c r="C120" s="43"/>
      <c r="D120" s="43"/>
      <c r="E120" s="43"/>
      <c r="F120" s="43"/>
      <c r="G120" s="43"/>
      <c r="H120" s="43"/>
      <c r="I120" s="43"/>
      <c r="J120" s="43"/>
      <c r="K120" s="43"/>
      <c r="L120" s="31"/>
    </row>
    <row r="124" spans="2:65" s="1" customFormat="1" ht="6.95" customHeight="1">
      <c r="B124" s="44"/>
      <c r="C124" s="45"/>
      <c r="D124" s="45"/>
      <c r="E124" s="45"/>
      <c r="F124" s="45"/>
      <c r="G124" s="45"/>
      <c r="H124" s="45"/>
      <c r="I124" s="45"/>
      <c r="J124" s="45"/>
      <c r="K124" s="45"/>
      <c r="L124" s="31"/>
    </row>
    <row r="125" spans="2:65" s="1" customFormat="1" ht="24.95" customHeight="1">
      <c r="B125" s="31"/>
      <c r="C125" s="19" t="s">
        <v>123</v>
      </c>
      <c r="L125" s="31"/>
    </row>
    <row r="126" spans="2:65" s="1" customFormat="1" ht="6.95" customHeight="1">
      <c r="B126" s="31"/>
      <c r="L126" s="31"/>
    </row>
    <row r="127" spans="2:65" s="1" customFormat="1" ht="12" customHeight="1">
      <c r="B127" s="31"/>
      <c r="C127" s="25" t="s">
        <v>16</v>
      </c>
      <c r="L127" s="31"/>
    </row>
    <row r="128" spans="2:65" s="1" customFormat="1" ht="16.5" customHeight="1">
      <c r="B128" s="31"/>
      <c r="E128" s="328" t="str">
        <f>E7</f>
        <v>Čáslavská</v>
      </c>
      <c r="F128" s="337"/>
      <c r="G128" s="337"/>
      <c r="H128" s="337"/>
      <c r="L128" s="31"/>
    </row>
    <row r="129" spans="2:65" s="1" customFormat="1" ht="6.95" customHeight="1">
      <c r="B129" s="31"/>
      <c r="L129" s="31"/>
    </row>
    <row r="130" spans="2:65" s="1" customFormat="1" ht="12" customHeight="1">
      <c r="B130" s="31"/>
      <c r="C130" s="25" t="s">
        <v>20</v>
      </c>
      <c r="F130" s="23" t="str">
        <f>F10</f>
        <v>Kutná hora</v>
      </c>
      <c r="I130" s="25" t="s">
        <v>22</v>
      </c>
      <c r="J130" s="50" t="str">
        <f>IF(J10="","",J10)</f>
        <v>15. 10. 2021</v>
      </c>
      <c r="L130" s="31"/>
    </row>
    <row r="131" spans="2:65" s="1" customFormat="1" ht="6.95" customHeight="1">
      <c r="B131" s="31"/>
      <c r="L131" s="31"/>
    </row>
    <row r="132" spans="2:65" s="1" customFormat="1" ht="15.2" customHeight="1">
      <c r="B132" s="31"/>
      <c r="C132" s="25" t="s">
        <v>24</v>
      </c>
      <c r="F132" s="23" t="str">
        <f>E13</f>
        <v xml:space="preserve"> </v>
      </c>
      <c r="I132" s="25" t="s">
        <v>30</v>
      </c>
      <c r="J132" s="28" t="str">
        <f>E19</f>
        <v xml:space="preserve"> </v>
      </c>
      <c r="L132" s="31"/>
    </row>
    <row r="133" spans="2:65" s="1" customFormat="1" ht="15.2" customHeight="1">
      <c r="B133" s="31"/>
      <c r="C133" s="25" t="s">
        <v>28</v>
      </c>
      <c r="F133" s="23" t="str">
        <f>IF(E16="","",E16)</f>
        <v>Vyplň údaj</v>
      </c>
      <c r="I133" s="25" t="s">
        <v>32</v>
      </c>
      <c r="J133" s="28" t="str">
        <f>E22</f>
        <v xml:space="preserve"> </v>
      </c>
      <c r="L133" s="31"/>
    </row>
    <row r="134" spans="2:65" s="1" customFormat="1" ht="10.35" customHeight="1">
      <c r="B134" s="31"/>
      <c r="L134" s="31"/>
    </row>
    <row r="135" spans="2:65" s="10" customFormat="1" ht="29.25" customHeight="1">
      <c r="B135" s="126"/>
      <c r="C135" s="127" t="s">
        <v>124</v>
      </c>
      <c r="D135" s="128" t="s">
        <v>61</v>
      </c>
      <c r="E135" s="128" t="s">
        <v>57</v>
      </c>
      <c r="F135" s="128" t="s">
        <v>58</v>
      </c>
      <c r="G135" s="128" t="s">
        <v>125</v>
      </c>
      <c r="H135" s="128" t="s">
        <v>126</v>
      </c>
      <c r="I135" s="128" t="s">
        <v>127</v>
      </c>
      <c r="J135" s="129" t="s">
        <v>97</v>
      </c>
      <c r="K135" s="130" t="s">
        <v>128</v>
      </c>
      <c r="L135" s="126"/>
      <c r="M135" s="56" t="s">
        <v>1</v>
      </c>
      <c r="N135" s="57" t="s">
        <v>40</v>
      </c>
      <c r="O135" s="57" t="s">
        <v>129</v>
      </c>
      <c r="P135" s="57" t="s">
        <v>130</v>
      </c>
      <c r="Q135" s="57" t="s">
        <v>131</v>
      </c>
      <c r="R135" s="57" t="s">
        <v>132</v>
      </c>
      <c r="S135" s="57" t="s">
        <v>133</v>
      </c>
      <c r="T135" s="58" t="s">
        <v>134</v>
      </c>
    </row>
    <row r="136" spans="2:65" s="1" customFormat="1" ht="22.9" customHeight="1">
      <c r="B136" s="31"/>
      <c r="C136" s="61" t="s">
        <v>135</v>
      </c>
      <c r="J136" s="131">
        <f>BK136</f>
        <v>0</v>
      </c>
      <c r="L136" s="31"/>
      <c r="M136" s="59"/>
      <c r="N136" s="51"/>
      <c r="O136" s="51"/>
      <c r="P136" s="132">
        <f>P137+P227+P230</f>
        <v>0</v>
      </c>
      <c r="Q136" s="51"/>
      <c r="R136" s="132">
        <f>R137+R227+R230</f>
        <v>309.53739000000002</v>
      </c>
      <c r="S136" s="51"/>
      <c r="T136" s="133">
        <f>T137+T227+T230</f>
        <v>269.12799999999999</v>
      </c>
      <c r="AT136" s="15" t="s">
        <v>75</v>
      </c>
      <c r="AU136" s="15" t="s">
        <v>99</v>
      </c>
      <c r="BK136" s="134">
        <f>BK137+BK227+BK230</f>
        <v>0</v>
      </c>
    </row>
    <row r="137" spans="2:65" s="11" customFormat="1" ht="25.9" customHeight="1">
      <c r="B137" s="135"/>
      <c r="D137" s="136" t="s">
        <v>75</v>
      </c>
      <c r="E137" s="137" t="s">
        <v>136</v>
      </c>
      <c r="F137" s="137" t="s">
        <v>137</v>
      </c>
      <c r="I137" s="138"/>
      <c r="J137" s="139">
        <f>BK137</f>
        <v>0</v>
      </c>
      <c r="L137" s="135"/>
      <c r="M137" s="140"/>
      <c r="P137" s="141">
        <f>P138+P157+P172+P182+P212+P222</f>
        <v>0</v>
      </c>
      <c r="R137" s="141">
        <f>R138+R157+R172+R182+R212+R222</f>
        <v>309.53739000000002</v>
      </c>
      <c r="T137" s="142">
        <f>T138+T157+T172+T182+T212+T222</f>
        <v>269.12799999999999</v>
      </c>
      <c r="AR137" s="136" t="s">
        <v>81</v>
      </c>
      <c r="AT137" s="143" t="s">
        <v>75</v>
      </c>
      <c r="AU137" s="143" t="s">
        <v>76</v>
      </c>
      <c r="AY137" s="136" t="s">
        <v>138</v>
      </c>
      <c r="BK137" s="144">
        <f>BK138+BK157+BK172+BK182+BK212+BK222</f>
        <v>0</v>
      </c>
    </row>
    <row r="138" spans="2:65" s="11" customFormat="1" ht="22.9" customHeight="1">
      <c r="B138" s="135"/>
      <c r="D138" s="136" t="s">
        <v>75</v>
      </c>
      <c r="E138" s="145" t="s">
        <v>81</v>
      </c>
      <c r="F138" s="145" t="s">
        <v>139</v>
      </c>
      <c r="I138" s="138"/>
      <c r="J138" s="146">
        <f>BK138</f>
        <v>0</v>
      </c>
      <c r="L138" s="135"/>
      <c r="M138" s="140"/>
      <c r="P138" s="141">
        <f>SUM(P139:P156)</f>
        <v>0</v>
      </c>
      <c r="R138" s="141">
        <f>SUM(R139:R156)</f>
        <v>0</v>
      </c>
      <c r="T138" s="142">
        <f>SUM(T139:T156)</f>
        <v>269.12799999999999</v>
      </c>
      <c r="AR138" s="136" t="s">
        <v>81</v>
      </c>
      <c r="AT138" s="143" t="s">
        <v>75</v>
      </c>
      <c r="AU138" s="143" t="s">
        <v>81</v>
      </c>
      <c r="AY138" s="136" t="s">
        <v>138</v>
      </c>
      <c r="BK138" s="144">
        <f>SUM(BK139:BK156)</f>
        <v>0</v>
      </c>
    </row>
    <row r="139" spans="2:65" s="1" customFormat="1" ht="24.2" customHeight="1">
      <c r="B139" s="31"/>
      <c r="C139" s="147" t="s">
        <v>81</v>
      </c>
      <c r="D139" s="147" t="s">
        <v>140</v>
      </c>
      <c r="E139" s="148" t="s">
        <v>141</v>
      </c>
      <c r="F139" s="149" t="s">
        <v>142</v>
      </c>
      <c r="G139" s="150" t="s">
        <v>143</v>
      </c>
      <c r="H139" s="151">
        <v>600</v>
      </c>
      <c r="I139" s="152"/>
      <c r="J139" s="153">
        <f>ROUND(I139*H139,2)</f>
        <v>0</v>
      </c>
      <c r="K139" s="154"/>
      <c r="L139" s="31"/>
      <c r="M139" s="155" t="s">
        <v>1</v>
      </c>
      <c r="N139" s="120" t="s">
        <v>41</v>
      </c>
      <c r="P139" s="156">
        <f>O139*H139</f>
        <v>0</v>
      </c>
      <c r="Q139" s="156">
        <v>0</v>
      </c>
      <c r="R139" s="156">
        <f>Q139*H139</f>
        <v>0</v>
      </c>
      <c r="S139" s="156">
        <v>0.28999999999999998</v>
      </c>
      <c r="T139" s="157">
        <f>S139*H139</f>
        <v>174</v>
      </c>
      <c r="AR139" s="158" t="s">
        <v>144</v>
      </c>
      <c r="AT139" s="158" t="s">
        <v>140</v>
      </c>
      <c r="AU139" s="158" t="s">
        <v>92</v>
      </c>
      <c r="AY139" s="15" t="s">
        <v>138</v>
      </c>
      <c r="BE139" s="86">
        <f>IF(N139="základní",J139,0)</f>
        <v>0</v>
      </c>
      <c r="BF139" s="86">
        <f>IF(N139="snížená",J139,0)</f>
        <v>0</v>
      </c>
      <c r="BG139" s="86">
        <f>IF(N139="zákl. přenesená",J139,0)</f>
        <v>0</v>
      </c>
      <c r="BH139" s="86">
        <f>IF(N139="sníž. přenesená",J139,0)</f>
        <v>0</v>
      </c>
      <c r="BI139" s="86">
        <f>IF(N139="nulová",J139,0)</f>
        <v>0</v>
      </c>
      <c r="BJ139" s="15" t="s">
        <v>81</v>
      </c>
      <c r="BK139" s="86">
        <f>ROUND(I139*H139,2)</f>
        <v>0</v>
      </c>
      <c r="BL139" s="15" t="s">
        <v>144</v>
      </c>
      <c r="BM139" s="158" t="s">
        <v>145</v>
      </c>
    </row>
    <row r="140" spans="2:65" s="12" customFormat="1">
      <c r="B140" s="159"/>
      <c r="D140" s="160" t="s">
        <v>146</v>
      </c>
      <c r="E140" s="161" t="s">
        <v>1</v>
      </c>
      <c r="F140" s="162" t="s">
        <v>147</v>
      </c>
      <c r="H140" s="163">
        <v>600</v>
      </c>
      <c r="I140" s="164"/>
      <c r="L140" s="159"/>
      <c r="M140" s="165"/>
      <c r="T140" s="166"/>
      <c r="AT140" s="161" t="s">
        <v>146</v>
      </c>
      <c r="AU140" s="161" t="s">
        <v>92</v>
      </c>
      <c r="AV140" s="12" t="s">
        <v>92</v>
      </c>
      <c r="AW140" s="12" t="s">
        <v>31</v>
      </c>
      <c r="AX140" s="12" t="s">
        <v>81</v>
      </c>
      <c r="AY140" s="161" t="s">
        <v>138</v>
      </c>
    </row>
    <row r="141" spans="2:65" s="1" customFormat="1" ht="33" customHeight="1">
      <c r="B141" s="31"/>
      <c r="C141" s="147" t="s">
        <v>92</v>
      </c>
      <c r="D141" s="147" t="s">
        <v>140</v>
      </c>
      <c r="E141" s="148" t="s">
        <v>148</v>
      </c>
      <c r="F141" s="149" t="s">
        <v>149</v>
      </c>
      <c r="G141" s="150" t="s">
        <v>143</v>
      </c>
      <c r="H141" s="151">
        <v>88</v>
      </c>
      <c r="I141" s="152"/>
      <c r="J141" s="153">
        <f>ROUND(I141*H141,2)</f>
        <v>0</v>
      </c>
      <c r="K141" s="154"/>
      <c r="L141" s="31"/>
      <c r="M141" s="155" t="s">
        <v>1</v>
      </c>
      <c r="N141" s="120" t="s">
        <v>41</v>
      </c>
      <c r="P141" s="156">
        <f>O141*H141</f>
        <v>0</v>
      </c>
      <c r="Q141" s="156">
        <v>0</v>
      </c>
      <c r="R141" s="156">
        <f>Q141*H141</f>
        <v>0</v>
      </c>
      <c r="S141" s="156">
        <v>0.44</v>
      </c>
      <c r="T141" s="157">
        <f>S141*H141</f>
        <v>38.72</v>
      </c>
      <c r="AR141" s="158" t="s">
        <v>144</v>
      </c>
      <c r="AT141" s="158" t="s">
        <v>140</v>
      </c>
      <c r="AU141" s="158" t="s">
        <v>92</v>
      </c>
      <c r="AY141" s="15" t="s">
        <v>138</v>
      </c>
      <c r="BE141" s="86">
        <f>IF(N141="základní",J141,0)</f>
        <v>0</v>
      </c>
      <c r="BF141" s="86">
        <f>IF(N141="snížená",J141,0)</f>
        <v>0</v>
      </c>
      <c r="BG141" s="86">
        <f>IF(N141="zákl. přenesená",J141,0)</f>
        <v>0</v>
      </c>
      <c r="BH141" s="86">
        <f>IF(N141="sníž. přenesená",J141,0)</f>
        <v>0</v>
      </c>
      <c r="BI141" s="86">
        <f>IF(N141="nulová",J141,0)</f>
        <v>0</v>
      </c>
      <c r="BJ141" s="15" t="s">
        <v>81</v>
      </c>
      <c r="BK141" s="86">
        <f>ROUND(I141*H141,2)</f>
        <v>0</v>
      </c>
      <c r="BL141" s="15" t="s">
        <v>144</v>
      </c>
      <c r="BM141" s="158" t="s">
        <v>150</v>
      </c>
    </row>
    <row r="142" spans="2:65" s="12" customFormat="1">
      <c r="B142" s="159"/>
      <c r="D142" s="160" t="s">
        <v>146</v>
      </c>
      <c r="E142" s="161" t="s">
        <v>1</v>
      </c>
      <c r="F142" s="162" t="s">
        <v>151</v>
      </c>
      <c r="H142" s="163">
        <v>40</v>
      </c>
      <c r="I142" s="164"/>
      <c r="L142" s="159"/>
      <c r="M142" s="165"/>
      <c r="T142" s="166"/>
      <c r="AT142" s="161" t="s">
        <v>146</v>
      </c>
      <c r="AU142" s="161" t="s">
        <v>92</v>
      </c>
      <c r="AV142" s="12" t="s">
        <v>92</v>
      </c>
      <c r="AW142" s="12" t="s">
        <v>31</v>
      </c>
      <c r="AX142" s="12" t="s">
        <v>76</v>
      </c>
      <c r="AY142" s="161" t="s">
        <v>138</v>
      </c>
    </row>
    <row r="143" spans="2:65" s="12" customFormat="1">
      <c r="B143" s="159"/>
      <c r="D143" s="160" t="s">
        <v>146</v>
      </c>
      <c r="E143" s="161" t="s">
        <v>1</v>
      </c>
      <c r="F143" s="162" t="s">
        <v>152</v>
      </c>
      <c r="H143" s="163">
        <v>48</v>
      </c>
      <c r="I143" s="164"/>
      <c r="L143" s="159"/>
      <c r="M143" s="165"/>
      <c r="T143" s="166"/>
      <c r="AT143" s="161" t="s">
        <v>146</v>
      </c>
      <c r="AU143" s="161" t="s">
        <v>92</v>
      </c>
      <c r="AV143" s="12" t="s">
        <v>92</v>
      </c>
      <c r="AW143" s="12" t="s">
        <v>31</v>
      </c>
      <c r="AX143" s="12" t="s">
        <v>76</v>
      </c>
      <c r="AY143" s="161" t="s">
        <v>138</v>
      </c>
    </row>
    <row r="144" spans="2:65" s="13" customFormat="1">
      <c r="B144" s="167"/>
      <c r="D144" s="160" t="s">
        <v>146</v>
      </c>
      <c r="E144" s="168" t="s">
        <v>1</v>
      </c>
      <c r="F144" s="169" t="s">
        <v>153</v>
      </c>
      <c r="H144" s="170">
        <v>88</v>
      </c>
      <c r="I144" s="171"/>
      <c r="L144" s="167"/>
      <c r="M144" s="172"/>
      <c r="T144" s="173"/>
      <c r="AT144" s="168" t="s">
        <v>146</v>
      </c>
      <c r="AU144" s="168" t="s">
        <v>92</v>
      </c>
      <c r="AV144" s="13" t="s">
        <v>144</v>
      </c>
      <c r="AW144" s="13" t="s">
        <v>31</v>
      </c>
      <c r="AX144" s="13" t="s">
        <v>81</v>
      </c>
      <c r="AY144" s="168" t="s">
        <v>138</v>
      </c>
    </row>
    <row r="145" spans="2:65" s="1" customFormat="1" ht="33" customHeight="1">
      <c r="B145" s="31"/>
      <c r="C145" s="147" t="s">
        <v>154</v>
      </c>
      <c r="D145" s="147" t="s">
        <v>140</v>
      </c>
      <c r="E145" s="148" t="s">
        <v>155</v>
      </c>
      <c r="F145" s="149" t="s">
        <v>156</v>
      </c>
      <c r="G145" s="150" t="s">
        <v>143</v>
      </c>
      <c r="H145" s="151">
        <v>88</v>
      </c>
      <c r="I145" s="152"/>
      <c r="J145" s="153">
        <f>ROUND(I145*H145,2)</f>
        <v>0</v>
      </c>
      <c r="K145" s="154"/>
      <c r="L145" s="31"/>
      <c r="M145" s="155" t="s">
        <v>1</v>
      </c>
      <c r="N145" s="120" t="s">
        <v>41</v>
      </c>
      <c r="P145" s="156">
        <f>O145*H145</f>
        <v>0</v>
      </c>
      <c r="Q145" s="156">
        <v>0</v>
      </c>
      <c r="R145" s="156">
        <f>Q145*H145</f>
        <v>0</v>
      </c>
      <c r="S145" s="156">
        <v>0.32500000000000001</v>
      </c>
      <c r="T145" s="157">
        <f>S145*H145</f>
        <v>28.6</v>
      </c>
      <c r="AR145" s="158" t="s">
        <v>144</v>
      </c>
      <c r="AT145" s="158" t="s">
        <v>140</v>
      </c>
      <c r="AU145" s="158" t="s">
        <v>92</v>
      </c>
      <c r="AY145" s="15" t="s">
        <v>138</v>
      </c>
      <c r="BE145" s="86">
        <f>IF(N145="základní",J145,0)</f>
        <v>0</v>
      </c>
      <c r="BF145" s="86">
        <f>IF(N145="snížená",J145,0)</f>
        <v>0</v>
      </c>
      <c r="BG145" s="86">
        <f>IF(N145="zákl. přenesená",J145,0)</f>
        <v>0</v>
      </c>
      <c r="BH145" s="86">
        <f>IF(N145="sníž. přenesená",J145,0)</f>
        <v>0</v>
      </c>
      <c r="BI145" s="86">
        <f>IF(N145="nulová",J145,0)</f>
        <v>0</v>
      </c>
      <c r="BJ145" s="15" t="s">
        <v>81</v>
      </c>
      <c r="BK145" s="86">
        <f>ROUND(I145*H145,2)</f>
        <v>0</v>
      </c>
      <c r="BL145" s="15" t="s">
        <v>144</v>
      </c>
      <c r="BM145" s="158" t="s">
        <v>157</v>
      </c>
    </row>
    <row r="146" spans="2:65" s="12" customFormat="1">
      <c r="B146" s="159"/>
      <c r="D146" s="160" t="s">
        <v>146</v>
      </c>
      <c r="E146" s="161" t="s">
        <v>1</v>
      </c>
      <c r="F146" s="162" t="s">
        <v>158</v>
      </c>
      <c r="H146" s="163">
        <v>88</v>
      </c>
      <c r="I146" s="164"/>
      <c r="L146" s="159"/>
      <c r="M146" s="165"/>
      <c r="T146" s="166"/>
      <c r="AT146" s="161" t="s">
        <v>146</v>
      </c>
      <c r="AU146" s="161" t="s">
        <v>92</v>
      </c>
      <c r="AV146" s="12" t="s">
        <v>92</v>
      </c>
      <c r="AW146" s="12" t="s">
        <v>31</v>
      </c>
      <c r="AX146" s="12" t="s">
        <v>81</v>
      </c>
      <c r="AY146" s="161" t="s">
        <v>138</v>
      </c>
    </row>
    <row r="147" spans="2:65" s="1" customFormat="1" ht="24.2" customHeight="1">
      <c r="B147" s="31"/>
      <c r="C147" s="147" t="s">
        <v>144</v>
      </c>
      <c r="D147" s="147" t="s">
        <v>140</v>
      </c>
      <c r="E147" s="148" t="s">
        <v>159</v>
      </c>
      <c r="F147" s="149" t="s">
        <v>160</v>
      </c>
      <c r="G147" s="150" t="s">
        <v>143</v>
      </c>
      <c r="H147" s="151">
        <v>88</v>
      </c>
      <c r="I147" s="152"/>
      <c r="J147" s="153">
        <f>ROUND(I147*H147,2)</f>
        <v>0</v>
      </c>
      <c r="K147" s="154"/>
      <c r="L147" s="31"/>
      <c r="M147" s="155" t="s">
        <v>1</v>
      </c>
      <c r="N147" s="120" t="s">
        <v>41</v>
      </c>
      <c r="P147" s="156">
        <f>O147*H147</f>
        <v>0</v>
      </c>
      <c r="Q147" s="156">
        <v>0</v>
      </c>
      <c r="R147" s="156">
        <f>Q147*H147</f>
        <v>0</v>
      </c>
      <c r="S147" s="156">
        <v>0.316</v>
      </c>
      <c r="T147" s="157">
        <f>S147*H147</f>
        <v>27.808</v>
      </c>
      <c r="AR147" s="158" t="s">
        <v>144</v>
      </c>
      <c r="AT147" s="158" t="s">
        <v>140</v>
      </c>
      <c r="AU147" s="158" t="s">
        <v>92</v>
      </c>
      <c r="AY147" s="15" t="s">
        <v>138</v>
      </c>
      <c r="BE147" s="86">
        <f>IF(N147="základní",J147,0)</f>
        <v>0</v>
      </c>
      <c r="BF147" s="86">
        <f>IF(N147="snížená",J147,0)</f>
        <v>0</v>
      </c>
      <c r="BG147" s="86">
        <f>IF(N147="zákl. přenesená",J147,0)</f>
        <v>0</v>
      </c>
      <c r="BH147" s="86">
        <f>IF(N147="sníž. přenesená",J147,0)</f>
        <v>0</v>
      </c>
      <c r="BI147" s="86">
        <f>IF(N147="nulová",J147,0)</f>
        <v>0</v>
      </c>
      <c r="BJ147" s="15" t="s">
        <v>81</v>
      </c>
      <c r="BK147" s="86">
        <f>ROUND(I147*H147,2)</f>
        <v>0</v>
      </c>
      <c r="BL147" s="15" t="s">
        <v>144</v>
      </c>
      <c r="BM147" s="158" t="s">
        <v>161</v>
      </c>
    </row>
    <row r="148" spans="2:65" s="12" customFormat="1">
      <c r="B148" s="159"/>
      <c r="D148" s="160" t="s">
        <v>146</v>
      </c>
      <c r="E148" s="161" t="s">
        <v>1</v>
      </c>
      <c r="F148" s="162" t="s">
        <v>158</v>
      </c>
      <c r="H148" s="163">
        <v>88</v>
      </c>
      <c r="I148" s="164"/>
      <c r="L148" s="159"/>
      <c r="M148" s="165"/>
      <c r="T148" s="166"/>
      <c r="AT148" s="161" t="s">
        <v>146</v>
      </c>
      <c r="AU148" s="161" t="s">
        <v>92</v>
      </c>
      <c r="AV148" s="12" t="s">
        <v>92</v>
      </c>
      <c r="AW148" s="12" t="s">
        <v>31</v>
      </c>
      <c r="AX148" s="12" t="s">
        <v>81</v>
      </c>
      <c r="AY148" s="161" t="s">
        <v>138</v>
      </c>
    </row>
    <row r="149" spans="2:65" s="1" customFormat="1" ht="24.2" customHeight="1">
      <c r="B149" s="31"/>
      <c r="C149" s="147" t="s">
        <v>162</v>
      </c>
      <c r="D149" s="147" t="s">
        <v>140</v>
      </c>
      <c r="E149" s="148" t="s">
        <v>163</v>
      </c>
      <c r="F149" s="149" t="s">
        <v>164</v>
      </c>
      <c r="G149" s="150" t="s">
        <v>143</v>
      </c>
      <c r="H149" s="151">
        <v>600</v>
      </c>
      <c r="I149" s="152"/>
      <c r="J149" s="153">
        <f>ROUND(I149*H149,2)</f>
        <v>0</v>
      </c>
      <c r="K149" s="154"/>
      <c r="L149" s="31"/>
      <c r="M149" s="155" t="s">
        <v>1</v>
      </c>
      <c r="N149" s="120" t="s">
        <v>41</v>
      </c>
      <c r="P149" s="156">
        <f>O149*H149</f>
        <v>0</v>
      </c>
      <c r="Q149" s="156">
        <v>0</v>
      </c>
      <c r="R149" s="156">
        <f>Q149*H149</f>
        <v>0</v>
      </c>
      <c r="S149" s="156">
        <v>0</v>
      </c>
      <c r="T149" s="157">
        <f>S149*H149</f>
        <v>0</v>
      </c>
      <c r="AR149" s="158" t="s">
        <v>144</v>
      </c>
      <c r="AT149" s="158" t="s">
        <v>140</v>
      </c>
      <c r="AU149" s="158" t="s">
        <v>92</v>
      </c>
      <c r="AY149" s="15" t="s">
        <v>138</v>
      </c>
      <c r="BE149" s="86">
        <f>IF(N149="základní",J149,0)</f>
        <v>0</v>
      </c>
      <c r="BF149" s="86">
        <f>IF(N149="snížená",J149,0)</f>
        <v>0</v>
      </c>
      <c r="BG149" s="86">
        <f>IF(N149="zákl. přenesená",J149,0)</f>
        <v>0</v>
      </c>
      <c r="BH149" s="86">
        <f>IF(N149="sníž. přenesená",J149,0)</f>
        <v>0</v>
      </c>
      <c r="BI149" s="86">
        <f>IF(N149="nulová",J149,0)</f>
        <v>0</v>
      </c>
      <c r="BJ149" s="15" t="s">
        <v>81</v>
      </c>
      <c r="BK149" s="86">
        <f>ROUND(I149*H149,2)</f>
        <v>0</v>
      </c>
      <c r="BL149" s="15" t="s">
        <v>144</v>
      </c>
      <c r="BM149" s="158" t="s">
        <v>165</v>
      </c>
    </row>
    <row r="150" spans="2:65" s="12" customFormat="1">
      <c r="B150" s="159"/>
      <c r="D150" s="160" t="s">
        <v>146</v>
      </c>
      <c r="E150" s="161" t="s">
        <v>1</v>
      </c>
      <c r="F150" s="162" t="s">
        <v>147</v>
      </c>
      <c r="H150" s="163">
        <v>600</v>
      </c>
      <c r="I150" s="164"/>
      <c r="L150" s="159"/>
      <c r="M150" s="165"/>
      <c r="T150" s="166"/>
      <c r="AT150" s="161" t="s">
        <v>146</v>
      </c>
      <c r="AU150" s="161" t="s">
        <v>92</v>
      </c>
      <c r="AV150" s="12" t="s">
        <v>92</v>
      </c>
      <c r="AW150" s="12" t="s">
        <v>31</v>
      </c>
      <c r="AX150" s="12" t="s">
        <v>81</v>
      </c>
      <c r="AY150" s="161" t="s">
        <v>138</v>
      </c>
    </row>
    <row r="151" spans="2:65" s="1" customFormat="1" ht="33" customHeight="1">
      <c r="B151" s="31"/>
      <c r="C151" s="147" t="s">
        <v>166</v>
      </c>
      <c r="D151" s="147" t="s">
        <v>140</v>
      </c>
      <c r="E151" s="148" t="s">
        <v>167</v>
      </c>
      <c r="F151" s="149" t="s">
        <v>168</v>
      </c>
      <c r="G151" s="150" t="s">
        <v>169</v>
      </c>
      <c r="H151" s="151">
        <v>240</v>
      </c>
      <c r="I151" s="152"/>
      <c r="J151" s="153">
        <f>ROUND(I151*H151,2)</f>
        <v>0</v>
      </c>
      <c r="K151" s="154"/>
      <c r="L151" s="31"/>
      <c r="M151" s="155" t="s">
        <v>1</v>
      </c>
      <c r="N151" s="120" t="s">
        <v>41</v>
      </c>
      <c r="P151" s="156">
        <f>O151*H151</f>
        <v>0</v>
      </c>
      <c r="Q151" s="156">
        <v>0</v>
      </c>
      <c r="R151" s="156">
        <f>Q151*H151</f>
        <v>0</v>
      </c>
      <c r="S151" s="156">
        <v>0</v>
      </c>
      <c r="T151" s="157">
        <f>S151*H151</f>
        <v>0</v>
      </c>
      <c r="AR151" s="158" t="s">
        <v>144</v>
      </c>
      <c r="AT151" s="158" t="s">
        <v>140</v>
      </c>
      <c r="AU151" s="158" t="s">
        <v>92</v>
      </c>
      <c r="AY151" s="15" t="s">
        <v>138</v>
      </c>
      <c r="BE151" s="86">
        <f>IF(N151="základní",J151,0)</f>
        <v>0</v>
      </c>
      <c r="BF151" s="86">
        <f>IF(N151="snížená",J151,0)</f>
        <v>0</v>
      </c>
      <c r="BG151" s="86">
        <f>IF(N151="zákl. přenesená",J151,0)</f>
        <v>0</v>
      </c>
      <c r="BH151" s="86">
        <f>IF(N151="sníž. přenesená",J151,0)</f>
        <v>0</v>
      </c>
      <c r="BI151" s="86">
        <f>IF(N151="nulová",J151,0)</f>
        <v>0</v>
      </c>
      <c r="BJ151" s="15" t="s">
        <v>81</v>
      </c>
      <c r="BK151" s="86">
        <f>ROUND(I151*H151,2)</f>
        <v>0</v>
      </c>
      <c r="BL151" s="15" t="s">
        <v>144</v>
      </c>
      <c r="BM151" s="158" t="s">
        <v>170</v>
      </c>
    </row>
    <row r="152" spans="2:65" s="12" customFormat="1">
      <c r="B152" s="159"/>
      <c r="D152" s="160" t="s">
        <v>146</v>
      </c>
      <c r="E152" s="161" t="s">
        <v>1</v>
      </c>
      <c r="F152" s="162" t="s">
        <v>171</v>
      </c>
      <c r="H152" s="163">
        <v>240</v>
      </c>
      <c r="I152" s="164"/>
      <c r="L152" s="159"/>
      <c r="M152" s="165"/>
      <c r="T152" s="166"/>
      <c r="AT152" s="161" t="s">
        <v>146</v>
      </c>
      <c r="AU152" s="161" t="s">
        <v>92</v>
      </c>
      <c r="AV152" s="12" t="s">
        <v>92</v>
      </c>
      <c r="AW152" s="12" t="s">
        <v>31</v>
      </c>
      <c r="AX152" s="12" t="s">
        <v>81</v>
      </c>
      <c r="AY152" s="161" t="s">
        <v>138</v>
      </c>
    </row>
    <row r="153" spans="2:65" s="1" customFormat="1" ht="16.5" customHeight="1">
      <c r="B153" s="31"/>
      <c r="C153" s="147" t="s">
        <v>172</v>
      </c>
      <c r="D153" s="147" t="s">
        <v>140</v>
      </c>
      <c r="E153" s="148" t="s">
        <v>173</v>
      </c>
      <c r="F153" s="149" t="s">
        <v>174</v>
      </c>
      <c r="G153" s="150" t="s">
        <v>169</v>
      </c>
      <c r="H153" s="151">
        <v>150</v>
      </c>
      <c r="I153" s="152"/>
      <c r="J153" s="153">
        <f>ROUND(I153*H153,2)</f>
        <v>0</v>
      </c>
      <c r="K153" s="154"/>
      <c r="L153" s="31"/>
      <c r="M153" s="155" t="s">
        <v>1</v>
      </c>
      <c r="N153" s="120" t="s">
        <v>41</v>
      </c>
      <c r="P153" s="156">
        <f>O153*H153</f>
        <v>0</v>
      </c>
      <c r="Q153" s="156">
        <v>0</v>
      </c>
      <c r="R153" s="156">
        <f>Q153*H153</f>
        <v>0</v>
      </c>
      <c r="S153" s="156">
        <v>0</v>
      </c>
      <c r="T153" s="157">
        <f>S153*H153</f>
        <v>0</v>
      </c>
      <c r="AR153" s="158" t="s">
        <v>144</v>
      </c>
      <c r="AT153" s="158" t="s">
        <v>140</v>
      </c>
      <c r="AU153" s="158" t="s">
        <v>92</v>
      </c>
      <c r="AY153" s="15" t="s">
        <v>138</v>
      </c>
      <c r="BE153" s="86">
        <f>IF(N153="základní",J153,0)</f>
        <v>0</v>
      </c>
      <c r="BF153" s="86">
        <f>IF(N153="snížená",J153,0)</f>
        <v>0</v>
      </c>
      <c r="BG153" s="86">
        <f>IF(N153="zákl. přenesená",J153,0)</f>
        <v>0</v>
      </c>
      <c r="BH153" s="86">
        <f>IF(N153="sníž. přenesená",J153,0)</f>
        <v>0</v>
      </c>
      <c r="BI153" s="86">
        <f>IF(N153="nulová",J153,0)</f>
        <v>0</v>
      </c>
      <c r="BJ153" s="15" t="s">
        <v>81</v>
      </c>
      <c r="BK153" s="86">
        <f>ROUND(I153*H153,2)</f>
        <v>0</v>
      </c>
      <c r="BL153" s="15" t="s">
        <v>144</v>
      </c>
      <c r="BM153" s="158" t="s">
        <v>175</v>
      </c>
    </row>
    <row r="154" spans="2:65" s="12" customFormat="1">
      <c r="B154" s="159"/>
      <c r="D154" s="160" t="s">
        <v>146</v>
      </c>
      <c r="E154" s="161" t="s">
        <v>1</v>
      </c>
      <c r="F154" s="162" t="s">
        <v>176</v>
      </c>
      <c r="H154" s="163">
        <v>150</v>
      </c>
      <c r="I154" s="164"/>
      <c r="L154" s="159"/>
      <c r="M154" s="165"/>
      <c r="T154" s="166"/>
      <c r="AT154" s="161" t="s">
        <v>146</v>
      </c>
      <c r="AU154" s="161" t="s">
        <v>92</v>
      </c>
      <c r="AV154" s="12" t="s">
        <v>92</v>
      </c>
      <c r="AW154" s="12" t="s">
        <v>31</v>
      </c>
      <c r="AX154" s="12" t="s">
        <v>81</v>
      </c>
      <c r="AY154" s="161" t="s">
        <v>138</v>
      </c>
    </row>
    <row r="155" spans="2:65" s="1" customFormat="1" ht="16.5" customHeight="1">
      <c r="B155" s="31"/>
      <c r="C155" s="147" t="s">
        <v>177</v>
      </c>
      <c r="D155" s="147" t="s">
        <v>140</v>
      </c>
      <c r="E155" s="148" t="s">
        <v>178</v>
      </c>
      <c r="F155" s="149" t="s">
        <v>179</v>
      </c>
      <c r="G155" s="150" t="s">
        <v>143</v>
      </c>
      <c r="H155" s="151">
        <v>600</v>
      </c>
      <c r="I155" s="152"/>
      <c r="J155" s="153">
        <f>ROUND(I155*H155,2)</f>
        <v>0</v>
      </c>
      <c r="K155" s="154"/>
      <c r="L155" s="31"/>
      <c r="M155" s="155" t="s">
        <v>1</v>
      </c>
      <c r="N155" s="120" t="s">
        <v>41</v>
      </c>
      <c r="P155" s="156">
        <f>O155*H155</f>
        <v>0</v>
      </c>
      <c r="Q155" s="156">
        <v>0</v>
      </c>
      <c r="R155" s="156">
        <f>Q155*H155</f>
        <v>0</v>
      </c>
      <c r="S155" s="156">
        <v>0</v>
      </c>
      <c r="T155" s="157">
        <f>S155*H155</f>
        <v>0</v>
      </c>
      <c r="AR155" s="158" t="s">
        <v>144</v>
      </c>
      <c r="AT155" s="158" t="s">
        <v>140</v>
      </c>
      <c r="AU155" s="158" t="s">
        <v>92</v>
      </c>
      <c r="AY155" s="15" t="s">
        <v>138</v>
      </c>
      <c r="BE155" s="86">
        <f>IF(N155="základní",J155,0)</f>
        <v>0</v>
      </c>
      <c r="BF155" s="86">
        <f>IF(N155="snížená",J155,0)</f>
        <v>0</v>
      </c>
      <c r="BG155" s="86">
        <f>IF(N155="zákl. přenesená",J155,0)</f>
        <v>0</v>
      </c>
      <c r="BH155" s="86">
        <f>IF(N155="sníž. přenesená",J155,0)</f>
        <v>0</v>
      </c>
      <c r="BI155" s="86">
        <f>IF(N155="nulová",J155,0)</f>
        <v>0</v>
      </c>
      <c r="BJ155" s="15" t="s">
        <v>81</v>
      </c>
      <c r="BK155" s="86">
        <f>ROUND(I155*H155,2)</f>
        <v>0</v>
      </c>
      <c r="BL155" s="15" t="s">
        <v>144</v>
      </c>
      <c r="BM155" s="158" t="s">
        <v>180</v>
      </c>
    </row>
    <row r="156" spans="2:65" s="12" customFormat="1">
      <c r="B156" s="159"/>
      <c r="D156" s="160" t="s">
        <v>146</v>
      </c>
      <c r="E156" s="161" t="s">
        <v>1</v>
      </c>
      <c r="F156" s="162" t="s">
        <v>147</v>
      </c>
      <c r="H156" s="163">
        <v>600</v>
      </c>
      <c r="I156" s="164"/>
      <c r="L156" s="159"/>
      <c r="M156" s="165"/>
      <c r="T156" s="166"/>
      <c r="AT156" s="161" t="s">
        <v>146</v>
      </c>
      <c r="AU156" s="161" t="s">
        <v>92</v>
      </c>
      <c r="AV156" s="12" t="s">
        <v>92</v>
      </c>
      <c r="AW156" s="12" t="s">
        <v>31</v>
      </c>
      <c r="AX156" s="12" t="s">
        <v>81</v>
      </c>
      <c r="AY156" s="161" t="s">
        <v>138</v>
      </c>
    </row>
    <row r="157" spans="2:65" s="11" customFormat="1" ht="22.9" customHeight="1">
      <c r="B157" s="135"/>
      <c r="D157" s="136" t="s">
        <v>75</v>
      </c>
      <c r="E157" s="145" t="s">
        <v>162</v>
      </c>
      <c r="F157" s="145" t="s">
        <v>181</v>
      </c>
      <c r="I157" s="138"/>
      <c r="J157" s="146">
        <f>BK157</f>
        <v>0</v>
      </c>
      <c r="L157" s="135"/>
      <c r="M157" s="140"/>
      <c r="P157" s="141">
        <f>SUM(P158:P171)</f>
        <v>0</v>
      </c>
      <c r="R157" s="141">
        <f>SUM(R158:R171)</f>
        <v>176.25648000000001</v>
      </c>
      <c r="T157" s="142">
        <f>SUM(T158:T171)</f>
        <v>0</v>
      </c>
      <c r="AR157" s="136" t="s">
        <v>81</v>
      </c>
      <c r="AT157" s="143" t="s">
        <v>75</v>
      </c>
      <c r="AU157" s="143" t="s">
        <v>81</v>
      </c>
      <c r="AY157" s="136" t="s">
        <v>138</v>
      </c>
      <c r="BK157" s="144">
        <f>SUM(BK158:BK171)</f>
        <v>0</v>
      </c>
    </row>
    <row r="158" spans="2:65" s="1" customFormat="1" ht="16.5" customHeight="1">
      <c r="B158" s="31"/>
      <c r="C158" s="147" t="s">
        <v>182</v>
      </c>
      <c r="D158" s="147" t="s">
        <v>140</v>
      </c>
      <c r="E158" s="148" t="s">
        <v>183</v>
      </c>
      <c r="F158" s="149" t="s">
        <v>184</v>
      </c>
      <c r="G158" s="150" t="s">
        <v>143</v>
      </c>
      <c r="H158" s="151">
        <v>688</v>
      </c>
      <c r="I158" s="152"/>
      <c r="J158" s="153">
        <f>ROUND(I158*H158,2)</f>
        <v>0</v>
      </c>
      <c r="K158" s="154"/>
      <c r="L158" s="31"/>
      <c r="M158" s="155" t="s">
        <v>1</v>
      </c>
      <c r="N158" s="120" t="s">
        <v>41</v>
      </c>
      <c r="P158" s="156">
        <f>O158*H158</f>
        <v>0</v>
      </c>
      <c r="Q158" s="156">
        <v>0</v>
      </c>
      <c r="R158" s="156">
        <f>Q158*H158</f>
        <v>0</v>
      </c>
      <c r="S158" s="156">
        <v>0</v>
      </c>
      <c r="T158" s="157">
        <f>S158*H158</f>
        <v>0</v>
      </c>
      <c r="AR158" s="158" t="s">
        <v>144</v>
      </c>
      <c r="AT158" s="158" t="s">
        <v>140</v>
      </c>
      <c r="AU158" s="158" t="s">
        <v>92</v>
      </c>
      <c r="AY158" s="15" t="s">
        <v>138</v>
      </c>
      <c r="BE158" s="86">
        <f>IF(N158="základní",J158,0)</f>
        <v>0</v>
      </c>
      <c r="BF158" s="86">
        <f>IF(N158="snížená",J158,0)</f>
        <v>0</v>
      </c>
      <c r="BG158" s="86">
        <f>IF(N158="zákl. přenesená",J158,0)</f>
        <v>0</v>
      </c>
      <c r="BH158" s="86">
        <f>IF(N158="sníž. přenesená",J158,0)</f>
        <v>0</v>
      </c>
      <c r="BI158" s="86">
        <f>IF(N158="nulová",J158,0)</f>
        <v>0</v>
      </c>
      <c r="BJ158" s="15" t="s">
        <v>81</v>
      </c>
      <c r="BK158" s="86">
        <f>ROUND(I158*H158,2)</f>
        <v>0</v>
      </c>
      <c r="BL158" s="15" t="s">
        <v>144</v>
      </c>
      <c r="BM158" s="158" t="s">
        <v>185</v>
      </c>
    </row>
    <row r="159" spans="2:65" s="12" customFormat="1">
      <c r="B159" s="159"/>
      <c r="D159" s="160" t="s">
        <v>146</v>
      </c>
      <c r="E159" s="161" t="s">
        <v>1</v>
      </c>
      <c r="F159" s="162" t="s">
        <v>147</v>
      </c>
      <c r="H159" s="163">
        <v>600</v>
      </c>
      <c r="I159" s="164"/>
      <c r="L159" s="159"/>
      <c r="M159" s="165"/>
      <c r="T159" s="166"/>
      <c r="AT159" s="161" t="s">
        <v>146</v>
      </c>
      <c r="AU159" s="161" t="s">
        <v>92</v>
      </c>
      <c r="AV159" s="12" t="s">
        <v>92</v>
      </c>
      <c r="AW159" s="12" t="s">
        <v>31</v>
      </c>
      <c r="AX159" s="12" t="s">
        <v>76</v>
      </c>
      <c r="AY159" s="161" t="s">
        <v>138</v>
      </c>
    </row>
    <row r="160" spans="2:65" s="12" customFormat="1">
      <c r="B160" s="159"/>
      <c r="D160" s="160" t="s">
        <v>146</v>
      </c>
      <c r="E160" s="161" t="s">
        <v>1</v>
      </c>
      <c r="F160" s="162" t="s">
        <v>158</v>
      </c>
      <c r="H160" s="163">
        <v>88</v>
      </c>
      <c r="I160" s="164"/>
      <c r="L160" s="159"/>
      <c r="M160" s="165"/>
      <c r="T160" s="166"/>
      <c r="AT160" s="161" t="s">
        <v>146</v>
      </c>
      <c r="AU160" s="161" t="s">
        <v>92</v>
      </c>
      <c r="AV160" s="12" t="s">
        <v>92</v>
      </c>
      <c r="AW160" s="12" t="s">
        <v>31</v>
      </c>
      <c r="AX160" s="12" t="s">
        <v>76</v>
      </c>
      <c r="AY160" s="161" t="s">
        <v>138</v>
      </c>
    </row>
    <row r="161" spans="2:65" s="13" customFormat="1">
      <c r="B161" s="167"/>
      <c r="D161" s="160" t="s">
        <v>146</v>
      </c>
      <c r="E161" s="168" t="s">
        <v>1</v>
      </c>
      <c r="F161" s="169" t="s">
        <v>153</v>
      </c>
      <c r="H161" s="170">
        <v>688</v>
      </c>
      <c r="I161" s="171"/>
      <c r="L161" s="167"/>
      <c r="M161" s="172"/>
      <c r="T161" s="173"/>
      <c r="AT161" s="168" t="s">
        <v>146</v>
      </c>
      <c r="AU161" s="168" t="s">
        <v>92</v>
      </c>
      <c r="AV161" s="13" t="s">
        <v>144</v>
      </c>
      <c r="AW161" s="13" t="s">
        <v>31</v>
      </c>
      <c r="AX161" s="13" t="s">
        <v>81</v>
      </c>
      <c r="AY161" s="168" t="s">
        <v>138</v>
      </c>
    </row>
    <row r="162" spans="2:65" s="1" customFormat="1" ht="37.9" customHeight="1">
      <c r="B162" s="31"/>
      <c r="C162" s="147" t="s">
        <v>186</v>
      </c>
      <c r="D162" s="147" t="s">
        <v>140</v>
      </c>
      <c r="E162" s="148" t="s">
        <v>187</v>
      </c>
      <c r="F162" s="149" t="s">
        <v>188</v>
      </c>
      <c r="G162" s="150" t="s">
        <v>143</v>
      </c>
      <c r="H162" s="151">
        <v>88</v>
      </c>
      <c r="I162" s="152"/>
      <c r="J162" s="153">
        <f>ROUND(I162*H162,2)</f>
        <v>0</v>
      </c>
      <c r="K162" s="154"/>
      <c r="L162" s="31"/>
      <c r="M162" s="155" t="s">
        <v>1</v>
      </c>
      <c r="N162" s="120" t="s">
        <v>41</v>
      </c>
      <c r="P162" s="156">
        <f>O162*H162</f>
        <v>0</v>
      </c>
      <c r="Q162" s="156">
        <v>0.26375999999999999</v>
      </c>
      <c r="R162" s="156">
        <f>Q162*H162</f>
        <v>23.21088</v>
      </c>
      <c r="S162" s="156">
        <v>0</v>
      </c>
      <c r="T162" s="157">
        <f>S162*H162</f>
        <v>0</v>
      </c>
      <c r="AR162" s="158" t="s">
        <v>144</v>
      </c>
      <c r="AT162" s="158" t="s">
        <v>140</v>
      </c>
      <c r="AU162" s="158" t="s">
        <v>92</v>
      </c>
      <c r="AY162" s="15" t="s">
        <v>138</v>
      </c>
      <c r="BE162" s="86">
        <f>IF(N162="základní",J162,0)</f>
        <v>0</v>
      </c>
      <c r="BF162" s="86">
        <f>IF(N162="snížená",J162,0)</f>
        <v>0</v>
      </c>
      <c r="BG162" s="86">
        <f>IF(N162="zákl. přenesená",J162,0)</f>
        <v>0</v>
      </c>
      <c r="BH162" s="86">
        <f>IF(N162="sníž. přenesená",J162,0)</f>
        <v>0</v>
      </c>
      <c r="BI162" s="86">
        <f>IF(N162="nulová",J162,0)</f>
        <v>0</v>
      </c>
      <c r="BJ162" s="15" t="s">
        <v>81</v>
      </c>
      <c r="BK162" s="86">
        <f>ROUND(I162*H162,2)</f>
        <v>0</v>
      </c>
      <c r="BL162" s="15" t="s">
        <v>144</v>
      </c>
      <c r="BM162" s="158" t="s">
        <v>189</v>
      </c>
    </row>
    <row r="163" spans="2:65" s="1" customFormat="1" ht="24.2" customHeight="1">
      <c r="B163" s="31"/>
      <c r="C163" s="147" t="s">
        <v>190</v>
      </c>
      <c r="D163" s="147" t="s">
        <v>140</v>
      </c>
      <c r="E163" s="148" t="s">
        <v>191</v>
      </c>
      <c r="F163" s="149" t="s">
        <v>192</v>
      </c>
      <c r="G163" s="150" t="s">
        <v>143</v>
      </c>
      <c r="H163" s="151">
        <v>88</v>
      </c>
      <c r="I163" s="152"/>
      <c r="J163" s="153">
        <f>ROUND(I163*H163,2)</f>
        <v>0</v>
      </c>
      <c r="K163" s="154"/>
      <c r="L163" s="31"/>
      <c r="M163" s="155" t="s">
        <v>1</v>
      </c>
      <c r="N163" s="120" t="s">
        <v>41</v>
      </c>
      <c r="P163" s="156">
        <f>O163*H163</f>
        <v>0</v>
      </c>
      <c r="Q163" s="156">
        <v>0</v>
      </c>
      <c r="R163" s="156">
        <f>Q163*H163</f>
        <v>0</v>
      </c>
      <c r="S163" s="156">
        <v>0</v>
      </c>
      <c r="T163" s="157">
        <f>S163*H163</f>
        <v>0</v>
      </c>
      <c r="AR163" s="158" t="s">
        <v>144</v>
      </c>
      <c r="AT163" s="158" t="s">
        <v>140</v>
      </c>
      <c r="AU163" s="158" t="s">
        <v>92</v>
      </c>
      <c r="AY163" s="15" t="s">
        <v>138</v>
      </c>
      <c r="BE163" s="86">
        <f>IF(N163="základní",J163,0)</f>
        <v>0</v>
      </c>
      <c r="BF163" s="86">
        <f>IF(N163="snížená",J163,0)</f>
        <v>0</v>
      </c>
      <c r="BG163" s="86">
        <f>IF(N163="zákl. přenesená",J163,0)</f>
        <v>0</v>
      </c>
      <c r="BH163" s="86">
        <f>IF(N163="sníž. přenesená",J163,0)</f>
        <v>0</v>
      </c>
      <c r="BI163" s="86">
        <f>IF(N163="nulová",J163,0)</f>
        <v>0</v>
      </c>
      <c r="BJ163" s="15" t="s">
        <v>81</v>
      </c>
      <c r="BK163" s="86">
        <f>ROUND(I163*H163,2)</f>
        <v>0</v>
      </c>
      <c r="BL163" s="15" t="s">
        <v>144</v>
      </c>
      <c r="BM163" s="158" t="s">
        <v>193</v>
      </c>
    </row>
    <row r="164" spans="2:65" s="12" customFormat="1">
      <c r="B164" s="159"/>
      <c r="D164" s="160" t="s">
        <v>146</v>
      </c>
      <c r="E164" s="161" t="s">
        <v>1</v>
      </c>
      <c r="F164" s="162" t="s">
        <v>158</v>
      </c>
      <c r="H164" s="163">
        <v>88</v>
      </c>
      <c r="I164" s="164"/>
      <c r="L164" s="159"/>
      <c r="M164" s="165"/>
      <c r="T164" s="166"/>
      <c r="AT164" s="161" t="s">
        <v>146</v>
      </c>
      <c r="AU164" s="161" t="s">
        <v>92</v>
      </c>
      <c r="AV164" s="12" t="s">
        <v>92</v>
      </c>
      <c r="AW164" s="12" t="s">
        <v>31</v>
      </c>
      <c r="AX164" s="12" t="s">
        <v>76</v>
      </c>
      <c r="AY164" s="161" t="s">
        <v>138</v>
      </c>
    </row>
    <row r="165" spans="2:65" s="13" customFormat="1">
      <c r="B165" s="167"/>
      <c r="D165" s="160" t="s">
        <v>146</v>
      </c>
      <c r="E165" s="168" t="s">
        <v>1</v>
      </c>
      <c r="F165" s="169" t="s">
        <v>153</v>
      </c>
      <c r="H165" s="170">
        <v>88</v>
      </c>
      <c r="I165" s="171"/>
      <c r="L165" s="167"/>
      <c r="M165" s="172"/>
      <c r="T165" s="173"/>
      <c r="AT165" s="168" t="s">
        <v>146</v>
      </c>
      <c r="AU165" s="168" t="s">
        <v>92</v>
      </c>
      <c r="AV165" s="13" t="s">
        <v>144</v>
      </c>
      <c r="AW165" s="13" t="s">
        <v>31</v>
      </c>
      <c r="AX165" s="13" t="s">
        <v>81</v>
      </c>
      <c r="AY165" s="168" t="s">
        <v>138</v>
      </c>
    </row>
    <row r="166" spans="2:65" s="1" customFormat="1" ht="33" customHeight="1">
      <c r="B166" s="31"/>
      <c r="C166" s="147" t="s">
        <v>194</v>
      </c>
      <c r="D166" s="147" t="s">
        <v>140</v>
      </c>
      <c r="E166" s="148" t="s">
        <v>195</v>
      </c>
      <c r="F166" s="149" t="s">
        <v>196</v>
      </c>
      <c r="G166" s="150" t="s">
        <v>143</v>
      </c>
      <c r="H166" s="151">
        <v>88</v>
      </c>
      <c r="I166" s="152"/>
      <c r="J166" s="153">
        <f>ROUND(I166*H166,2)</f>
        <v>0</v>
      </c>
      <c r="K166" s="154"/>
      <c r="L166" s="31"/>
      <c r="M166" s="155" t="s">
        <v>1</v>
      </c>
      <c r="N166" s="120" t="s">
        <v>41</v>
      </c>
      <c r="P166" s="156">
        <f>O166*H166</f>
        <v>0</v>
      </c>
      <c r="Q166" s="156">
        <v>0.20745</v>
      </c>
      <c r="R166" s="156">
        <f>Q166*H166</f>
        <v>18.255600000000001</v>
      </c>
      <c r="S166" s="156">
        <v>0</v>
      </c>
      <c r="T166" s="157">
        <f>S166*H166</f>
        <v>0</v>
      </c>
      <c r="AR166" s="158" t="s">
        <v>144</v>
      </c>
      <c r="AT166" s="158" t="s">
        <v>140</v>
      </c>
      <c r="AU166" s="158" t="s">
        <v>92</v>
      </c>
      <c r="AY166" s="15" t="s">
        <v>138</v>
      </c>
      <c r="BE166" s="86">
        <f>IF(N166="základní",J166,0)</f>
        <v>0</v>
      </c>
      <c r="BF166" s="86">
        <f>IF(N166="snížená",J166,0)</f>
        <v>0</v>
      </c>
      <c r="BG166" s="86">
        <f>IF(N166="zákl. přenesená",J166,0)</f>
        <v>0</v>
      </c>
      <c r="BH166" s="86">
        <f>IF(N166="sníž. přenesená",J166,0)</f>
        <v>0</v>
      </c>
      <c r="BI166" s="86">
        <f>IF(N166="nulová",J166,0)</f>
        <v>0</v>
      </c>
      <c r="BJ166" s="15" t="s">
        <v>81</v>
      </c>
      <c r="BK166" s="86">
        <f>ROUND(I166*H166,2)</f>
        <v>0</v>
      </c>
      <c r="BL166" s="15" t="s">
        <v>144</v>
      </c>
      <c r="BM166" s="158" t="s">
        <v>197</v>
      </c>
    </row>
    <row r="167" spans="2:65" s="1" customFormat="1" ht="24.2" customHeight="1">
      <c r="B167" s="31"/>
      <c r="C167" s="147" t="s">
        <v>198</v>
      </c>
      <c r="D167" s="147" t="s">
        <v>140</v>
      </c>
      <c r="E167" s="148" t="s">
        <v>199</v>
      </c>
      <c r="F167" s="149" t="s">
        <v>200</v>
      </c>
      <c r="G167" s="150" t="s">
        <v>143</v>
      </c>
      <c r="H167" s="151">
        <v>600</v>
      </c>
      <c r="I167" s="152"/>
      <c r="J167" s="153">
        <f>ROUND(I167*H167,2)</f>
        <v>0</v>
      </c>
      <c r="K167" s="154"/>
      <c r="L167" s="31"/>
      <c r="M167" s="155" t="s">
        <v>1</v>
      </c>
      <c r="N167" s="120" t="s">
        <v>41</v>
      </c>
      <c r="P167" s="156">
        <f>O167*H167</f>
        <v>0</v>
      </c>
      <c r="Q167" s="156">
        <v>8.4250000000000005E-2</v>
      </c>
      <c r="R167" s="156">
        <f>Q167*H167</f>
        <v>50.550000000000004</v>
      </c>
      <c r="S167" s="156">
        <v>0</v>
      </c>
      <c r="T167" s="157">
        <f>S167*H167</f>
        <v>0</v>
      </c>
      <c r="AR167" s="158" t="s">
        <v>144</v>
      </c>
      <c r="AT167" s="158" t="s">
        <v>140</v>
      </c>
      <c r="AU167" s="158" t="s">
        <v>92</v>
      </c>
      <c r="AY167" s="15" t="s">
        <v>138</v>
      </c>
      <c r="BE167" s="86">
        <f>IF(N167="základní",J167,0)</f>
        <v>0</v>
      </c>
      <c r="BF167" s="86">
        <f>IF(N167="snížená",J167,0)</f>
        <v>0</v>
      </c>
      <c r="BG167" s="86">
        <f>IF(N167="zákl. přenesená",J167,0)</f>
        <v>0</v>
      </c>
      <c r="BH167" s="86">
        <f>IF(N167="sníž. přenesená",J167,0)</f>
        <v>0</v>
      </c>
      <c r="BI167" s="86">
        <f>IF(N167="nulová",J167,0)</f>
        <v>0</v>
      </c>
      <c r="BJ167" s="15" t="s">
        <v>81</v>
      </c>
      <c r="BK167" s="86">
        <f>ROUND(I167*H167,2)</f>
        <v>0</v>
      </c>
      <c r="BL167" s="15" t="s">
        <v>144</v>
      </c>
      <c r="BM167" s="158" t="s">
        <v>201</v>
      </c>
    </row>
    <row r="168" spans="2:65" s="12" customFormat="1">
      <c r="B168" s="159"/>
      <c r="D168" s="160" t="s">
        <v>146</v>
      </c>
      <c r="E168" s="161" t="s">
        <v>1</v>
      </c>
      <c r="F168" s="162" t="s">
        <v>202</v>
      </c>
      <c r="H168" s="163">
        <v>600</v>
      </c>
      <c r="I168" s="164"/>
      <c r="L168" s="159"/>
      <c r="M168" s="165"/>
      <c r="T168" s="166"/>
      <c r="AT168" s="161" t="s">
        <v>146</v>
      </c>
      <c r="AU168" s="161" t="s">
        <v>92</v>
      </c>
      <c r="AV168" s="12" t="s">
        <v>92</v>
      </c>
      <c r="AW168" s="12" t="s">
        <v>31</v>
      </c>
      <c r="AX168" s="12" t="s">
        <v>81</v>
      </c>
      <c r="AY168" s="161" t="s">
        <v>138</v>
      </c>
    </row>
    <row r="169" spans="2:65" s="1" customFormat="1" ht="16.5" customHeight="1">
      <c r="B169" s="31"/>
      <c r="C169" s="174" t="s">
        <v>203</v>
      </c>
      <c r="D169" s="174" t="s">
        <v>204</v>
      </c>
      <c r="E169" s="175" t="s">
        <v>205</v>
      </c>
      <c r="F169" s="176" t="s">
        <v>206</v>
      </c>
      <c r="G169" s="177" t="s">
        <v>143</v>
      </c>
      <c r="H169" s="178">
        <v>560</v>
      </c>
      <c r="I169" s="179"/>
      <c r="J169" s="180">
        <f>ROUND(I169*H169,2)</f>
        <v>0</v>
      </c>
      <c r="K169" s="181"/>
      <c r="L169" s="182"/>
      <c r="M169" s="183" t="s">
        <v>1</v>
      </c>
      <c r="N169" s="184" t="s">
        <v>41</v>
      </c>
      <c r="P169" s="156">
        <f>O169*H169</f>
        <v>0</v>
      </c>
      <c r="Q169" s="156">
        <v>0.14000000000000001</v>
      </c>
      <c r="R169" s="156">
        <f>Q169*H169</f>
        <v>78.400000000000006</v>
      </c>
      <c r="S169" s="156">
        <v>0</v>
      </c>
      <c r="T169" s="157">
        <f>S169*H169</f>
        <v>0</v>
      </c>
      <c r="AR169" s="158" t="s">
        <v>177</v>
      </c>
      <c r="AT169" s="158" t="s">
        <v>204</v>
      </c>
      <c r="AU169" s="158" t="s">
        <v>92</v>
      </c>
      <c r="AY169" s="15" t="s">
        <v>138</v>
      </c>
      <c r="BE169" s="86">
        <f>IF(N169="základní",J169,0)</f>
        <v>0</v>
      </c>
      <c r="BF169" s="86">
        <f>IF(N169="snížená",J169,0)</f>
        <v>0</v>
      </c>
      <c r="BG169" s="86">
        <f>IF(N169="zákl. přenesená",J169,0)</f>
        <v>0</v>
      </c>
      <c r="BH169" s="86">
        <f>IF(N169="sníž. přenesená",J169,0)</f>
        <v>0</v>
      </c>
      <c r="BI169" s="86">
        <f>IF(N169="nulová",J169,0)</f>
        <v>0</v>
      </c>
      <c r="BJ169" s="15" t="s">
        <v>81</v>
      </c>
      <c r="BK169" s="86">
        <f>ROUND(I169*H169,2)</f>
        <v>0</v>
      </c>
      <c r="BL169" s="15" t="s">
        <v>144</v>
      </c>
      <c r="BM169" s="158" t="s">
        <v>207</v>
      </c>
    </row>
    <row r="170" spans="2:65" s="12" customFormat="1">
      <c r="B170" s="159"/>
      <c r="D170" s="160" t="s">
        <v>146</v>
      </c>
      <c r="E170" s="161" t="s">
        <v>1</v>
      </c>
      <c r="F170" s="162" t="s">
        <v>208</v>
      </c>
      <c r="H170" s="163">
        <v>560</v>
      </c>
      <c r="I170" s="164"/>
      <c r="L170" s="159"/>
      <c r="M170" s="165"/>
      <c r="T170" s="166"/>
      <c r="AT170" s="161" t="s">
        <v>146</v>
      </c>
      <c r="AU170" s="161" t="s">
        <v>92</v>
      </c>
      <c r="AV170" s="12" t="s">
        <v>92</v>
      </c>
      <c r="AW170" s="12" t="s">
        <v>31</v>
      </c>
      <c r="AX170" s="12" t="s">
        <v>81</v>
      </c>
      <c r="AY170" s="161" t="s">
        <v>138</v>
      </c>
    </row>
    <row r="171" spans="2:65" s="1" customFormat="1" ht="16.5" customHeight="1">
      <c r="B171" s="31"/>
      <c r="C171" s="174" t="s">
        <v>8</v>
      </c>
      <c r="D171" s="174" t="s">
        <v>204</v>
      </c>
      <c r="E171" s="175" t="s">
        <v>209</v>
      </c>
      <c r="F171" s="176" t="s">
        <v>210</v>
      </c>
      <c r="G171" s="177" t="s">
        <v>143</v>
      </c>
      <c r="H171" s="178">
        <v>40</v>
      </c>
      <c r="I171" s="179"/>
      <c r="J171" s="180">
        <f>ROUND(I171*H171,2)</f>
        <v>0</v>
      </c>
      <c r="K171" s="181"/>
      <c r="L171" s="182"/>
      <c r="M171" s="183" t="s">
        <v>1</v>
      </c>
      <c r="N171" s="184" t="s">
        <v>41</v>
      </c>
      <c r="P171" s="156">
        <f>O171*H171</f>
        <v>0</v>
      </c>
      <c r="Q171" s="156">
        <v>0.14599999999999999</v>
      </c>
      <c r="R171" s="156">
        <f>Q171*H171</f>
        <v>5.84</v>
      </c>
      <c r="S171" s="156">
        <v>0</v>
      </c>
      <c r="T171" s="157">
        <f>S171*H171</f>
        <v>0</v>
      </c>
      <c r="AR171" s="158" t="s">
        <v>177</v>
      </c>
      <c r="AT171" s="158" t="s">
        <v>204</v>
      </c>
      <c r="AU171" s="158" t="s">
        <v>92</v>
      </c>
      <c r="AY171" s="15" t="s">
        <v>138</v>
      </c>
      <c r="BE171" s="86">
        <f>IF(N171="základní",J171,0)</f>
        <v>0</v>
      </c>
      <c r="BF171" s="86">
        <f>IF(N171="snížená",J171,0)</f>
        <v>0</v>
      </c>
      <c r="BG171" s="86">
        <f>IF(N171="zákl. přenesená",J171,0)</f>
        <v>0</v>
      </c>
      <c r="BH171" s="86">
        <f>IF(N171="sníž. přenesená",J171,0)</f>
        <v>0</v>
      </c>
      <c r="BI171" s="86">
        <f>IF(N171="nulová",J171,0)</f>
        <v>0</v>
      </c>
      <c r="BJ171" s="15" t="s">
        <v>81</v>
      </c>
      <c r="BK171" s="86">
        <f>ROUND(I171*H171,2)</f>
        <v>0</v>
      </c>
      <c r="BL171" s="15" t="s">
        <v>144</v>
      </c>
      <c r="BM171" s="158" t="s">
        <v>211</v>
      </c>
    </row>
    <row r="172" spans="2:65" s="11" customFormat="1" ht="22.9" customHeight="1">
      <c r="B172" s="135"/>
      <c r="D172" s="136" t="s">
        <v>75</v>
      </c>
      <c r="E172" s="145" t="s">
        <v>177</v>
      </c>
      <c r="F172" s="145" t="s">
        <v>212</v>
      </c>
      <c r="I172" s="138"/>
      <c r="J172" s="146">
        <f>BK172</f>
        <v>0</v>
      </c>
      <c r="L172" s="135"/>
      <c r="M172" s="140"/>
      <c r="P172" s="141">
        <f>SUM(P173:P181)</f>
        <v>0</v>
      </c>
      <c r="R172" s="141">
        <f>SUM(R173:R181)</f>
        <v>5.8141300000000005</v>
      </c>
      <c r="T172" s="142">
        <f>SUM(T173:T181)</f>
        <v>0</v>
      </c>
      <c r="AR172" s="136" t="s">
        <v>81</v>
      </c>
      <c r="AT172" s="143" t="s">
        <v>75</v>
      </c>
      <c r="AU172" s="143" t="s">
        <v>81</v>
      </c>
      <c r="AY172" s="136" t="s">
        <v>138</v>
      </c>
      <c r="BK172" s="144">
        <f>SUM(BK173:BK181)</f>
        <v>0</v>
      </c>
    </row>
    <row r="173" spans="2:65" s="1" customFormat="1" ht="16.5" customHeight="1">
      <c r="B173" s="31"/>
      <c r="C173" s="147" t="s">
        <v>213</v>
      </c>
      <c r="D173" s="147" t="s">
        <v>140</v>
      </c>
      <c r="E173" s="148" t="s">
        <v>214</v>
      </c>
      <c r="F173" s="149" t="s">
        <v>215</v>
      </c>
      <c r="G173" s="150" t="s">
        <v>216</v>
      </c>
      <c r="H173" s="151">
        <v>6</v>
      </c>
      <c r="I173" s="152"/>
      <c r="J173" s="153">
        <f>ROUND(I173*H173,2)</f>
        <v>0</v>
      </c>
      <c r="K173" s="154"/>
      <c r="L173" s="31"/>
      <c r="M173" s="155" t="s">
        <v>1</v>
      </c>
      <c r="N173" s="120" t="s">
        <v>41</v>
      </c>
      <c r="P173" s="156">
        <f>O173*H173</f>
        <v>0</v>
      </c>
      <c r="Q173" s="156">
        <v>0.13729</v>
      </c>
      <c r="R173" s="156">
        <f>Q173*H173</f>
        <v>0.82373999999999992</v>
      </c>
      <c r="S173" s="156">
        <v>0</v>
      </c>
      <c r="T173" s="157">
        <f>S173*H173</f>
        <v>0</v>
      </c>
      <c r="AR173" s="158" t="s">
        <v>144</v>
      </c>
      <c r="AT173" s="158" t="s">
        <v>140</v>
      </c>
      <c r="AU173" s="158" t="s">
        <v>92</v>
      </c>
      <c r="AY173" s="15" t="s">
        <v>138</v>
      </c>
      <c r="BE173" s="86">
        <f>IF(N173="základní",J173,0)</f>
        <v>0</v>
      </c>
      <c r="BF173" s="86">
        <f>IF(N173="snížená",J173,0)</f>
        <v>0</v>
      </c>
      <c r="BG173" s="86">
        <f>IF(N173="zákl. přenesená",J173,0)</f>
        <v>0</v>
      </c>
      <c r="BH173" s="86">
        <f>IF(N173="sníž. přenesená",J173,0)</f>
        <v>0</v>
      </c>
      <c r="BI173" s="86">
        <f>IF(N173="nulová",J173,0)</f>
        <v>0</v>
      </c>
      <c r="BJ173" s="15" t="s">
        <v>81</v>
      </c>
      <c r="BK173" s="86">
        <f>ROUND(I173*H173,2)</f>
        <v>0</v>
      </c>
      <c r="BL173" s="15" t="s">
        <v>144</v>
      </c>
      <c r="BM173" s="158" t="s">
        <v>217</v>
      </c>
    </row>
    <row r="174" spans="2:65" s="1" customFormat="1" ht="24.2" customHeight="1">
      <c r="B174" s="31"/>
      <c r="C174" s="147" t="s">
        <v>218</v>
      </c>
      <c r="D174" s="147" t="s">
        <v>140</v>
      </c>
      <c r="E174" s="148" t="s">
        <v>219</v>
      </c>
      <c r="F174" s="149" t="s">
        <v>220</v>
      </c>
      <c r="G174" s="150" t="s">
        <v>221</v>
      </c>
      <c r="H174" s="151">
        <v>300</v>
      </c>
      <c r="I174" s="152"/>
      <c r="J174" s="153">
        <f>ROUND(I174*H174,2)</f>
        <v>0</v>
      </c>
      <c r="K174" s="154"/>
      <c r="L174" s="31"/>
      <c r="M174" s="155" t="s">
        <v>1</v>
      </c>
      <c r="N174" s="120" t="s">
        <v>41</v>
      </c>
      <c r="P174" s="156">
        <f>O174*H174</f>
        <v>0</v>
      </c>
      <c r="Q174" s="156">
        <v>2.0000000000000002E-5</v>
      </c>
      <c r="R174" s="156">
        <f>Q174*H174</f>
        <v>6.0000000000000001E-3</v>
      </c>
      <c r="S174" s="156">
        <v>0</v>
      </c>
      <c r="T174" s="157">
        <f>S174*H174</f>
        <v>0</v>
      </c>
      <c r="AR174" s="158" t="s">
        <v>144</v>
      </c>
      <c r="AT174" s="158" t="s">
        <v>140</v>
      </c>
      <c r="AU174" s="158" t="s">
        <v>92</v>
      </c>
      <c r="AY174" s="15" t="s">
        <v>138</v>
      </c>
      <c r="BE174" s="86">
        <f>IF(N174="základní",J174,0)</f>
        <v>0</v>
      </c>
      <c r="BF174" s="86">
        <f>IF(N174="snížená",J174,0)</f>
        <v>0</v>
      </c>
      <c r="BG174" s="86">
        <f>IF(N174="zákl. přenesená",J174,0)</f>
        <v>0</v>
      </c>
      <c r="BH174" s="86">
        <f>IF(N174="sníž. přenesená",J174,0)</f>
        <v>0</v>
      </c>
      <c r="BI174" s="86">
        <f>IF(N174="nulová",J174,0)</f>
        <v>0</v>
      </c>
      <c r="BJ174" s="15" t="s">
        <v>81</v>
      </c>
      <c r="BK174" s="86">
        <f>ROUND(I174*H174,2)</f>
        <v>0</v>
      </c>
      <c r="BL174" s="15" t="s">
        <v>144</v>
      </c>
      <c r="BM174" s="158" t="s">
        <v>222</v>
      </c>
    </row>
    <row r="175" spans="2:65" s="12" customFormat="1">
      <c r="B175" s="159"/>
      <c r="D175" s="160" t="s">
        <v>146</v>
      </c>
      <c r="E175" s="161" t="s">
        <v>1</v>
      </c>
      <c r="F175" s="162" t="s">
        <v>223</v>
      </c>
      <c r="H175" s="163">
        <v>300</v>
      </c>
      <c r="I175" s="164"/>
      <c r="L175" s="159"/>
      <c r="M175" s="165"/>
      <c r="T175" s="166"/>
      <c r="AT175" s="161" t="s">
        <v>146</v>
      </c>
      <c r="AU175" s="161" t="s">
        <v>92</v>
      </c>
      <c r="AV175" s="12" t="s">
        <v>92</v>
      </c>
      <c r="AW175" s="12" t="s">
        <v>31</v>
      </c>
      <c r="AX175" s="12" t="s">
        <v>81</v>
      </c>
      <c r="AY175" s="161" t="s">
        <v>138</v>
      </c>
    </row>
    <row r="176" spans="2:65" s="1" customFormat="1" ht="24.2" customHeight="1">
      <c r="B176" s="31"/>
      <c r="C176" s="174" t="s">
        <v>224</v>
      </c>
      <c r="D176" s="174" t="s">
        <v>204</v>
      </c>
      <c r="E176" s="175" t="s">
        <v>225</v>
      </c>
      <c r="F176" s="176" t="s">
        <v>226</v>
      </c>
      <c r="G176" s="177" t="s">
        <v>221</v>
      </c>
      <c r="H176" s="178">
        <v>304.5</v>
      </c>
      <c r="I176" s="179"/>
      <c r="J176" s="180">
        <f>ROUND(I176*H176,2)</f>
        <v>0</v>
      </c>
      <c r="K176" s="181"/>
      <c r="L176" s="182"/>
      <c r="M176" s="183" t="s">
        <v>1</v>
      </c>
      <c r="N176" s="184" t="s">
        <v>41</v>
      </c>
      <c r="P176" s="156">
        <f>O176*H176</f>
        <v>0</v>
      </c>
      <c r="Q176" s="156">
        <v>5.8999999999999999E-3</v>
      </c>
      <c r="R176" s="156">
        <f>Q176*H176</f>
        <v>1.7965499999999999</v>
      </c>
      <c r="S176" s="156">
        <v>0</v>
      </c>
      <c r="T176" s="157">
        <f>S176*H176</f>
        <v>0</v>
      </c>
      <c r="AR176" s="158" t="s">
        <v>177</v>
      </c>
      <c r="AT176" s="158" t="s">
        <v>204</v>
      </c>
      <c r="AU176" s="158" t="s">
        <v>92</v>
      </c>
      <c r="AY176" s="15" t="s">
        <v>138</v>
      </c>
      <c r="BE176" s="86">
        <f>IF(N176="základní",J176,0)</f>
        <v>0</v>
      </c>
      <c r="BF176" s="86">
        <f>IF(N176="snížená",J176,0)</f>
        <v>0</v>
      </c>
      <c r="BG176" s="86">
        <f>IF(N176="zákl. přenesená",J176,0)</f>
        <v>0</v>
      </c>
      <c r="BH176" s="86">
        <f>IF(N176="sníž. přenesená",J176,0)</f>
        <v>0</v>
      </c>
      <c r="BI176" s="86">
        <f>IF(N176="nulová",J176,0)</f>
        <v>0</v>
      </c>
      <c r="BJ176" s="15" t="s">
        <v>81</v>
      </c>
      <c r="BK176" s="86">
        <f>ROUND(I176*H176,2)</f>
        <v>0</v>
      </c>
      <c r="BL176" s="15" t="s">
        <v>144</v>
      </c>
      <c r="BM176" s="158" t="s">
        <v>227</v>
      </c>
    </row>
    <row r="177" spans="2:65" s="12" customFormat="1">
      <c r="B177" s="159"/>
      <c r="D177" s="160" t="s">
        <v>146</v>
      </c>
      <c r="F177" s="162" t="s">
        <v>228</v>
      </c>
      <c r="H177" s="163">
        <v>304.5</v>
      </c>
      <c r="I177" s="164"/>
      <c r="L177" s="159"/>
      <c r="M177" s="165"/>
      <c r="T177" s="166"/>
      <c r="AT177" s="161" t="s">
        <v>146</v>
      </c>
      <c r="AU177" s="161" t="s">
        <v>92</v>
      </c>
      <c r="AV177" s="12" t="s">
        <v>92</v>
      </c>
      <c r="AW177" s="12" t="s">
        <v>4</v>
      </c>
      <c r="AX177" s="12" t="s">
        <v>81</v>
      </c>
      <c r="AY177" s="161" t="s">
        <v>138</v>
      </c>
    </row>
    <row r="178" spans="2:65" s="1" customFormat="1" ht="24.2" customHeight="1">
      <c r="B178" s="31"/>
      <c r="C178" s="147" t="s">
        <v>229</v>
      </c>
      <c r="D178" s="147" t="s">
        <v>140</v>
      </c>
      <c r="E178" s="148" t="s">
        <v>230</v>
      </c>
      <c r="F178" s="149" t="s">
        <v>231</v>
      </c>
      <c r="G178" s="150" t="s">
        <v>216</v>
      </c>
      <c r="H178" s="151">
        <v>6</v>
      </c>
      <c r="I178" s="152"/>
      <c r="J178" s="153">
        <f>ROUND(I178*H178,2)</f>
        <v>0</v>
      </c>
      <c r="K178" s="154"/>
      <c r="L178" s="31"/>
      <c r="M178" s="155" t="s">
        <v>1</v>
      </c>
      <c r="N178" s="120" t="s">
        <v>41</v>
      </c>
      <c r="P178" s="156">
        <f>O178*H178</f>
        <v>0</v>
      </c>
      <c r="Q178" s="156">
        <v>0.14494000000000001</v>
      </c>
      <c r="R178" s="156">
        <f>Q178*H178</f>
        <v>0.86964000000000008</v>
      </c>
      <c r="S178" s="156">
        <v>0</v>
      </c>
      <c r="T178" s="157">
        <f>S178*H178</f>
        <v>0</v>
      </c>
      <c r="AR178" s="158" t="s">
        <v>144</v>
      </c>
      <c r="AT178" s="158" t="s">
        <v>140</v>
      </c>
      <c r="AU178" s="158" t="s">
        <v>92</v>
      </c>
      <c r="AY178" s="15" t="s">
        <v>138</v>
      </c>
      <c r="BE178" s="86">
        <f>IF(N178="základní",J178,0)</f>
        <v>0</v>
      </c>
      <c r="BF178" s="86">
        <f>IF(N178="snížená",J178,0)</f>
        <v>0</v>
      </c>
      <c r="BG178" s="86">
        <f>IF(N178="zákl. přenesená",J178,0)</f>
        <v>0</v>
      </c>
      <c r="BH178" s="86">
        <f>IF(N178="sníž. přenesená",J178,0)</f>
        <v>0</v>
      </c>
      <c r="BI178" s="86">
        <f>IF(N178="nulová",J178,0)</f>
        <v>0</v>
      </c>
      <c r="BJ178" s="15" t="s">
        <v>81</v>
      </c>
      <c r="BK178" s="86">
        <f>ROUND(I178*H178,2)</f>
        <v>0</v>
      </c>
      <c r="BL178" s="15" t="s">
        <v>144</v>
      </c>
      <c r="BM178" s="158" t="s">
        <v>232</v>
      </c>
    </row>
    <row r="179" spans="2:65" s="1" customFormat="1" ht="16.5" customHeight="1">
      <c r="B179" s="31"/>
      <c r="C179" s="174" t="s">
        <v>233</v>
      </c>
      <c r="D179" s="174" t="s">
        <v>204</v>
      </c>
      <c r="E179" s="175" t="s">
        <v>234</v>
      </c>
      <c r="F179" s="176" t="s">
        <v>235</v>
      </c>
      <c r="G179" s="177" t="s">
        <v>216</v>
      </c>
      <c r="H179" s="178">
        <v>6</v>
      </c>
      <c r="I179" s="179"/>
      <c r="J179" s="180">
        <f>ROUND(I179*H179,2)</f>
        <v>0</v>
      </c>
      <c r="K179" s="181"/>
      <c r="L179" s="182"/>
      <c r="M179" s="183" t="s">
        <v>1</v>
      </c>
      <c r="N179" s="184" t="s">
        <v>41</v>
      </c>
      <c r="P179" s="156">
        <f>O179*H179</f>
        <v>0</v>
      </c>
      <c r="Q179" s="156">
        <v>5.7000000000000002E-2</v>
      </c>
      <c r="R179" s="156">
        <f>Q179*H179</f>
        <v>0.34200000000000003</v>
      </c>
      <c r="S179" s="156">
        <v>0</v>
      </c>
      <c r="T179" s="157">
        <f>S179*H179</f>
        <v>0</v>
      </c>
      <c r="AR179" s="158" t="s">
        <v>177</v>
      </c>
      <c r="AT179" s="158" t="s">
        <v>204</v>
      </c>
      <c r="AU179" s="158" t="s">
        <v>92</v>
      </c>
      <c r="AY179" s="15" t="s">
        <v>138</v>
      </c>
      <c r="BE179" s="86">
        <f>IF(N179="základní",J179,0)</f>
        <v>0</v>
      </c>
      <c r="BF179" s="86">
        <f>IF(N179="snížená",J179,0)</f>
        <v>0</v>
      </c>
      <c r="BG179" s="86">
        <f>IF(N179="zákl. přenesená",J179,0)</f>
        <v>0</v>
      </c>
      <c r="BH179" s="86">
        <f>IF(N179="sníž. přenesená",J179,0)</f>
        <v>0</v>
      </c>
      <c r="BI179" s="86">
        <f>IF(N179="nulová",J179,0)</f>
        <v>0</v>
      </c>
      <c r="BJ179" s="15" t="s">
        <v>81</v>
      </c>
      <c r="BK179" s="86">
        <f>ROUND(I179*H179,2)</f>
        <v>0</v>
      </c>
      <c r="BL179" s="15" t="s">
        <v>144</v>
      </c>
      <c r="BM179" s="158" t="s">
        <v>236</v>
      </c>
    </row>
    <row r="180" spans="2:65" s="1" customFormat="1" ht="16.5" customHeight="1">
      <c r="B180" s="31"/>
      <c r="C180" s="147" t="s">
        <v>7</v>
      </c>
      <c r="D180" s="147" t="s">
        <v>140</v>
      </c>
      <c r="E180" s="148" t="s">
        <v>237</v>
      </c>
      <c r="F180" s="149" t="s">
        <v>238</v>
      </c>
      <c r="G180" s="150" t="s">
        <v>216</v>
      </c>
      <c r="H180" s="151">
        <v>1</v>
      </c>
      <c r="I180" s="152"/>
      <c r="J180" s="153">
        <f>ROUND(I180*H180,2)</f>
        <v>0</v>
      </c>
      <c r="K180" s="154"/>
      <c r="L180" s="31"/>
      <c r="M180" s="155" t="s">
        <v>1</v>
      </c>
      <c r="N180" s="120" t="s">
        <v>41</v>
      </c>
      <c r="P180" s="156">
        <f>O180*H180</f>
        <v>0</v>
      </c>
      <c r="Q180" s="156">
        <v>0.42080000000000001</v>
      </c>
      <c r="R180" s="156">
        <f>Q180*H180</f>
        <v>0.42080000000000001</v>
      </c>
      <c r="S180" s="156">
        <v>0</v>
      </c>
      <c r="T180" s="157">
        <f>S180*H180</f>
        <v>0</v>
      </c>
      <c r="AR180" s="158" t="s">
        <v>144</v>
      </c>
      <c r="AT180" s="158" t="s">
        <v>140</v>
      </c>
      <c r="AU180" s="158" t="s">
        <v>92</v>
      </c>
      <c r="AY180" s="15" t="s">
        <v>138</v>
      </c>
      <c r="BE180" s="86">
        <f>IF(N180="základní",J180,0)</f>
        <v>0</v>
      </c>
      <c r="BF180" s="86">
        <f>IF(N180="snížená",J180,0)</f>
        <v>0</v>
      </c>
      <c r="BG180" s="86">
        <f>IF(N180="zákl. přenesená",J180,0)</f>
        <v>0</v>
      </c>
      <c r="BH180" s="86">
        <f>IF(N180="sníž. přenesená",J180,0)</f>
        <v>0</v>
      </c>
      <c r="BI180" s="86">
        <f>IF(N180="nulová",J180,0)</f>
        <v>0</v>
      </c>
      <c r="BJ180" s="15" t="s">
        <v>81</v>
      </c>
      <c r="BK180" s="86">
        <f>ROUND(I180*H180,2)</f>
        <v>0</v>
      </c>
      <c r="BL180" s="15" t="s">
        <v>144</v>
      </c>
      <c r="BM180" s="158" t="s">
        <v>239</v>
      </c>
    </row>
    <row r="181" spans="2:65" s="1" customFormat="1" ht="24.2" customHeight="1">
      <c r="B181" s="31"/>
      <c r="C181" s="147" t="s">
        <v>240</v>
      </c>
      <c r="D181" s="147" t="s">
        <v>140</v>
      </c>
      <c r="E181" s="148" t="s">
        <v>241</v>
      </c>
      <c r="F181" s="149" t="s">
        <v>242</v>
      </c>
      <c r="G181" s="150" t="s">
        <v>216</v>
      </c>
      <c r="H181" s="151">
        <v>5</v>
      </c>
      <c r="I181" s="152"/>
      <c r="J181" s="153">
        <f>ROUND(I181*H181,2)</f>
        <v>0</v>
      </c>
      <c r="K181" s="154"/>
      <c r="L181" s="31"/>
      <c r="M181" s="155" t="s">
        <v>1</v>
      </c>
      <c r="N181" s="120" t="s">
        <v>41</v>
      </c>
      <c r="P181" s="156">
        <f>O181*H181</f>
        <v>0</v>
      </c>
      <c r="Q181" s="156">
        <v>0.31108000000000002</v>
      </c>
      <c r="R181" s="156">
        <f>Q181*H181</f>
        <v>1.5554000000000001</v>
      </c>
      <c r="S181" s="156">
        <v>0</v>
      </c>
      <c r="T181" s="157">
        <f>S181*H181</f>
        <v>0</v>
      </c>
      <c r="AR181" s="158" t="s">
        <v>144</v>
      </c>
      <c r="AT181" s="158" t="s">
        <v>140</v>
      </c>
      <c r="AU181" s="158" t="s">
        <v>92</v>
      </c>
      <c r="AY181" s="15" t="s">
        <v>138</v>
      </c>
      <c r="BE181" s="86">
        <f>IF(N181="základní",J181,0)</f>
        <v>0</v>
      </c>
      <c r="BF181" s="86">
        <f>IF(N181="snížená",J181,0)</f>
        <v>0</v>
      </c>
      <c r="BG181" s="86">
        <f>IF(N181="zákl. přenesená",J181,0)</f>
        <v>0</v>
      </c>
      <c r="BH181" s="86">
        <f>IF(N181="sníž. přenesená",J181,0)</f>
        <v>0</v>
      </c>
      <c r="BI181" s="86">
        <f>IF(N181="nulová",J181,0)</f>
        <v>0</v>
      </c>
      <c r="BJ181" s="15" t="s">
        <v>81</v>
      </c>
      <c r="BK181" s="86">
        <f>ROUND(I181*H181,2)</f>
        <v>0</v>
      </c>
      <c r="BL181" s="15" t="s">
        <v>144</v>
      </c>
      <c r="BM181" s="158" t="s">
        <v>243</v>
      </c>
    </row>
    <row r="182" spans="2:65" s="11" customFormat="1" ht="22.9" customHeight="1">
      <c r="B182" s="135"/>
      <c r="D182" s="136" t="s">
        <v>75</v>
      </c>
      <c r="E182" s="145" t="s">
        <v>182</v>
      </c>
      <c r="F182" s="145" t="s">
        <v>244</v>
      </c>
      <c r="I182" s="138"/>
      <c r="J182" s="146">
        <f>BK182</f>
        <v>0</v>
      </c>
      <c r="L182" s="135"/>
      <c r="M182" s="140"/>
      <c r="P182" s="141">
        <f>SUM(P183:P211)</f>
        <v>0</v>
      </c>
      <c r="R182" s="141">
        <f>SUM(R183:R211)</f>
        <v>127.46678</v>
      </c>
      <c r="T182" s="142">
        <f>SUM(T183:T211)</f>
        <v>0</v>
      </c>
      <c r="AR182" s="136" t="s">
        <v>81</v>
      </c>
      <c r="AT182" s="143" t="s">
        <v>75</v>
      </c>
      <c r="AU182" s="143" t="s">
        <v>81</v>
      </c>
      <c r="AY182" s="136" t="s">
        <v>138</v>
      </c>
      <c r="BK182" s="144">
        <f>SUM(BK183:BK211)</f>
        <v>0</v>
      </c>
    </row>
    <row r="183" spans="2:65" s="1" customFormat="1" ht="24.2" customHeight="1">
      <c r="B183" s="31"/>
      <c r="C183" s="147" t="s">
        <v>245</v>
      </c>
      <c r="D183" s="147" t="s">
        <v>140</v>
      </c>
      <c r="E183" s="148" t="s">
        <v>246</v>
      </c>
      <c r="F183" s="149" t="s">
        <v>247</v>
      </c>
      <c r="G183" s="150" t="s">
        <v>216</v>
      </c>
      <c r="H183" s="151">
        <v>2</v>
      </c>
      <c r="I183" s="152"/>
      <c r="J183" s="153">
        <f t="shared" ref="J183:J190" si="5">ROUND(I183*H183,2)</f>
        <v>0</v>
      </c>
      <c r="K183" s="154"/>
      <c r="L183" s="31"/>
      <c r="M183" s="155" t="s">
        <v>1</v>
      </c>
      <c r="N183" s="120" t="s">
        <v>41</v>
      </c>
      <c r="P183" s="156">
        <f t="shared" ref="P183:P190" si="6">O183*H183</f>
        <v>0</v>
      </c>
      <c r="Q183" s="156">
        <v>6.9999999999999999E-4</v>
      </c>
      <c r="R183" s="156">
        <f t="shared" ref="R183:R190" si="7">Q183*H183</f>
        <v>1.4E-3</v>
      </c>
      <c r="S183" s="156">
        <v>0</v>
      </c>
      <c r="T183" s="157">
        <f t="shared" ref="T183:T190" si="8">S183*H183</f>
        <v>0</v>
      </c>
      <c r="AR183" s="158" t="s">
        <v>144</v>
      </c>
      <c r="AT183" s="158" t="s">
        <v>140</v>
      </c>
      <c r="AU183" s="158" t="s">
        <v>92</v>
      </c>
      <c r="AY183" s="15" t="s">
        <v>138</v>
      </c>
      <c r="BE183" s="86">
        <f t="shared" ref="BE183:BE190" si="9">IF(N183="základní",J183,0)</f>
        <v>0</v>
      </c>
      <c r="BF183" s="86">
        <f t="shared" ref="BF183:BF190" si="10">IF(N183="snížená",J183,0)</f>
        <v>0</v>
      </c>
      <c r="BG183" s="86">
        <f t="shared" ref="BG183:BG190" si="11">IF(N183="zákl. přenesená",J183,0)</f>
        <v>0</v>
      </c>
      <c r="BH183" s="86">
        <f t="shared" ref="BH183:BH190" si="12">IF(N183="sníž. přenesená",J183,0)</f>
        <v>0</v>
      </c>
      <c r="BI183" s="86">
        <f t="shared" ref="BI183:BI190" si="13">IF(N183="nulová",J183,0)</f>
        <v>0</v>
      </c>
      <c r="BJ183" s="15" t="s">
        <v>81</v>
      </c>
      <c r="BK183" s="86">
        <f t="shared" ref="BK183:BK190" si="14">ROUND(I183*H183,2)</f>
        <v>0</v>
      </c>
      <c r="BL183" s="15" t="s">
        <v>144</v>
      </c>
      <c r="BM183" s="158" t="s">
        <v>248</v>
      </c>
    </row>
    <row r="184" spans="2:65" s="1" customFormat="1" ht="24.2" customHeight="1">
      <c r="B184" s="31"/>
      <c r="C184" s="174" t="s">
        <v>249</v>
      </c>
      <c r="D184" s="174" t="s">
        <v>204</v>
      </c>
      <c r="E184" s="175" t="s">
        <v>250</v>
      </c>
      <c r="F184" s="176" t="s">
        <v>251</v>
      </c>
      <c r="G184" s="177" t="s">
        <v>216</v>
      </c>
      <c r="H184" s="178">
        <v>2</v>
      </c>
      <c r="I184" s="179"/>
      <c r="J184" s="180">
        <f t="shared" si="5"/>
        <v>0</v>
      </c>
      <c r="K184" s="181"/>
      <c r="L184" s="182"/>
      <c r="M184" s="183" t="s">
        <v>1</v>
      </c>
      <c r="N184" s="184" t="s">
        <v>41</v>
      </c>
      <c r="P184" s="156">
        <f t="shared" si="6"/>
        <v>0</v>
      </c>
      <c r="Q184" s="156">
        <v>4.0000000000000001E-3</v>
      </c>
      <c r="R184" s="156">
        <f t="shared" si="7"/>
        <v>8.0000000000000002E-3</v>
      </c>
      <c r="S184" s="156">
        <v>0</v>
      </c>
      <c r="T184" s="157">
        <f t="shared" si="8"/>
        <v>0</v>
      </c>
      <c r="AR184" s="158" t="s">
        <v>177</v>
      </c>
      <c r="AT184" s="158" t="s">
        <v>204</v>
      </c>
      <c r="AU184" s="158" t="s">
        <v>92</v>
      </c>
      <c r="AY184" s="15" t="s">
        <v>138</v>
      </c>
      <c r="BE184" s="86">
        <f t="shared" si="9"/>
        <v>0</v>
      </c>
      <c r="BF184" s="86">
        <f t="shared" si="10"/>
        <v>0</v>
      </c>
      <c r="BG184" s="86">
        <f t="shared" si="11"/>
        <v>0</v>
      </c>
      <c r="BH184" s="86">
        <f t="shared" si="12"/>
        <v>0</v>
      </c>
      <c r="BI184" s="86">
        <f t="shared" si="13"/>
        <v>0</v>
      </c>
      <c r="BJ184" s="15" t="s">
        <v>81</v>
      </c>
      <c r="BK184" s="86">
        <f t="shared" si="14"/>
        <v>0</v>
      </c>
      <c r="BL184" s="15" t="s">
        <v>144</v>
      </c>
      <c r="BM184" s="158" t="s">
        <v>252</v>
      </c>
    </row>
    <row r="185" spans="2:65" s="1" customFormat="1" ht="24.2" customHeight="1">
      <c r="B185" s="31"/>
      <c r="C185" s="147" t="s">
        <v>253</v>
      </c>
      <c r="D185" s="147" t="s">
        <v>140</v>
      </c>
      <c r="E185" s="148" t="s">
        <v>254</v>
      </c>
      <c r="F185" s="149" t="s">
        <v>255</v>
      </c>
      <c r="G185" s="150" t="s">
        <v>216</v>
      </c>
      <c r="H185" s="151">
        <v>2</v>
      </c>
      <c r="I185" s="152"/>
      <c r="J185" s="153">
        <f t="shared" si="5"/>
        <v>0</v>
      </c>
      <c r="K185" s="154"/>
      <c r="L185" s="31"/>
      <c r="M185" s="155" t="s">
        <v>1</v>
      </c>
      <c r="N185" s="120" t="s">
        <v>41</v>
      </c>
      <c r="P185" s="156">
        <f t="shared" si="6"/>
        <v>0</v>
      </c>
      <c r="Q185" s="156">
        <v>0.11241</v>
      </c>
      <c r="R185" s="156">
        <f t="shared" si="7"/>
        <v>0.22481999999999999</v>
      </c>
      <c r="S185" s="156">
        <v>0</v>
      </c>
      <c r="T185" s="157">
        <f t="shared" si="8"/>
        <v>0</v>
      </c>
      <c r="AR185" s="158" t="s">
        <v>144</v>
      </c>
      <c r="AT185" s="158" t="s">
        <v>140</v>
      </c>
      <c r="AU185" s="158" t="s">
        <v>92</v>
      </c>
      <c r="AY185" s="15" t="s">
        <v>138</v>
      </c>
      <c r="BE185" s="86">
        <f t="shared" si="9"/>
        <v>0</v>
      </c>
      <c r="BF185" s="86">
        <f t="shared" si="10"/>
        <v>0</v>
      </c>
      <c r="BG185" s="86">
        <f t="shared" si="11"/>
        <v>0</v>
      </c>
      <c r="BH185" s="86">
        <f t="shared" si="12"/>
        <v>0</v>
      </c>
      <c r="BI185" s="86">
        <f t="shared" si="13"/>
        <v>0</v>
      </c>
      <c r="BJ185" s="15" t="s">
        <v>81</v>
      </c>
      <c r="BK185" s="86">
        <f t="shared" si="14"/>
        <v>0</v>
      </c>
      <c r="BL185" s="15" t="s">
        <v>144</v>
      </c>
      <c r="BM185" s="158" t="s">
        <v>256</v>
      </c>
    </row>
    <row r="186" spans="2:65" s="1" customFormat="1" ht="16.5" customHeight="1">
      <c r="B186" s="31"/>
      <c r="C186" s="174" t="s">
        <v>257</v>
      </c>
      <c r="D186" s="174" t="s">
        <v>204</v>
      </c>
      <c r="E186" s="175" t="s">
        <v>258</v>
      </c>
      <c r="F186" s="176" t="s">
        <v>259</v>
      </c>
      <c r="G186" s="177" t="s">
        <v>216</v>
      </c>
      <c r="H186" s="178">
        <v>2</v>
      </c>
      <c r="I186" s="179"/>
      <c r="J186" s="180">
        <f t="shared" si="5"/>
        <v>0</v>
      </c>
      <c r="K186" s="181"/>
      <c r="L186" s="182"/>
      <c r="M186" s="183" t="s">
        <v>1</v>
      </c>
      <c r="N186" s="184" t="s">
        <v>41</v>
      </c>
      <c r="P186" s="156">
        <f t="shared" si="6"/>
        <v>0</v>
      </c>
      <c r="Q186" s="156">
        <v>2.5000000000000001E-3</v>
      </c>
      <c r="R186" s="156">
        <f t="shared" si="7"/>
        <v>5.0000000000000001E-3</v>
      </c>
      <c r="S186" s="156">
        <v>0</v>
      </c>
      <c r="T186" s="157">
        <f t="shared" si="8"/>
        <v>0</v>
      </c>
      <c r="AR186" s="158" t="s">
        <v>177</v>
      </c>
      <c r="AT186" s="158" t="s">
        <v>204</v>
      </c>
      <c r="AU186" s="158" t="s">
        <v>92</v>
      </c>
      <c r="AY186" s="15" t="s">
        <v>138</v>
      </c>
      <c r="BE186" s="86">
        <f t="shared" si="9"/>
        <v>0</v>
      </c>
      <c r="BF186" s="86">
        <f t="shared" si="10"/>
        <v>0</v>
      </c>
      <c r="BG186" s="86">
        <f t="shared" si="11"/>
        <v>0</v>
      </c>
      <c r="BH186" s="86">
        <f t="shared" si="12"/>
        <v>0</v>
      </c>
      <c r="BI186" s="86">
        <f t="shared" si="13"/>
        <v>0</v>
      </c>
      <c r="BJ186" s="15" t="s">
        <v>81</v>
      </c>
      <c r="BK186" s="86">
        <f t="shared" si="14"/>
        <v>0</v>
      </c>
      <c r="BL186" s="15" t="s">
        <v>144</v>
      </c>
      <c r="BM186" s="158" t="s">
        <v>260</v>
      </c>
    </row>
    <row r="187" spans="2:65" s="1" customFormat="1" ht="16.5" customHeight="1">
      <c r="B187" s="31"/>
      <c r="C187" s="174" t="s">
        <v>261</v>
      </c>
      <c r="D187" s="174" t="s">
        <v>204</v>
      </c>
      <c r="E187" s="175" t="s">
        <v>262</v>
      </c>
      <c r="F187" s="176" t="s">
        <v>263</v>
      </c>
      <c r="G187" s="177" t="s">
        <v>216</v>
      </c>
      <c r="H187" s="178">
        <v>2</v>
      </c>
      <c r="I187" s="179"/>
      <c r="J187" s="180">
        <f t="shared" si="5"/>
        <v>0</v>
      </c>
      <c r="K187" s="181"/>
      <c r="L187" s="182"/>
      <c r="M187" s="183" t="s">
        <v>1</v>
      </c>
      <c r="N187" s="184" t="s">
        <v>41</v>
      </c>
      <c r="P187" s="156">
        <f t="shared" si="6"/>
        <v>0</v>
      </c>
      <c r="Q187" s="156">
        <v>3.0000000000000001E-3</v>
      </c>
      <c r="R187" s="156">
        <f t="shared" si="7"/>
        <v>6.0000000000000001E-3</v>
      </c>
      <c r="S187" s="156">
        <v>0</v>
      </c>
      <c r="T187" s="157">
        <f t="shared" si="8"/>
        <v>0</v>
      </c>
      <c r="AR187" s="158" t="s">
        <v>177</v>
      </c>
      <c r="AT187" s="158" t="s">
        <v>204</v>
      </c>
      <c r="AU187" s="158" t="s">
        <v>92</v>
      </c>
      <c r="AY187" s="15" t="s">
        <v>138</v>
      </c>
      <c r="BE187" s="86">
        <f t="shared" si="9"/>
        <v>0</v>
      </c>
      <c r="BF187" s="86">
        <f t="shared" si="10"/>
        <v>0</v>
      </c>
      <c r="BG187" s="86">
        <f t="shared" si="11"/>
        <v>0</v>
      </c>
      <c r="BH187" s="86">
        <f t="shared" si="12"/>
        <v>0</v>
      </c>
      <c r="BI187" s="86">
        <f t="shared" si="13"/>
        <v>0</v>
      </c>
      <c r="BJ187" s="15" t="s">
        <v>81</v>
      </c>
      <c r="BK187" s="86">
        <f t="shared" si="14"/>
        <v>0</v>
      </c>
      <c r="BL187" s="15" t="s">
        <v>144</v>
      </c>
      <c r="BM187" s="158" t="s">
        <v>264</v>
      </c>
    </row>
    <row r="188" spans="2:65" s="1" customFormat="1" ht="16.5" customHeight="1">
      <c r="B188" s="31"/>
      <c r="C188" s="174" t="s">
        <v>265</v>
      </c>
      <c r="D188" s="174" t="s">
        <v>204</v>
      </c>
      <c r="E188" s="175" t="s">
        <v>266</v>
      </c>
      <c r="F188" s="176" t="s">
        <v>267</v>
      </c>
      <c r="G188" s="177" t="s">
        <v>216</v>
      </c>
      <c r="H188" s="178">
        <v>2</v>
      </c>
      <c r="I188" s="179"/>
      <c r="J188" s="180">
        <f t="shared" si="5"/>
        <v>0</v>
      </c>
      <c r="K188" s="181"/>
      <c r="L188" s="182"/>
      <c r="M188" s="183" t="s">
        <v>1</v>
      </c>
      <c r="N188" s="184" t="s">
        <v>41</v>
      </c>
      <c r="P188" s="156">
        <f t="shared" si="6"/>
        <v>0</v>
      </c>
      <c r="Q188" s="156">
        <v>1E-4</v>
      </c>
      <c r="R188" s="156">
        <f t="shared" si="7"/>
        <v>2.0000000000000001E-4</v>
      </c>
      <c r="S188" s="156">
        <v>0</v>
      </c>
      <c r="T188" s="157">
        <f t="shared" si="8"/>
        <v>0</v>
      </c>
      <c r="AR188" s="158" t="s">
        <v>177</v>
      </c>
      <c r="AT188" s="158" t="s">
        <v>204</v>
      </c>
      <c r="AU188" s="158" t="s">
        <v>92</v>
      </c>
      <c r="AY188" s="15" t="s">
        <v>138</v>
      </c>
      <c r="BE188" s="86">
        <f t="shared" si="9"/>
        <v>0</v>
      </c>
      <c r="BF188" s="86">
        <f t="shared" si="10"/>
        <v>0</v>
      </c>
      <c r="BG188" s="86">
        <f t="shared" si="11"/>
        <v>0</v>
      </c>
      <c r="BH188" s="86">
        <f t="shared" si="12"/>
        <v>0</v>
      </c>
      <c r="BI188" s="86">
        <f t="shared" si="13"/>
        <v>0</v>
      </c>
      <c r="BJ188" s="15" t="s">
        <v>81</v>
      </c>
      <c r="BK188" s="86">
        <f t="shared" si="14"/>
        <v>0</v>
      </c>
      <c r="BL188" s="15" t="s">
        <v>144</v>
      </c>
      <c r="BM188" s="158" t="s">
        <v>268</v>
      </c>
    </row>
    <row r="189" spans="2:65" s="1" customFormat="1" ht="16.5" customHeight="1">
      <c r="B189" s="31"/>
      <c r="C189" s="174" t="s">
        <v>269</v>
      </c>
      <c r="D189" s="174" t="s">
        <v>204</v>
      </c>
      <c r="E189" s="175" t="s">
        <v>270</v>
      </c>
      <c r="F189" s="176" t="s">
        <v>271</v>
      </c>
      <c r="G189" s="177" t="s">
        <v>216</v>
      </c>
      <c r="H189" s="178">
        <v>2</v>
      </c>
      <c r="I189" s="179"/>
      <c r="J189" s="180">
        <f t="shared" si="5"/>
        <v>0</v>
      </c>
      <c r="K189" s="181"/>
      <c r="L189" s="182"/>
      <c r="M189" s="183" t="s">
        <v>1</v>
      </c>
      <c r="N189" s="184" t="s">
        <v>41</v>
      </c>
      <c r="P189" s="156">
        <f t="shared" si="6"/>
        <v>0</v>
      </c>
      <c r="Q189" s="156">
        <v>3.5E-4</v>
      </c>
      <c r="R189" s="156">
        <f t="shared" si="7"/>
        <v>6.9999999999999999E-4</v>
      </c>
      <c r="S189" s="156">
        <v>0</v>
      </c>
      <c r="T189" s="157">
        <f t="shared" si="8"/>
        <v>0</v>
      </c>
      <c r="AR189" s="158" t="s">
        <v>177</v>
      </c>
      <c r="AT189" s="158" t="s">
        <v>204</v>
      </c>
      <c r="AU189" s="158" t="s">
        <v>92</v>
      </c>
      <c r="AY189" s="15" t="s">
        <v>138</v>
      </c>
      <c r="BE189" s="86">
        <f t="shared" si="9"/>
        <v>0</v>
      </c>
      <c r="BF189" s="86">
        <f t="shared" si="10"/>
        <v>0</v>
      </c>
      <c r="BG189" s="86">
        <f t="shared" si="11"/>
        <v>0</v>
      </c>
      <c r="BH189" s="86">
        <f t="shared" si="12"/>
        <v>0</v>
      </c>
      <c r="BI189" s="86">
        <f t="shared" si="13"/>
        <v>0</v>
      </c>
      <c r="BJ189" s="15" t="s">
        <v>81</v>
      </c>
      <c r="BK189" s="86">
        <f t="shared" si="14"/>
        <v>0</v>
      </c>
      <c r="BL189" s="15" t="s">
        <v>144</v>
      </c>
      <c r="BM189" s="158" t="s">
        <v>272</v>
      </c>
    </row>
    <row r="190" spans="2:65" s="1" customFormat="1" ht="24.2" customHeight="1">
      <c r="B190" s="31"/>
      <c r="C190" s="147" t="s">
        <v>273</v>
      </c>
      <c r="D190" s="147" t="s">
        <v>140</v>
      </c>
      <c r="E190" s="148" t="s">
        <v>274</v>
      </c>
      <c r="F190" s="149" t="s">
        <v>275</v>
      </c>
      <c r="G190" s="150" t="s">
        <v>143</v>
      </c>
      <c r="H190" s="151">
        <v>12</v>
      </c>
      <c r="I190" s="152"/>
      <c r="J190" s="153">
        <f t="shared" si="5"/>
        <v>0</v>
      </c>
      <c r="K190" s="154"/>
      <c r="L190" s="31"/>
      <c r="M190" s="155" t="s">
        <v>1</v>
      </c>
      <c r="N190" s="120" t="s">
        <v>41</v>
      </c>
      <c r="P190" s="156">
        <f t="shared" si="6"/>
        <v>0</v>
      </c>
      <c r="Q190" s="156">
        <v>8.4999999999999995E-4</v>
      </c>
      <c r="R190" s="156">
        <f t="shared" si="7"/>
        <v>1.0199999999999999E-2</v>
      </c>
      <c r="S190" s="156">
        <v>0</v>
      </c>
      <c r="T190" s="157">
        <f t="shared" si="8"/>
        <v>0</v>
      </c>
      <c r="AR190" s="158" t="s">
        <v>144</v>
      </c>
      <c r="AT190" s="158" t="s">
        <v>140</v>
      </c>
      <c r="AU190" s="158" t="s">
        <v>92</v>
      </c>
      <c r="AY190" s="15" t="s">
        <v>138</v>
      </c>
      <c r="BE190" s="86">
        <f t="shared" si="9"/>
        <v>0</v>
      </c>
      <c r="BF190" s="86">
        <f t="shared" si="10"/>
        <v>0</v>
      </c>
      <c r="BG190" s="86">
        <f t="shared" si="11"/>
        <v>0</v>
      </c>
      <c r="BH190" s="86">
        <f t="shared" si="12"/>
        <v>0</v>
      </c>
      <c r="BI190" s="86">
        <f t="shared" si="13"/>
        <v>0</v>
      </c>
      <c r="BJ190" s="15" t="s">
        <v>81</v>
      </c>
      <c r="BK190" s="86">
        <f t="shared" si="14"/>
        <v>0</v>
      </c>
      <c r="BL190" s="15" t="s">
        <v>144</v>
      </c>
      <c r="BM190" s="158" t="s">
        <v>276</v>
      </c>
    </row>
    <row r="191" spans="2:65" s="12" customFormat="1">
      <c r="B191" s="159"/>
      <c r="D191" s="160" t="s">
        <v>146</v>
      </c>
      <c r="E191" s="161" t="s">
        <v>1</v>
      </c>
      <c r="F191" s="162" t="s">
        <v>277</v>
      </c>
      <c r="H191" s="163">
        <v>12</v>
      </c>
      <c r="I191" s="164"/>
      <c r="L191" s="159"/>
      <c r="M191" s="165"/>
      <c r="T191" s="166"/>
      <c r="AT191" s="161" t="s">
        <v>146</v>
      </c>
      <c r="AU191" s="161" t="s">
        <v>92</v>
      </c>
      <c r="AV191" s="12" t="s">
        <v>92</v>
      </c>
      <c r="AW191" s="12" t="s">
        <v>31</v>
      </c>
      <c r="AX191" s="12" t="s">
        <v>81</v>
      </c>
      <c r="AY191" s="161" t="s">
        <v>138</v>
      </c>
    </row>
    <row r="192" spans="2:65" s="1" customFormat="1" ht="24.2" customHeight="1">
      <c r="B192" s="31"/>
      <c r="C192" s="147" t="s">
        <v>278</v>
      </c>
      <c r="D192" s="147" t="s">
        <v>140</v>
      </c>
      <c r="E192" s="148" t="s">
        <v>279</v>
      </c>
      <c r="F192" s="149" t="s">
        <v>280</v>
      </c>
      <c r="G192" s="150" t="s">
        <v>143</v>
      </c>
      <c r="H192" s="151">
        <v>12</v>
      </c>
      <c r="I192" s="152"/>
      <c r="J192" s="153">
        <f>ROUND(I192*H192,2)</f>
        <v>0</v>
      </c>
      <c r="K192" s="154"/>
      <c r="L192" s="31"/>
      <c r="M192" s="155" t="s">
        <v>1</v>
      </c>
      <c r="N192" s="120" t="s">
        <v>41</v>
      </c>
      <c r="P192" s="156">
        <f>O192*H192</f>
        <v>0</v>
      </c>
      <c r="Q192" s="156">
        <v>2.5999999999999999E-3</v>
      </c>
      <c r="R192" s="156">
        <f>Q192*H192</f>
        <v>3.1199999999999999E-2</v>
      </c>
      <c r="S192" s="156">
        <v>0</v>
      </c>
      <c r="T192" s="157">
        <f>S192*H192</f>
        <v>0</v>
      </c>
      <c r="AR192" s="158" t="s">
        <v>144</v>
      </c>
      <c r="AT192" s="158" t="s">
        <v>140</v>
      </c>
      <c r="AU192" s="158" t="s">
        <v>92</v>
      </c>
      <c r="AY192" s="15" t="s">
        <v>138</v>
      </c>
      <c r="BE192" s="86">
        <f>IF(N192="základní",J192,0)</f>
        <v>0</v>
      </c>
      <c r="BF192" s="86">
        <f>IF(N192="snížená",J192,0)</f>
        <v>0</v>
      </c>
      <c r="BG192" s="86">
        <f>IF(N192="zákl. přenesená",J192,0)</f>
        <v>0</v>
      </c>
      <c r="BH192" s="86">
        <f>IF(N192="sníž. přenesená",J192,0)</f>
        <v>0</v>
      </c>
      <c r="BI192" s="86">
        <f>IF(N192="nulová",J192,0)</f>
        <v>0</v>
      </c>
      <c r="BJ192" s="15" t="s">
        <v>81</v>
      </c>
      <c r="BK192" s="86">
        <f>ROUND(I192*H192,2)</f>
        <v>0</v>
      </c>
      <c r="BL192" s="15" t="s">
        <v>144</v>
      </c>
      <c r="BM192" s="158" t="s">
        <v>281</v>
      </c>
    </row>
    <row r="193" spans="2:65" s="12" customFormat="1">
      <c r="B193" s="159"/>
      <c r="D193" s="160" t="s">
        <v>146</v>
      </c>
      <c r="E193" s="161" t="s">
        <v>1</v>
      </c>
      <c r="F193" s="162" t="s">
        <v>277</v>
      </c>
      <c r="H193" s="163">
        <v>12</v>
      </c>
      <c r="I193" s="164"/>
      <c r="L193" s="159"/>
      <c r="M193" s="165"/>
      <c r="T193" s="166"/>
      <c r="AT193" s="161" t="s">
        <v>146</v>
      </c>
      <c r="AU193" s="161" t="s">
        <v>92</v>
      </c>
      <c r="AV193" s="12" t="s">
        <v>92</v>
      </c>
      <c r="AW193" s="12" t="s">
        <v>31</v>
      </c>
      <c r="AX193" s="12" t="s">
        <v>81</v>
      </c>
      <c r="AY193" s="161" t="s">
        <v>138</v>
      </c>
    </row>
    <row r="194" spans="2:65" s="1" customFormat="1" ht="33" customHeight="1">
      <c r="B194" s="31"/>
      <c r="C194" s="147" t="s">
        <v>282</v>
      </c>
      <c r="D194" s="147" t="s">
        <v>140</v>
      </c>
      <c r="E194" s="148" t="s">
        <v>283</v>
      </c>
      <c r="F194" s="149" t="s">
        <v>284</v>
      </c>
      <c r="G194" s="150" t="s">
        <v>221</v>
      </c>
      <c r="H194" s="151">
        <v>305</v>
      </c>
      <c r="I194" s="152"/>
      <c r="J194" s="153">
        <f>ROUND(I194*H194,2)</f>
        <v>0</v>
      </c>
      <c r="K194" s="154"/>
      <c r="L194" s="31"/>
      <c r="M194" s="155" t="s">
        <v>1</v>
      </c>
      <c r="N194" s="120" t="s">
        <v>41</v>
      </c>
      <c r="P194" s="156">
        <f>O194*H194</f>
        <v>0</v>
      </c>
      <c r="Q194" s="156">
        <v>0.15540000000000001</v>
      </c>
      <c r="R194" s="156">
        <f>Q194*H194</f>
        <v>47.397000000000006</v>
      </c>
      <c r="S194" s="156">
        <v>0</v>
      </c>
      <c r="T194" s="157">
        <f>S194*H194</f>
        <v>0</v>
      </c>
      <c r="AR194" s="158" t="s">
        <v>144</v>
      </c>
      <c r="AT194" s="158" t="s">
        <v>140</v>
      </c>
      <c r="AU194" s="158" t="s">
        <v>92</v>
      </c>
      <c r="AY194" s="15" t="s">
        <v>138</v>
      </c>
      <c r="BE194" s="86">
        <f>IF(N194="základní",J194,0)</f>
        <v>0</v>
      </c>
      <c r="BF194" s="86">
        <f>IF(N194="snížená",J194,0)</f>
        <v>0</v>
      </c>
      <c r="BG194" s="86">
        <f>IF(N194="zákl. přenesená",J194,0)</f>
        <v>0</v>
      </c>
      <c r="BH194" s="86">
        <f>IF(N194="sníž. přenesená",J194,0)</f>
        <v>0</v>
      </c>
      <c r="BI194" s="86">
        <f>IF(N194="nulová",J194,0)</f>
        <v>0</v>
      </c>
      <c r="BJ194" s="15" t="s">
        <v>81</v>
      </c>
      <c r="BK194" s="86">
        <f>ROUND(I194*H194,2)</f>
        <v>0</v>
      </c>
      <c r="BL194" s="15" t="s">
        <v>144</v>
      </c>
      <c r="BM194" s="158" t="s">
        <v>285</v>
      </c>
    </row>
    <row r="195" spans="2:65" s="12" customFormat="1">
      <c r="B195" s="159"/>
      <c r="D195" s="160" t="s">
        <v>146</v>
      </c>
      <c r="E195" s="161" t="s">
        <v>1</v>
      </c>
      <c r="F195" s="162" t="s">
        <v>286</v>
      </c>
      <c r="H195" s="163">
        <v>305</v>
      </c>
      <c r="I195" s="164"/>
      <c r="L195" s="159"/>
      <c r="M195" s="165"/>
      <c r="T195" s="166"/>
      <c r="AT195" s="161" t="s">
        <v>146</v>
      </c>
      <c r="AU195" s="161" t="s">
        <v>92</v>
      </c>
      <c r="AV195" s="12" t="s">
        <v>92</v>
      </c>
      <c r="AW195" s="12" t="s">
        <v>31</v>
      </c>
      <c r="AX195" s="12" t="s">
        <v>81</v>
      </c>
      <c r="AY195" s="161" t="s">
        <v>138</v>
      </c>
    </row>
    <row r="196" spans="2:65" s="1" customFormat="1" ht="21.75" customHeight="1">
      <c r="B196" s="31"/>
      <c r="C196" s="174" t="s">
        <v>287</v>
      </c>
      <c r="D196" s="174" t="s">
        <v>204</v>
      </c>
      <c r="E196" s="175" t="s">
        <v>288</v>
      </c>
      <c r="F196" s="176" t="s">
        <v>289</v>
      </c>
      <c r="G196" s="177" t="s">
        <v>216</v>
      </c>
      <c r="H196" s="178">
        <v>305</v>
      </c>
      <c r="I196" s="179"/>
      <c r="J196" s="180">
        <f>ROUND(I196*H196,2)</f>
        <v>0</v>
      </c>
      <c r="K196" s="181"/>
      <c r="L196" s="182"/>
      <c r="M196" s="183" t="s">
        <v>1</v>
      </c>
      <c r="N196" s="184" t="s">
        <v>41</v>
      </c>
      <c r="P196" s="156">
        <f>O196*H196</f>
        <v>0</v>
      </c>
      <c r="Q196" s="156">
        <v>8.5000000000000006E-2</v>
      </c>
      <c r="R196" s="156">
        <f>Q196*H196</f>
        <v>25.925000000000001</v>
      </c>
      <c r="S196" s="156">
        <v>0</v>
      </c>
      <c r="T196" s="157">
        <f>S196*H196</f>
        <v>0</v>
      </c>
      <c r="AR196" s="158" t="s">
        <v>177</v>
      </c>
      <c r="AT196" s="158" t="s">
        <v>204</v>
      </c>
      <c r="AU196" s="158" t="s">
        <v>92</v>
      </c>
      <c r="AY196" s="15" t="s">
        <v>138</v>
      </c>
      <c r="BE196" s="86">
        <f>IF(N196="základní",J196,0)</f>
        <v>0</v>
      </c>
      <c r="BF196" s="86">
        <f>IF(N196="snížená",J196,0)</f>
        <v>0</v>
      </c>
      <c r="BG196" s="86">
        <f>IF(N196="zákl. přenesená",J196,0)</f>
        <v>0</v>
      </c>
      <c r="BH196" s="86">
        <f>IF(N196="sníž. přenesená",J196,0)</f>
        <v>0</v>
      </c>
      <c r="BI196" s="86">
        <f>IF(N196="nulová",J196,0)</f>
        <v>0</v>
      </c>
      <c r="BJ196" s="15" t="s">
        <v>81</v>
      </c>
      <c r="BK196" s="86">
        <f>ROUND(I196*H196,2)</f>
        <v>0</v>
      </c>
      <c r="BL196" s="15" t="s">
        <v>144</v>
      </c>
      <c r="BM196" s="158" t="s">
        <v>290</v>
      </c>
    </row>
    <row r="197" spans="2:65" s="1" customFormat="1" ht="33" customHeight="1">
      <c r="B197" s="31"/>
      <c r="C197" s="147" t="s">
        <v>291</v>
      </c>
      <c r="D197" s="147" t="s">
        <v>140</v>
      </c>
      <c r="E197" s="148" t="s">
        <v>292</v>
      </c>
      <c r="F197" s="149" t="s">
        <v>293</v>
      </c>
      <c r="G197" s="150" t="s">
        <v>221</v>
      </c>
      <c r="H197" s="151">
        <v>305</v>
      </c>
      <c r="I197" s="152"/>
      <c r="J197" s="153">
        <f>ROUND(I197*H197,2)</f>
        <v>0</v>
      </c>
      <c r="K197" s="154"/>
      <c r="L197" s="31"/>
      <c r="M197" s="155" t="s">
        <v>1</v>
      </c>
      <c r="N197" s="120" t="s">
        <v>41</v>
      </c>
      <c r="P197" s="156">
        <f>O197*H197</f>
        <v>0</v>
      </c>
      <c r="Q197" s="156">
        <v>0.1295</v>
      </c>
      <c r="R197" s="156">
        <f>Q197*H197</f>
        <v>39.497500000000002</v>
      </c>
      <c r="S197" s="156">
        <v>0</v>
      </c>
      <c r="T197" s="157">
        <f>S197*H197</f>
        <v>0</v>
      </c>
      <c r="AR197" s="158" t="s">
        <v>144</v>
      </c>
      <c r="AT197" s="158" t="s">
        <v>140</v>
      </c>
      <c r="AU197" s="158" t="s">
        <v>92</v>
      </c>
      <c r="AY197" s="15" t="s">
        <v>138</v>
      </c>
      <c r="BE197" s="86">
        <f>IF(N197="základní",J197,0)</f>
        <v>0</v>
      </c>
      <c r="BF197" s="86">
        <f>IF(N197="snížená",J197,0)</f>
        <v>0</v>
      </c>
      <c r="BG197" s="86">
        <f>IF(N197="zákl. přenesená",J197,0)</f>
        <v>0</v>
      </c>
      <c r="BH197" s="86">
        <f>IF(N197="sníž. přenesená",J197,0)</f>
        <v>0</v>
      </c>
      <c r="BI197" s="86">
        <f>IF(N197="nulová",J197,0)</f>
        <v>0</v>
      </c>
      <c r="BJ197" s="15" t="s">
        <v>81</v>
      </c>
      <c r="BK197" s="86">
        <f>ROUND(I197*H197,2)</f>
        <v>0</v>
      </c>
      <c r="BL197" s="15" t="s">
        <v>144</v>
      </c>
      <c r="BM197" s="158" t="s">
        <v>294</v>
      </c>
    </row>
    <row r="198" spans="2:65" s="12" customFormat="1">
      <c r="B198" s="159"/>
      <c r="D198" s="160" t="s">
        <v>146</v>
      </c>
      <c r="E198" s="161" t="s">
        <v>1</v>
      </c>
      <c r="F198" s="162" t="s">
        <v>286</v>
      </c>
      <c r="H198" s="163">
        <v>305</v>
      </c>
      <c r="I198" s="164"/>
      <c r="L198" s="159"/>
      <c r="M198" s="165"/>
      <c r="T198" s="166"/>
      <c r="AT198" s="161" t="s">
        <v>146</v>
      </c>
      <c r="AU198" s="161" t="s">
        <v>92</v>
      </c>
      <c r="AV198" s="12" t="s">
        <v>92</v>
      </c>
      <c r="AW198" s="12" t="s">
        <v>31</v>
      </c>
      <c r="AX198" s="12" t="s">
        <v>81</v>
      </c>
      <c r="AY198" s="161" t="s">
        <v>138</v>
      </c>
    </row>
    <row r="199" spans="2:65" s="1" customFormat="1" ht="21.75" customHeight="1">
      <c r="B199" s="31"/>
      <c r="C199" s="174" t="s">
        <v>295</v>
      </c>
      <c r="D199" s="174" t="s">
        <v>204</v>
      </c>
      <c r="E199" s="175" t="s">
        <v>296</v>
      </c>
      <c r="F199" s="176" t="s">
        <v>297</v>
      </c>
      <c r="G199" s="177" t="s">
        <v>221</v>
      </c>
      <c r="H199" s="178">
        <v>305</v>
      </c>
      <c r="I199" s="179"/>
      <c r="J199" s="180">
        <f>ROUND(I199*H199,2)</f>
        <v>0</v>
      </c>
      <c r="K199" s="181"/>
      <c r="L199" s="182"/>
      <c r="M199" s="183" t="s">
        <v>1</v>
      </c>
      <c r="N199" s="184" t="s">
        <v>41</v>
      </c>
      <c r="P199" s="156">
        <f>O199*H199</f>
        <v>0</v>
      </c>
      <c r="Q199" s="156">
        <v>2.4E-2</v>
      </c>
      <c r="R199" s="156">
        <f>Q199*H199</f>
        <v>7.32</v>
      </c>
      <c r="S199" s="156">
        <v>0</v>
      </c>
      <c r="T199" s="157">
        <f>S199*H199</f>
        <v>0</v>
      </c>
      <c r="AR199" s="158" t="s">
        <v>177</v>
      </c>
      <c r="AT199" s="158" t="s">
        <v>204</v>
      </c>
      <c r="AU199" s="158" t="s">
        <v>92</v>
      </c>
      <c r="AY199" s="15" t="s">
        <v>138</v>
      </c>
      <c r="BE199" s="86">
        <f>IF(N199="základní",J199,0)</f>
        <v>0</v>
      </c>
      <c r="BF199" s="86">
        <f>IF(N199="snížená",J199,0)</f>
        <v>0</v>
      </c>
      <c r="BG199" s="86">
        <f>IF(N199="zákl. přenesená",J199,0)</f>
        <v>0</v>
      </c>
      <c r="BH199" s="86">
        <f>IF(N199="sníž. přenesená",J199,0)</f>
        <v>0</v>
      </c>
      <c r="BI199" s="86">
        <f>IF(N199="nulová",J199,0)</f>
        <v>0</v>
      </c>
      <c r="BJ199" s="15" t="s">
        <v>81</v>
      </c>
      <c r="BK199" s="86">
        <f>ROUND(I199*H199,2)</f>
        <v>0</v>
      </c>
      <c r="BL199" s="15" t="s">
        <v>144</v>
      </c>
      <c r="BM199" s="158" t="s">
        <v>298</v>
      </c>
    </row>
    <row r="200" spans="2:65" s="12" customFormat="1">
      <c r="B200" s="159"/>
      <c r="D200" s="160" t="s">
        <v>146</v>
      </c>
      <c r="E200" s="161" t="s">
        <v>1</v>
      </c>
      <c r="F200" s="162" t="s">
        <v>286</v>
      </c>
      <c r="H200" s="163">
        <v>305</v>
      </c>
      <c r="I200" s="164"/>
      <c r="L200" s="159"/>
      <c r="M200" s="165"/>
      <c r="T200" s="166"/>
      <c r="AT200" s="161" t="s">
        <v>146</v>
      </c>
      <c r="AU200" s="161" t="s">
        <v>92</v>
      </c>
      <c r="AV200" s="12" t="s">
        <v>92</v>
      </c>
      <c r="AW200" s="12" t="s">
        <v>31</v>
      </c>
      <c r="AX200" s="12" t="s">
        <v>81</v>
      </c>
      <c r="AY200" s="161" t="s">
        <v>138</v>
      </c>
    </row>
    <row r="201" spans="2:65" s="1" customFormat="1" ht="24.2" customHeight="1">
      <c r="B201" s="31"/>
      <c r="C201" s="147" t="s">
        <v>299</v>
      </c>
      <c r="D201" s="147" t="s">
        <v>140</v>
      </c>
      <c r="E201" s="148" t="s">
        <v>300</v>
      </c>
      <c r="F201" s="149" t="s">
        <v>301</v>
      </c>
      <c r="G201" s="150" t="s">
        <v>221</v>
      </c>
      <c r="H201" s="151">
        <v>310</v>
      </c>
      <c r="I201" s="152"/>
      <c r="J201" s="153">
        <f>ROUND(I201*H201,2)</f>
        <v>0</v>
      </c>
      <c r="K201" s="154"/>
      <c r="L201" s="31"/>
      <c r="M201" s="155" t="s">
        <v>1</v>
      </c>
      <c r="N201" s="120" t="s">
        <v>41</v>
      </c>
      <c r="P201" s="156">
        <f>O201*H201</f>
        <v>0</v>
      </c>
      <c r="Q201" s="156">
        <v>0</v>
      </c>
      <c r="R201" s="156">
        <f>Q201*H201</f>
        <v>0</v>
      </c>
      <c r="S201" s="156">
        <v>0</v>
      </c>
      <c r="T201" s="157">
        <f>S201*H201</f>
        <v>0</v>
      </c>
      <c r="AR201" s="158" t="s">
        <v>144</v>
      </c>
      <c r="AT201" s="158" t="s">
        <v>140</v>
      </c>
      <c r="AU201" s="158" t="s">
        <v>92</v>
      </c>
      <c r="AY201" s="15" t="s">
        <v>138</v>
      </c>
      <c r="BE201" s="86">
        <f>IF(N201="základní",J201,0)</f>
        <v>0</v>
      </c>
      <c r="BF201" s="86">
        <f>IF(N201="snížená",J201,0)</f>
        <v>0</v>
      </c>
      <c r="BG201" s="86">
        <f>IF(N201="zákl. přenesená",J201,0)</f>
        <v>0</v>
      </c>
      <c r="BH201" s="86">
        <f>IF(N201="sníž. přenesená",J201,0)</f>
        <v>0</v>
      </c>
      <c r="BI201" s="86">
        <f>IF(N201="nulová",J201,0)</f>
        <v>0</v>
      </c>
      <c r="BJ201" s="15" t="s">
        <v>81</v>
      </c>
      <c r="BK201" s="86">
        <f>ROUND(I201*H201,2)</f>
        <v>0</v>
      </c>
      <c r="BL201" s="15" t="s">
        <v>144</v>
      </c>
      <c r="BM201" s="158" t="s">
        <v>302</v>
      </c>
    </row>
    <row r="202" spans="2:65" s="12" customFormat="1">
      <c r="B202" s="159"/>
      <c r="D202" s="160" t="s">
        <v>146</v>
      </c>
      <c r="E202" s="161" t="s">
        <v>1</v>
      </c>
      <c r="F202" s="162" t="s">
        <v>303</v>
      </c>
      <c r="H202" s="163">
        <v>310</v>
      </c>
      <c r="I202" s="164"/>
      <c r="L202" s="159"/>
      <c r="M202" s="165"/>
      <c r="T202" s="166"/>
      <c r="AT202" s="161" t="s">
        <v>146</v>
      </c>
      <c r="AU202" s="161" t="s">
        <v>92</v>
      </c>
      <c r="AV202" s="12" t="s">
        <v>92</v>
      </c>
      <c r="AW202" s="12" t="s">
        <v>31</v>
      </c>
      <c r="AX202" s="12" t="s">
        <v>81</v>
      </c>
      <c r="AY202" s="161" t="s">
        <v>138</v>
      </c>
    </row>
    <row r="203" spans="2:65" s="1" customFormat="1" ht="24.2" customHeight="1">
      <c r="B203" s="31"/>
      <c r="C203" s="147" t="s">
        <v>304</v>
      </c>
      <c r="D203" s="147" t="s">
        <v>140</v>
      </c>
      <c r="E203" s="148" t="s">
        <v>305</v>
      </c>
      <c r="F203" s="149" t="s">
        <v>306</v>
      </c>
      <c r="G203" s="150" t="s">
        <v>221</v>
      </c>
      <c r="H203" s="151">
        <v>310</v>
      </c>
      <c r="I203" s="152"/>
      <c r="J203" s="153">
        <f>ROUND(I203*H203,2)</f>
        <v>0</v>
      </c>
      <c r="K203" s="154"/>
      <c r="L203" s="31"/>
      <c r="M203" s="155" t="s">
        <v>1</v>
      </c>
      <c r="N203" s="120" t="s">
        <v>41</v>
      </c>
      <c r="P203" s="156">
        <f>O203*H203</f>
        <v>0</v>
      </c>
      <c r="Q203" s="156">
        <v>1.1E-4</v>
      </c>
      <c r="R203" s="156">
        <f>Q203*H203</f>
        <v>3.4099999999999998E-2</v>
      </c>
      <c r="S203" s="156">
        <v>0</v>
      </c>
      <c r="T203" s="157">
        <f>S203*H203</f>
        <v>0</v>
      </c>
      <c r="AR203" s="158" t="s">
        <v>144</v>
      </c>
      <c r="AT203" s="158" t="s">
        <v>140</v>
      </c>
      <c r="AU203" s="158" t="s">
        <v>92</v>
      </c>
      <c r="AY203" s="15" t="s">
        <v>138</v>
      </c>
      <c r="BE203" s="86">
        <f>IF(N203="základní",J203,0)</f>
        <v>0</v>
      </c>
      <c r="BF203" s="86">
        <f>IF(N203="snížená",J203,0)</f>
        <v>0</v>
      </c>
      <c r="BG203" s="86">
        <f>IF(N203="zákl. přenesená",J203,0)</f>
        <v>0</v>
      </c>
      <c r="BH203" s="86">
        <f>IF(N203="sníž. přenesená",J203,0)</f>
        <v>0</v>
      </c>
      <c r="BI203" s="86">
        <f>IF(N203="nulová",J203,0)</f>
        <v>0</v>
      </c>
      <c r="BJ203" s="15" t="s">
        <v>81</v>
      </c>
      <c r="BK203" s="86">
        <f>ROUND(I203*H203,2)</f>
        <v>0</v>
      </c>
      <c r="BL203" s="15" t="s">
        <v>144</v>
      </c>
      <c r="BM203" s="158" t="s">
        <v>307</v>
      </c>
    </row>
    <row r="204" spans="2:65" s="12" customFormat="1">
      <c r="B204" s="159"/>
      <c r="D204" s="160" t="s">
        <v>146</v>
      </c>
      <c r="E204" s="161" t="s">
        <v>1</v>
      </c>
      <c r="F204" s="162" t="s">
        <v>303</v>
      </c>
      <c r="H204" s="163">
        <v>310</v>
      </c>
      <c r="I204" s="164"/>
      <c r="L204" s="159"/>
      <c r="M204" s="165"/>
      <c r="T204" s="166"/>
      <c r="AT204" s="161" t="s">
        <v>146</v>
      </c>
      <c r="AU204" s="161" t="s">
        <v>92</v>
      </c>
      <c r="AV204" s="12" t="s">
        <v>92</v>
      </c>
      <c r="AW204" s="12" t="s">
        <v>31</v>
      </c>
      <c r="AX204" s="12" t="s">
        <v>81</v>
      </c>
      <c r="AY204" s="161" t="s">
        <v>138</v>
      </c>
    </row>
    <row r="205" spans="2:65" s="1" customFormat="1" ht="24.2" customHeight="1">
      <c r="B205" s="31"/>
      <c r="C205" s="147" t="s">
        <v>308</v>
      </c>
      <c r="D205" s="147" t="s">
        <v>140</v>
      </c>
      <c r="E205" s="148" t="s">
        <v>309</v>
      </c>
      <c r="F205" s="149" t="s">
        <v>310</v>
      </c>
      <c r="G205" s="150" t="s">
        <v>216</v>
      </c>
      <c r="H205" s="151">
        <v>1</v>
      </c>
      <c r="I205" s="152"/>
      <c r="J205" s="153">
        <f>ROUND(I205*H205,2)</f>
        <v>0</v>
      </c>
      <c r="K205" s="154"/>
      <c r="L205" s="31"/>
      <c r="M205" s="155" t="s">
        <v>1</v>
      </c>
      <c r="N205" s="120" t="s">
        <v>41</v>
      </c>
      <c r="P205" s="156">
        <f>O205*H205</f>
        <v>0</v>
      </c>
      <c r="Q205" s="156">
        <v>7.0056599999999998</v>
      </c>
      <c r="R205" s="156">
        <f>Q205*H205</f>
        <v>7.0056599999999998</v>
      </c>
      <c r="S205" s="156">
        <v>0</v>
      </c>
      <c r="T205" s="157">
        <f>S205*H205</f>
        <v>0</v>
      </c>
      <c r="AR205" s="158" t="s">
        <v>144</v>
      </c>
      <c r="AT205" s="158" t="s">
        <v>140</v>
      </c>
      <c r="AU205" s="158" t="s">
        <v>92</v>
      </c>
      <c r="AY205" s="15" t="s">
        <v>138</v>
      </c>
      <c r="BE205" s="86">
        <f>IF(N205="základní",J205,0)</f>
        <v>0</v>
      </c>
      <c r="BF205" s="86">
        <f>IF(N205="snížená",J205,0)</f>
        <v>0</v>
      </c>
      <c r="BG205" s="86">
        <f>IF(N205="zákl. přenesená",J205,0)</f>
        <v>0</v>
      </c>
      <c r="BH205" s="86">
        <f>IF(N205="sníž. přenesená",J205,0)</f>
        <v>0</v>
      </c>
      <c r="BI205" s="86">
        <f>IF(N205="nulová",J205,0)</f>
        <v>0</v>
      </c>
      <c r="BJ205" s="15" t="s">
        <v>81</v>
      </c>
      <c r="BK205" s="86">
        <f>ROUND(I205*H205,2)</f>
        <v>0</v>
      </c>
      <c r="BL205" s="15" t="s">
        <v>144</v>
      </c>
      <c r="BM205" s="158" t="s">
        <v>311</v>
      </c>
    </row>
    <row r="206" spans="2:65" s="1" customFormat="1" ht="16.5" customHeight="1">
      <c r="B206" s="31"/>
      <c r="C206" s="147" t="s">
        <v>312</v>
      </c>
      <c r="D206" s="147" t="s">
        <v>140</v>
      </c>
      <c r="E206" s="148" t="s">
        <v>313</v>
      </c>
      <c r="F206" s="149" t="s">
        <v>314</v>
      </c>
      <c r="G206" s="150" t="s">
        <v>221</v>
      </c>
      <c r="H206" s="151">
        <v>414</v>
      </c>
      <c r="I206" s="152"/>
      <c r="J206" s="153">
        <f>ROUND(I206*H206,2)</f>
        <v>0</v>
      </c>
      <c r="K206" s="154"/>
      <c r="L206" s="31"/>
      <c r="M206" s="155" t="s">
        <v>1</v>
      </c>
      <c r="N206" s="120" t="s">
        <v>41</v>
      </c>
      <c r="P206" s="156">
        <f>O206*H206</f>
        <v>0</v>
      </c>
      <c r="Q206" s="156">
        <v>0</v>
      </c>
      <c r="R206" s="156">
        <f>Q206*H206</f>
        <v>0</v>
      </c>
      <c r="S206" s="156">
        <v>0</v>
      </c>
      <c r="T206" s="157">
        <f>S206*H206</f>
        <v>0</v>
      </c>
      <c r="AR206" s="158" t="s">
        <v>144</v>
      </c>
      <c r="AT206" s="158" t="s">
        <v>140</v>
      </c>
      <c r="AU206" s="158" t="s">
        <v>92</v>
      </c>
      <c r="AY206" s="15" t="s">
        <v>138</v>
      </c>
      <c r="BE206" s="86">
        <f>IF(N206="základní",J206,0)</f>
        <v>0</v>
      </c>
      <c r="BF206" s="86">
        <f>IF(N206="snížená",J206,0)</f>
        <v>0</v>
      </c>
      <c r="BG206" s="86">
        <f>IF(N206="zákl. přenesená",J206,0)</f>
        <v>0</v>
      </c>
      <c r="BH206" s="86">
        <f>IF(N206="sníž. přenesená",J206,0)</f>
        <v>0</v>
      </c>
      <c r="BI206" s="86">
        <f>IF(N206="nulová",J206,0)</f>
        <v>0</v>
      </c>
      <c r="BJ206" s="15" t="s">
        <v>81</v>
      </c>
      <c r="BK206" s="86">
        <f>ROUND(I206*H206,2)</f>
        <v>0</v>
      </c>
      <c r="BL206" s="15" t="s">
        <v>144</v>
      </c>
      <c r="BM206" s="158" t="s">
        <v>315</v>
      </c>
    </row>
    <row r="207" spans="2:65" s="12" customFormat="1">
      <c r="B207" s="159"/>
      <c r="D207" s="160" t="s">
        <v>146</v>
      </c>
      <c r="E207" s="161" t="s">
        <v>1</v>
      </c>
      <c r="F207" s="162" t="s">
        <v>316</v>
      </c>
      <c r="H207" s="163">
        <v>414</v>
      </c>
      <c r="I207" s="164"/>
      <c r="L207" s="159"/>
      <c r="M207" s="165"/>
      <c r="T207" s="166"/>
      <c r="AT207" s="161" t="s">
        <v>146</v>
      </c>
      <c r="AU207" s="161" t="s">
        <v>92</v>
      </c>
      <c r="AV207" s="12" t="s">
        <v>92</v>
      </c>
      <c r="AW207" s="12" t="s">
        <v>31</v>
      </c>
      <c r="AX207" s="12" t="s">
        <v>81</v>
      </c>
      <c r="AY207" s="161" t="s">
        <v>138</v>
      </c>
    </row>
    <row r="208" spans="2:65" s="1" customFormat="1" ht="16.5" customHeight="1">
      <c r="B208" s="31"/>
      <c r="C208" s="147" t="s">
        <v>317</v>
      </c>
      <c r="D208" s="147" t="s">
        <v>140</v>
      </c>
      <c r="E208" s="148" t="s">
        <v>318</v>
      </c>
      <c r="F208" s="149" t="s">
        <v>319</v>
      </c>
      <c r="G208" s="150" t="s">
        <v>221</v>
      </c>
      <c r="H208" s="151">
        <v>305</v>
      </c>
      <c r="I208" s="152"/>
      <c r="J208" s="153">
        <f>ROUND(I208*H208,2)</f>
        <v>0</v>
      </c>
      <c r="K208" s="154"/>
      <c r="L208" s="31"/>
      <c r="M208" s="155" t="s">
        <v>1</v>
      </c>
      <c r="N208" s="120" t="s">
        <v>41</v>
      </c>
      <c r="P208" s="156">
        <f>O208*H208</f>
        <v>0</v>
      </c>
      <c r="Q208" s="156">
        <v>0</v>
      </c>
      <c r="R208" s="156">
        <f>Q208*H208</f>
        <v>0</v>
      </c>
      <c r="S208" s="156">
        <v>0</v>
      </c>
      <c r="T208" s="157">
        <f>S208*H208</f>
        <v>0</v>
      </c>
      <c r="AR208" s="158" t="s">
        <v>144</v>
      </c>
      <c r="AT208" s="158" t="s">
        <v>140</v>
      </c>
      <c r="AU208" s="158" t="s">
        <v>92</v>
      </c>
      <c r="AY208" s="15" t="s">
        <v>138</v>
      </c>
      <c r="BE208" s="86">
        <f>IF(N208="základní",J208,0)</f>
        <v>0</v>
      </c>
      <c r="BF208" s="86">
        <f>IF(N208="snížená",J208,0)</f>
        <v>0</v>
      </c>
      <c r="BG208" s="86">
        <f>IF(N208="zákl. přenesená",J208,0)</f>
        <v>0</v>
      </c>
      <c r="BH208" s="86">
        <f>IF(N208="sníž. přenesená",J208,0)</f>
        <v>0</v>
      </c>
      <c r="BI208" s="86">
        <f>IF(N208="nulová",J208,0)</f>
        <v>0</v>
      </c>
      <c r="BJ208" s="15" t="s">
        <v>81</v>
      </c>
      <c r="BK208" s="86">
        <f>ROUND(I208*H208,2)</f>
        <v>0</v>
      </c>
      <c r="BL208" s="15" t="s">
        <v>144</v>
      </c>
      <c r="BM208" s="158" t="s">
        <v>320</v>
      </c>
    </row>
    <row r="209" spans="2:65" s="12" customFormat="1">
      <c r="B209" s="159"/>
      <c r="D209" s="160" t="s">
        <v>146</v>
      </c>
      <c r="E209" s="161" t="s">
        <v>1</v>
      </c>
      <c r="F209" s="162" t="s">
        <v>286</v>
      </c>
      <c r="H209" s="163">
        <v>305</v>
      </c>
      <c r="I209" s="164"/>
      <c r="L209" s="159"/>
      <c r="M209" s="165"/>
      <c r="T209" s="166"/>
      <c r="AT209" s="161" t="s">
        <v>146</v>
      </c>
      <c r="AU209" s="161" t="s">
        <v>92</v>
      </c>
      <c r="AV209" s="12" t="s">
        <v>92</v>
      </c>
      <c r="AW209" s="12" t="s">
        <v>31</v>
      </c>
      <c r="AX209" s="12" t="s">
        <v>81</v>
      </c>
      <c r="AY209" s="161" t="s">
        <v>138</v>
      </c>
    </row>
    <row r="210" spans="2:65" s="1" customFormat="1" ht="16.5" customHeight="1">
      <c r="B210" s="31"/>
      <c r="C210" s="147" t="s">
        <v>321</v>
      </c>
      <c r="D210" s="147" t="s">
        <v>140</v>
      </c>
      <c r="E210" s="148" t="s">
        <v>322</v>
      </c>
      <c r="F210" s="149" t="s">
        <v>323</v>
      </c>
      <c r="G210" s="150" t="s">
        <v>221</v>
      </c>
      <c r="H210" s="151">
        <v>305</v>
      </c>
      <c r="I210" s="152"/>
      <c r="J210" s="153">
        <f>ROUND(I210*H210,2)</f>
        <v>0</v>
      </c>
      <c r="K210" s="154"/>
      <c r="L210" s="31"/>
      <c r="M210" s="155" t="s">
        <v>1</v>
      </c>
      <c r="N210" s="120" t="s">
        <v>41</v>
      </c>
      <c r="P210" s="156">
        <f>O210*H210</f>
        <v>0</v>
      </c>
      <c r="Q210" s="156">
        <v>0</v>
      </c>
      <c r="R210" s="156">
        <f>Q210*H210</f>
        <v>0</v>
      </c>
      <c r="S210" s="156">
        <v>0</v>
      </c>
      <c r="T210" s="157">
        <f>S210*H210</f>
        <v>0</v>
      </c>
      <c r="AR210" s="158" t="s">
        <v>144</v>
      </c>
      <c r="AT210" s="158" t="s">
        <v>140</v>
      </c>
      <c r="AU210" s="158" t="s">
        <v>92</v>
      </c>
      <c r="AY210" s="15" t="s">
        <v>138</v>
      </c>
      <c r="BE210" s="86">
        <f>IF(N210="základní",J210,0)</f>
        <v>0</v>
      </c>
      <c r="BF210" s="86">
        <f>IF(N210="snížená",J210,0)</f>
        <v>0</v>
      </c>
      <c r="BG210" s="86">
        <f>IF(N210="zákl. přenesená",J210,0)</f>
        <v>0</v>
      </c>
      <c r="BH210" s="86">
        <f>IF(N210="sníž. přenesená",J210,0)</f>
        <v>0</v>
      </c>
      <c r="BI210" s="86">
        <f>IF(N210="nulová",J210,0)</f>
        <v>0</v>
      </c>
      <c r="BJ210" s="15" t="s">
        <v>81</v>
      </c>
      <c r="BK210" s="86">
        <f>ROUND(I210*H210,2)</f>
        <v>0</v>
      </c>
      <c r="BL210" s="15" t="s">
        <v>144</v>
      </c>
      <c r="BM210" s="158" t="s">
        <v>324</v>
      </c>
    </row>
    <row r="211" spans="2:65" s="12" customFormat="1">
      <c r="B211" s="159"/>
      <c r="D211" s="160" t="s">
        <v>146</v>
      </c>
      <c r="E211" s="161" t="s">
        <v>1</v>
      </c>
      <c r="F211" s="162" t="s">
        <v>286</v>
      </c>
      <c r="H211" s="163">
        <v>305</v>
      </c>
      <c r="I211" s="164"/>
      <c r="L211" s="159"/>
      <c r="M211" s="165"/>
      <c r="T211" s="166"/>
      <c r="AT211" s="161" t="s">
        <v>146</v>
      </c>
      <c r="AU211" s="161" t="s">
        <v>92</v>
      </c>
      <c r="AV211" s="12" t="s">
        <v>92</v>
      </c>
      <c r="AW211" s="12" t="s">
        <v>31</v>
      </c>
      <c r="AX211" s="12" t="s">
        <v>81</v>
      </c>
      <c r="AY211" s="161" t="s">
        <v>138</v>
      </c>
    </row>
    <row r="212" spans="2:65" s="11" customFormat="1" ht="22.9" customHeight="1">
      <c r="B212" s="135"/>
      <c r="D212" s="136" t="s">
        <v>75</v>
      </c>
      <c r="E212" s="145" t="s">
        <v>325</v>
      </c>
      <c r="F212" s="145" t="s">
        <v>326</v>
      </c>
      <c r="I212" s="138"/>
      <c r="J212" s="146">
        <f>BK212</f>
        <v>0</v>
      </c>
      <c r="L212" s="135"/>
      <c r="M212" s="140"/>
      <c r="P212" s="141">
        <f>SUM(P213:P221)</f>
        <v>0</v>
      </c>
      <c r="R212" s="141">
        <f>SUM(R213:R221)</f>
        <v>0</v>
      </c>
      <c r="T212" s="142">
        <f>SUM(T213:T221)</f>
        <v>0</v>
      </c>
      <c r="AR212" s="136" t="s">
        <v>81</v>
      </c>
      <c r="AT212" s="143" t="s">
        <v>75</v>
      </c>
      <c r="AU212" s="143" t="s">
        <v>81</v>
      </c>
      <c r="AY212" s="136" t="s">
        <v>138</v>
      </c>
      <c r="BK212" s="144">
        <f>SUM(BK213:BK221)</f>
        <v>0</v>
      </c>
    </row>
    <row r="213" spans="2:65" s="1" customFormat="1" ht="24.2" customHeight="1">
      <c r="B213" s="31"/>
      <c r="C213" s="147" t="s">
        <v>327</v>
      </c>
      <c r="D213" s="147" t="s">
        <v>140</v>
      </c>
      <c r="E213" s="148" t="s">
        <v>328</v>
      </c>
      <c r="F213" s="149" t="s">
        <v>329</v>
      </c>
      <c r="G213" s="150" t="s">
        <v>330</v>
      </c>
      <c r="H213" s="151">
        <v>269.12799999999999</v>
      </c>
      <c r="I213" s="152"/>
      <c r="J213" s="153">
        <f>ROUND(I213*H213,2)</f>
        <v>0</v>
      </c>
      <c r="K213" s="154"/>
      <c r="L213" s="31"/>
      <c r="M213" s="155" t="s">
        <v>1</v>
      </c>
      <c r="N213" s="120" t="s">
        <v>41</v>
      </c>
      <c r="P213" s="156">
        <f>O213*H213</f>
        <v>0</v>
      </c>
      <c r="Q213" s="156">
        <v>0</v>
      </c>
      <c r="R213" s="156">
        <f>Q213*H213</f>
        <v>0</v>
      </c>
      <c r="S213" s="156">
        <v>0</v>
      </c>
      <c r="T213" s="157">
        <f>S213*H213</f>
        <v>0</v>
      </c>
      <c r="AR213" s="158" t="s">
        <v>144</v>
      </c>
      <c r="AT213" s="158" t="s">
        <v>140</v>
      </c>
      <c r="AU213" s="158" t="s">
        <v>92</v>
      </c>
      <c r="AY213" s="15" t="s">
        <v>138</v>
      </c>
      <c r="BE213" s="86">
        <f>IF(N213="základní",J213,0)</f>
        <v>0</v>
      </c>
      <c r="BF213" s="86">
        <f>IF(N213="snížená",J213,0)</f>
        <v>0</v>
      </c>
      <c r="BG213" s="86">
        <f>IF(N213="zákl. přenesená",J213,0)</f>
        <v>0</v>
      </c>
      <c r="BH213" s="86">
        <f>IF(N213="sníž. přenesená",J213,0)</f>
        <v>0</v>
      </c>
      <c r="BI213" s="86">
        <f>IF(N213="nulová",J213,0)</f>
        <v>0</v>
      </c>
      <c r="BJ213" s="15" t="s">
        <v>81</v>
      </c>
      <c r="BK213" s="86">
        <f>ROUND(I213*H213,2)</f>
        <v>0</v>
      </c>
      <c r="BL213" s="15" t="s">
        <v>144</v>
      </c>
      <c r="BM213" s="158" t="s">
        <v>331</v>
      </c>
    </row>
    <row r="214" spans="2:65" s="1" customFormat="1" ht="24.2" customHeight="1">
      <c r="B214" s="31"/>
      <c r="C214" s="147" t="s">
        <v>332</v>
      </c>
      <c r="D214" s="147" t="s">
        <v>140</v>
      </c>
      <c r="E214" s="148" t="s">
        <v>333</v>
      </c>
      <c r="F214" s="149" t="s">
        <v>334</v>
      </c>
      <c r="G214" s="150" t="s">
        <v>330</v>
      </c>
      <c r="H214" s="151">
        <v>269.12799999999999</v>
      </c>
      <c r="I214" s="152"/>
      <c r="J214" s="153">
        <f>ROUND(I214*H214,2)</f>
        <v>0</v>
      </c>
      <c r="K214" s="154"/>
      <c r="L214" s="31"/>
      <c r="M214" s="155" t="s">
        <v>1</v>
      </c>
      <c r="N214" s="120" t="s">
        <v>41</v>
      </c>
      <c r="P214" s="156">
        <f>O214*H214</f>
        <v>0</v>
      </c>
      <c r="Q214" s="156">
        <v>0</v>
      </c>
      <c r="R214" s="156">
        <f>Q214*H214</f>
        <v>0</v>
      </c>
      <c r="S214" s="156">
        <v>0</v>
      </c>
      <c r="T214" s="157">
        <f>S214*H214</f>
        <v>0</v>
      </c>
      <c r="AR214" s="158" t="s">
        <v>144</v>
      </c>
      <c r="AT214" s="158" t="s">
        <v>140</v>
      </c>
      <c r="AU214" s="158" t="s">
        <v>92</v>
      </c>
      <c r="AY214" s="15" t="s">
        <v>138</v>
      </c>
      <c r="BE214" s="86">
        <f>IF(N214="základní",J214,0)</f>
        <v>0</v>
      </c>
      <c r="BF214" s="86">
        <f>IF(N214="snížená",J214,0)</f>
        <v>0</v>
      </c>
      <c r="BG214" s="86">
        <f>IF(N214="zákl. přenesená",J214,0)</f>
        <v>0</v>
      </c>
      <c r="BH214" s="86">
        <f>IF(N214="sníž. přenesená",J214,0)</f>
        <v>0</v>
      </c>
      <c r="BI214" s="86">
        <f>IF(N214="nulová",J214,0)</f>
        <v>0</v>
      </c>
      <c r="BJ214" s="15" t="s">
        <v>81</v>
      </c>
      <c r="BK214" s="86">
        <f>ROUND(I214*H214,2)</f>
        <v>0</v>
      </c>
      <c r="BL214" s="15" t="s">
        <v>144</v>
      </c>
      <c r="BM214" s="158" t="s">
        <v>335</v>
      </c>
    </row>
    <row r="215" spans="2:65" s="1" customFormat="1" ht="24.2" customHeight="1">
      <c r="B215" s="31"/>
      <c r="C215" s="147" t="s">
        <v>336</v>
      </c>
      <c r="D215" s="147" t="s">
        <v>140</v>
      </c>
      <c r="E215" s="148" t="s">
        <v>337</v>
      </c>
      <c r="F215" s="149" t="s">
        <v>338</v>
      </c>
      <c r="G215" s="150" t="s">
        <v>330</v>
      </c>
      <c r="H215" s="151">
        <v>269.12799999999999</v>
      </c>
      <c r="I215" s="152"/>
      <c r="J215" s="153">
        <f>ROUND(I215*H215,2)</f>
        <v>0</v>
      </c>
      <c r="K215" s="154"/>
      <c r="L215" s="31"/>
      <c r="M215" s="155" t="s">
        <v>1</v>
      </c>
      <c r="N215" s="120" t="s">
        <v>41</v>
      </c>
      <c r="P215" s="156">
        <f>O215*H215</f>
        <v>0</v>
      </c>
      <c r="Q215" s="156">
        <v>0</v>
      </c>
      <c r="R215" s="156">
        <f>Q215*H215</f>
        <v>0</v>
      </c>
      <c r="S215" s="156">
        <v>0</v>
      </c>
      <c r="T215" s="157">
        <f>S215*H215</f>
        <v>0</v>
      </c>
      <c r="AR215" s="158" t="s">
        <v>144</v>
      </c>
      <c r="AT215" s="158" t="s">
        <v>140</v>
      </c>
      <c r="AU215" s="158" t="s">
        <v>92</v>
      </c>
      <c r="AY215" s="15" t="s">
        <v>138</v>
      </c>
      <c r="BE215" s="86">
        <f>IF(N215="základní",J215,0)</f>
        <v>0</v>
      </c>
      <c r="BF215" s="86">
        <f>IF(N215="snížená",J215,0)</f>
        <v>0</v>
      </c>
      <c r="BG215" s="86">
        <f>IF(N215="zákl. přenesená",J215,0)</f>
        <v>0</v>
      </c>
      <c r="BH215" s="86">
        <f>IF(N215="sníž. přenesená",J215,0)</f>
        <v>0</v>
      </c>
      <c r="BI215" s="86">
        <f>IF(N215="nulová",J215,0)</f>
        <v>0</v>
      </c>
      <c r="BJ215" s="15" t="s">
        <v>81</v>
      </c>
      <c r="BK215" s="86">
        <f>ROUND(I215*H215,2)</f>
        <v>0</v>
      </c>
      <c r="BL215" s="15" t="s">
        <v>144</v>
      </c>
      <c r="BM215" s="158" t="s">
        <v>339</v>
      </c>
    </row>
    <row r="216" spans="2:65" s="1" customFormat="1" ht="24.2" customHeight="1">
      <c r="B216" s="31"/>
      <c r="C216" s="147" t="s">
        <v>340</v>
      </c>
      <c r="D216" s="147" t="s">
        <v>140</v>
      </c>
      <c r="E216" s="148" t="s">
        <v>341</v>
      </c>
      <c r="F216" s="149" t="s">
        <v>342</v>
      </c>
      <c r="G216" s="150" t="s">
        <v>330</v>
      </c>
      <c r="H216" s="151">
        <v>213.6</v>
      </c>
      <c r="I216" s="152"/>
      <c r="J216" s="153">
        <f>ROUND(I216*H216,2)</f>
        <v>0</v>
      </c>
      <c r="K216" s="154"/>
      <c r="L216" s="31"/>
      <c r="M216" s="155" t="s">
        <v>1</v>
      </c>
      <c r="N216" s="120" t="s">
        <v>41</v>
      </c>
      <c r="P216" s="156">
        <f>O216*H216</f>
        <v>0</v>
      </c>
      <c r="Q216" s="156">
        <v>0</v>
      </c>
      <c r="R216" s="156">
        <f>Q216*H216</f>
        <v>0</v>
      </c>
      <c r="S216" s="156">
        <v>0</v>
      </c>
      <c r="T216" s="157">
        <f>S216*H216</f>
        <v>0</v>
      </c>
      <c r="AR216" s="158" t="s">
        <v>144</v>
      </c>
      <c r="AT216" s="158" t="s">
        <v>140</v>
      </c>
      <c r="AU216" s="158" t="s">
        <v>92</v>
      </c>
      <c r="AY216" s="15" t="s">
        <v>138</v>
      </c>
      <c r="BE216" s="86">
        <f>IF(N216="základní",J216,0)</f>
        <v>0</v>
      </c>
      <c r="BF216" s="86">
        <f>IF(N216="snížená",J216,0)</f>
        <v>0</v>
      </c>
      <c r="BG216" s="86">
        <f>IF(N216="zákl. přenesená",J216,0)</f>
        <v>0</v>
      </c>
      <c r="BH216" s="86">
        <f>IF(N216="sníž. přenesená",J216,0)</f>
        <v>0</v>
      </c>
      <c r="BI216" s="86">
        <f>IF(N216="nulová",J216,0)</f>
        <v>0</v>
      </c>
      <c r="BJ216" s="15" t="s">
        <v>81</v>
      </c>
      <c r="BK216" s="86">
        <f>ROUND(I216*H216,2)</f>
        <v>0</v>
      </c>
      <c r="BL216" s="15" t="s">
        <v>144</v>
      </c>
      <c r="BM216" s="158" t="s">
        <v>343</v>
      </c>
    </row>
    <row r="217" spans="2:65" s="12" customFormat="1">
      <c r="B217" s="159"/>
      <c r="D217" s="160" t="s">
        <v>146</v>
      </c>
      <c r="E217" s="161" t="s">
        <v>1</v>
      </c>
      <c r="F217" s="162" t="s">
        <v>344</v>
      </c>
      <c r="H217" s="163">
        <v>213.6</v>
      </c>
      <c r="I217" s="164"/>
      <c r="L217" s="159"/>
      <c r="M217" s="165"/>
      <c r="T217" s="166"/>
      <c r="AT217" s="161" t="s">
        <v>146</v>
      </c>
      <c r="AU217" s="161" t="s">
        <v>92</v>
      </c>
      <c r="AV217" s="12" t="s">
        <v>92</v>
      </c>
      <c r="AW217" s="12" t="s">
        <v>31</v>
      </c>
      <c r="AX217" s="12" t="s">
        <v>81</v>
      </c>
      <c r="AY217" s="161" t="s">
        <v>138</v>
      </c>
    </row>
    <row r="218" spans="2:65" s="1" customFormat="1" ht="37.9" customHeight="1">
      <c r="B218" s="31"/>
      <c r="C218" s="147" t="s">
        <v>345</v>
      </c>
      <c r="D218" s="147" t="s">
        <v>140</v>
      </c>
      <c r="E218" s="148" t="s">
        <v>346</v>
      </c>
      <c r="F218" s="149" t="s">
        <v>347</v>
      </c>
      <c r="G218" s="150" t="s">
        <v>330</v>
      </c>
      <c r="H218" s="151">
        <v>28.6</v>
      </c>
      <c r="I218" s="152"/>
      <c r="J218" s="153">
        <f>ROUND(I218*H218,2)</f>
        <v>0</v>
      </c>
      <c r="K218" s="154"/>
      <c r="L218" s="31"/>
      <c r="M218" s="155" t="s">
        <v>1</v>
      </c>
      <c r="N218" s="120" t="s">
        <v>41</v>
      </c>
      <c r="P218" s="156">
        <f>O218*H218</f>
        <v>0</v>
      </c>
      <c r="Q218" s="156">
        <v>0</v>
      </c>
      <c r="R218" s="156">
        <f>Q218*H218</f>
        <v>0</v>
      </c>
      <c r="S218" s="156">
        <v>0</v>
      </c>
      <c r="T218" s="157">
        <f>S218*H218</f>
        <v>0</v>
      </c>
      <c r="AR218" s="158" t="s">
        <v>144</v>
      </c>
      <c r="AT218" s="158" t="s">
        <v>140</v>
      </c>
      <c r="AU218" s="158" t="s">
        <v>92</v>
      </c>
      <c r="AY218" s="15" t="s">
        <v>138</v>
      </c>
      <c r="BE218" s="86">
        <f>IF(N218="základní",J218,0)</f>
        <v>0</v>
      </c>
      <c r="BF218" s="86">
        <f>IF(N218="snížená",J218,0)</f>
        <v>0</v>
      </c>
      <c r="BG218" s="86">
        <f>IF(N218="zákl. přenesená",J218,0)</f>
        <v>0</v>
      </c>
      <c r="BH218" s="86">
        <f>IF(N218="sníž. přenesená",J218,0)</f>
        <v>0</v>
      </c>
      <c r="BI218" s="86">
        <f>IF(N218="nulová",J218,0)</f>
        <v>0</v>
      </c>
      <c r="BJ218" s="15" t="s">
        <v>81</v>
      </c>
      <c r="BK218" s="86">
        <f>ROUND(I218*H218,2)</f>
        <v>0</v>
      </c>
      <c r="BL218" s="15" t="s">
        <v>144</v>
      </c>
      <c r="BM218" s="158" t="s">
        <v>348</v>
      </c>
    </row>
    <row r="219" spans="2:65" s="12" customFormat="1">
      <c r="B219" s="159"/>
      <c r="D219" s="160" t="s">
        <v>146</v>
      </c>
      <c r="E219" s="161" t="s">
        <v>1</v>
      </c>
      <c r="F219" s="162" t="s">
        <v>349</v>
      </c>
      <c r="H219" s="163">
        <v>28.6</v>
      </c>
      <c r="I219" s="164"/>
      <c r="L219" s="159"/>
      <c r="M219" s="165"/>
      <c r="T219" s="166"/>
      <c r="AT219" s="161" t="s">
        <v>146</v>
      </c>
      <c r="AU219" s="161" t="s">
        <v>92</v>
      </c>
      <c r="AV219" s="12" t="s">
        <v>92</v>
      </c>
      <c r="AW219" s="12" t="s">
        <v>31</v>
      </c>
      <c r="AX219" s="12" t="s">
        <v>81</v>
      </c>
      <c r="AY219" s="161" t="s">
        <v>138</v>
      </c>
    </row>
    <row r="220" spans="2:65" s="1" customFormat="1" ht="44.25" customHeight="1">
      <c r="B220" s="31"/>
      <c r="C220" s="147" t="s">
        <v>350</v>
      </c>
      <c r="D220" s="147" t="s">
        <v>140</v>
      </c>
      <c r="E220" s="148" t="s">
        <v>351</v>
      </c>
      <c r="F220" s="149" t="s">
        <v>352</v>
      </c>
      <c r="G220" s="150" t="s">
        <v>330</v>
      </c>
      <c r="H220" s="151">
        <v>27.8</v>
      </c>
      <c r="I220" s="152"/>
      <c r="J220" s="153">
        <f>ROUND(I220*H220,2)</f>
        <v>0</v>
      </c>
      <c r="K220" s="154"/>
      <c r="L220" s="31"/>
      <c r="M220" s="155" t="s">
        <v>1</v>
      </c>
      <c r="N220" s="120" t="s">
        <v>41</v>
      </c>
      <c r="P220" s="156">
        <f>O220*H220</f>
        <v>0</v>
      </c>
      <c r="Q220" s="156">
        <v>0</v>
      </c>
      <c r="R220" s="156">
        <f>Q220*H220</f>
        <v>0</v>
      </c>
      <c r="S220" s="156">
        <v>0</v>
      </c>
      <c r="T220" s="157">
        <f>S220*H220</f>
        <v>0</v>
      </c>
      <c r="AR220" s="158" t="s">
        <v>144</v>
      </c>
      <c r="AT220" s="158" t="s">
        <v>140</v>
      </c>
      <c r="AU220" s="158" t="s">
        <v>92</v>
      </c>
      <c r="AY220" s="15" t="s">
        <v>138</v>
      </c>
      <c r="BE220" s="86">
        <f>IF(N220="základní",J220,0)</f>
        <v>0</v>
      </c>
      <c r="BF220" s="86">
        <f>IF(N220="snížená",J220,0)</f>
        <v>0</v>
      </c>
      <c r="BG220" s="86">
        <f>IF(N220="zákl. přenesená",J220,0)</f>
        <v>0</v>
      </c>
      <c r="BH220" s="86">
        <f>IF(N220="sníž. přenesená",J220,0)</f>
        <v>0</v>
      </c>
      <c r="BI220" s="86">
        <f>IF(N220="nulová",J220,0)</f>
        <v>0</v>
      </c>
      <c r="BJ220" s="15" t="s">
        <v>81</v>
      </c>
      <c r="BK220" s="86">
        <f>ROUND(I220*H220,2)</f>
        <v>0</v>
      </c>
      <c r="BL220" s="15" t="s">
        <v>144</v>
      </c>
      <c r="BM220" s="158" t="s">
        <v>353</v>
      </c>
    </row>
    <row r="221" spans="2:65" s="12" customFormat="1">
      <c r="B221" s="159"/>
      <c r="D221" s="160" t="s">
        <v>146</v>
      </c>
      <c r="E221" s="161" t="s">
        <v>1</v>
      </c>
      <c r="F221" s="162" t="s">
        <v>354</v>
      </c>
      <c r="H221" s="163">
        <v>27.8</v>
      </c>
      <c r="I221" s="164"/>
      <c r="L221" s="159"/>
      <c r="M221" s="165"/>
      <c r="T221" s="166"/>
      <c r="AT221" s="161" t="s">
        <v>146</v>
      </c>
      <c r="AU221" s="161" t="s">
        <v>92</v>
      </c>
      <c r="AV221" s="12" t="s">
        <v>92</v>
      </c>
      <c r="AW221" s="12" t="s">
        <v>31</v>
      </c>
      <c r="AX221" s="12" t="s">
        <v>81</v>
      </c>
      <c r="AY221" s="161" t="s">
        <v>138</v>
      </c>
    </row>
    <row r="222" spans="2:65" s="11" customFormat="1" ht="22.9" customHeight="1">
      <c r="B222" s="135"/>
      <c r="D222" s="136" t="s">
        <v>75</v>
      </c>
      <c r="E222" s="145" t="s">
        <v>355</v>
      </c>
      <c r="F222" s="145" t="s">
        <v>356</v>
      </c>
      <c r="I222" s="138"/>
      <c r="J222" s="146">
        <f>BK222</f>
        <v>0</v>
      </c>
      <c r="L222" s="135"/>
      <c r="M222" s="140"/>
      <c r="P222" s="141">
        <f>SUM(P223:P226)</f>
        <v>0</v>
      </c>
      <c r="R222" s="141">
        <f>SUM(R223:R226)</f>
        <v>0</v>
      </c>
      <c r="T222" s="142">
        <f>SUM(T223:T226)</f>
        <v>0</v>
      </c>
      <c r="AR222" s="136" t="s">
        <v>81</v>
      </c>
      <c r="AT222" s="143" t="s">
        <v>75</v>
      </c>
      <c r="AU222" s="143" t="s">
        <v>81</v>
      </c>
      <c r="AY222" s="136" t="s">
        <v>138</v>
      </c>
      <c r="BK222" s="144">
        <f>SUM(BK223:BK226)</f>
        <v>0</v>
      </c>
    </row>
    <row r="223" spans="2:65" s="1" customFormat="1" ht="24.2" customHeight="1">
      <c r="B223" s="31"/>
      <c r="C223" s="147" t="s">
        <v>357</v>
      </c>
      <c r="D223" s="147" t="s">
        <v>140</v>
      </c>
      <c r="E223" s="148" t="s">
        <v>358</v>
      </c>
      <c r="F223" s="149" t="s">
        <v>359</v>
      </c>
      <c r="G223" s="150" t="s">
        <v>330</v>
      </c>
      <c r="H223" s="151">
        <v>123.815</v>
      </c>
      <c r="I223" s="152"/>
      <c r="J223" s="153">
        <f>ROUND(I223*H223,2)</f>
        <v>0</v>
      </c>
      <c r="K223" s="154"/>
      <c r="L223" s="31"/>
      <c r="M223" s="155" t="s">
        <v>1</v>
      </c>
      <c r="N223" s="120" t="s">
        <v>41</v>
      </c>
      <c r="P223" s="156">
        <f>O223*H223</f>
        <v>0</v>
      </c>
      <c r="Q223" s="156">
        <v>0</v>
      </c>
      <c r="R223" s="156">
        <f>Q223*H223</f>
        <v>0</v>
      </c>
      <c r="S223" s="156">
        <v>0</v>
      </c>
      <c r="T223" s="157">
        <f>S223*H223</f>
        <v>0</v>
      </c>
      <c r="AR223" s="158" t="s">
        <v>144</v>
      </c>
      <c r="AT223" s="158" t="s">
        <v>140</v>
      </c>
      <c r="AU223" s="158" t="s">
        <v>92</v>
      </c>
      <c r="AY223" s="15" t="s">
        <v>138</v>
      </c>
      <c r="BE223" s="86">
        <f>IF(N223="základní",J223,0)</f>
        <v>0</v>
      </c>
      <c r="BF223" s="86">
        <f>IF(N223="snížená",J223,0)</f>
        <v>0</v>
      </c>
      <c r="BG223" s="86">
        <f>IF(N223="zákl. přenesená",J223,0)</f>
        <v>0</v>
      </c>
      <c r="BH223" s="86">
        <f>IF(N223="sníž. přenesená",J223,0)</f>
        <v>0</v>
      </c>
      <c r="BI223" s="86">
        <f>IF(N223="nulová",J223,0)</f>
        <v>0</v>
      </c>
      <c r="BJ223" s="15" t="s">
        <v>81</v>
      </c>
      <c r="BK223" s="86">
        <f>ROUND(I223*H223,2)</f>
        <v>0</v>
      </c>
      <c r="BL223" s="15" t="s">
        <v>144</v>
      </c>
      <c r="BM223" s="158" t="s">
        <v>360</v>
      </c>
    </row>
    <row r="224" spans="2:65" s="12" customFormat="1">
      <c r="B224" s="159"/>
      <c r="D224" s="160" t="s">
        <v>146</v>
      </c>
      <c r="F224" s="162" t="s">
        <v>361</v>
      </c>
      <c r="H224" s="163">
        <v>123.815</v>
      </c>
      <c r="I224" s="164"/>
      <c r="L224" s="159"/>
      <c r="M224" s="165"/>
      <c r="T224" s="166"/>
      <c r="AT224" s="161" t="s">
        <v>146</v>
      </c>
      <c r="AU224" s="161" t="s">
        <v>92</v>
      </c>
      <c r="AV224" s="12" t="s">
        <v>92</v>
      </c>
      <c r="AW224" s="12" t="s">
        <v>4</v>
      </c>
      <c r="AX224" s="12" t="s">
        <v>81</v>
      </c>
      <c r="AY224" s="161" t="s">
        <v>138</v>
      </c>
    </row>
    <row r="225" spans="2:65" s="1" customFormat="1" ht="33" customHeight="1">
      <c r="B225" s="31"/>
      <c r="C225" s="147" t="s">
        <v>362</v>
      </c>
      <c r="D225" s="147" t="s">
        <v>140</v>
      </c>
      <c r="E225" s="148" t="s">
        <v>363</v>
      </c>
      <c r="F225" s="149" t="s">
        <v>364</v>
      </c>
      <c r="G225" s="150" t="s">
        <v>330</v>
      </c>
      <c r="H225" s="151">
        <v>185.72200000000001</v>
      </c>
      <c r="I225" s="152"/>
      <c r="J225" s="153">
        <f>ROUND(I225*H225,2)</f>
        <v>0</v>
      </c>
      <c r="K225" s="154"/>
      <c r="L225" s="31"/>
      <c r="M225" s="155" t="s">
        <v>1</v>
      </c>
      <c r="N225" s="120" t="s">
        <v>41</v>
      </c>
      <c r="P225" s="156">
        <f>O225*H225</f>
        <v>0</v>
      </c>
      <c r="Q225" s="156">
        <v>0</v>
      </c>
      <c r="R225" s="156">
        <f>Q225*H225</f>
        <v>0</v>
      </c>
      <c r="S225" s="156">
        <v>0</v>
      </c>
      <c r="T225" s="157">
        <f>S225*H225</f>
        <v>0</v>
      </c>
      <c r="AR225" s="158" t="s">
        <v>144</v>
      </c>
      <c r="AT225" s="158" t="s">
        <v>140</v>
      </c>
      <c r="AU225" s="158" t="s">
        <v>92</v>
      </c>
      <c r="AY225" s="15" t="s">
        <v>138</v>
      </c>
      <c r="BE225" s="86">
        <f>IF(N225="základní",J225,0)</f>
        <v>0</v>
      </c>
      <c r="BF225" s="86">
        <f>IF(N225="snížená",J225,0)</f>
        <v>0</v>
      </c>
      <c r="BG225" s="86">
        <f>IF(N225="zákl. přenesená",J225,0)</f>
        <v>0</v>
      </c>
      <c r="BH225" s="86">
        <f>IF(N225="sníž. přenesená",J225,0)</f>
        <v>0</v>
      </c>
      <c r="BI225" s="86">
        <f>IF(N225="nulová",J225,0)</f>
        <v>0</v>
      </c>
      <c r="BJ225" s="15" t="s">
        <v>81</v>
      </c>
      <c r="BK225" s="86">
        <f>ROUND(I225*H225,2)</f>
        <v>0</v>
      </c>
      <c r="BL225" s="15" t="s">
        <v>144</v>
      </c>
      <c r="BM225" s="158" t="s">
        <v>365</v>
      </c>
    </row>
    <row r="226" spans="2:65" s="12" customFormat="1">
      <c r="B226" s="159"/>
      <c r="D226" s="160" t="s">
        <v>146</v>
      </c>
      <c r="F226" s="162" t="s">
        <v>366</v>
      </c>
      <c r="H226" s="163">
        <v>185.72200000000001</v>
      </c>
      <c r="I226" s="164"/>
      <c r="L226" s="159"/>
      <c r="M226" s="165"/>
      <c r="T226" s="166"/>
      <c r="AT226" s="161" t="s">
        <v>146</v>
      </c>
      <c r="AU226" s="161" t="s">
        <v>92</v>
      </c>
      <c r="AV226" s="12" t="s">
        <v>92</v>
      </c>
      <c r="AW226" s="12" t="s">
        <v>4</v>
      </c>
      <c r="AX226" s="12" t="s">
        <v>81</v>
      </c>
      <c r="AY226" s="161" t="s">
        <v>138</v>
      </c>
    </row>
    <row r="227" spans="2:65" s="11" customFormat="1" ht="25.9" customHeight="1">
      <c r="B227" s="135"/>
      <c r="D227" s="136" t="s">
        <v>75</v>
      </c>
      <c r="E227" s="137" t="s">
        <v>367</v>
      </c>
      <c r="F227" s="137" t="s">
        <v>368</v>
      </c>
      <c r="I227" s="138"/>
      <c r="J227" s="139">
        <f>BK227</f>
        <v>0</v>
      </c>
      <c r="L227" s="135"/>
      <c r="M227" s="140"/>
      <c r="P227" s="141">
        <f>P228</f>
        <v>0</v>
      </c>
      <c r="R227" s="141">
        <f>R228</f>
        <v>0</v>
      </c>
      <c r="T227" s="142">
        <f>T228</f>
        <v>0</v>
      </c>
      <c r="AR227" s="136" t="s">
        <v>92</v>
      </c>
      <c r="AT227" s="143" t="s">
        <v>75</v>
      </c>
      <c r="AU227" s="143" t="s">
        <v>76</v>
      </c>
      <c r="AY227" s="136" t="s">
        <v>138</v>
      </c>
      <c r="BK227" s="144">
        <f>BK228</f>
        <v>0</v>
      </c>
    </row>
    <row r="228" spans="2:65" s="11" customFormat="1" ht="22.9" customHeight="1">
      <c r="B228" s="135"/>
      <c r="D228" s="136" t="s">
        <v>75</v>
      </c>
      <c r="E228" s="145" t="s">
        <v>369</v>
      </c>
      <c r="F228" s="145" t="s">
        <v>370</v>
      </c>
      <c r="I228" s="138"/>
      <c r="J228" s="146">
        <f>BK228</f>
        <v>0</v>
      </c>
      <c r="L228" s="135"/>
      <c r="M228" s="140"/>
      <c r="P228" s="141">
        <f>P229</f>
        <v>0</v>
      </c>
      <c r="R228" s="141">
        <f>R229</f>
        <v>0</v>
      </c>
      <c r="T228" s="142">
        <f>T229</f>
        <v>0</v>
      </c>
      <c r="AR228" s="136" t="s">
        <v>92</v>
      </c>
      <c r="AT228" s="143" t="s">
        <v>75</v>
      </c>
      <c r="AU228" s="143" t="s">
        <v>81</v>
      </c>
      <c r="AY228" s="136" t="s">
        <v>138</v>
      </c>
      <c r="BK228" s="144">
        <f>BK229</f>
        <v>0</v>
      </c>
    </row>
    <row r="229" spans="2:65" s="1" customFormat="1" ht="16.5" customHeight="1">
      <c r="B229" s="31"/>
      <c r="C229" s="147" t="s">
        <v>371</v>
      </c>
      <c r="D229" s="147" t="s">
        <v>140</v>
      </c>
      <c r="E229" s="148" t="s">
        <v>372</v>
      </c>
      <c r="F229" s="149" t="s">
        <v>373</v>
      </c>
      <c r="G229" s="150" t="s">
        <v>221</v>
      </c>
      <c r="H229" s="151">
        <v>1</v>
      </c>
      <c r="I229" s="153">
        <f>'1937_2 - Čáslavská VO'!J30</f>
        <v>0</v>
      </c>
      <c r="J229" s="153">
        <f>ROUND(I229*H229,2)</f>
        <v>0</v>
      </c>
      <c r="K229" s="154"/>
      <c r="L229" s="31"/>
      <c r="M229" s="155" t="s">
        <v>1</v>
      </c>
      <c r="N229" s="120" t="s">
        <v>41</v>
      </c>
      <c r="P229" s="156">
        <f>O229*H229</f>
        <v>0</v>
      </c>
      <c r="Q229" s="156">
        <v>0</v>
      </c>
      <c r="R229" s="156">
        <f>Q229*H229</f>
        <v>0</v>
      </c>
      <c r="S229" s="156">
        <v>0</v>
      </c>
      <c r="T229" s="157">
        <f>S229*H229</f>
        <v>0</v>
      </c>
      <c r="AR229" s="158" t="s">
        <v>213</v>
      </c>
      <c r="AT229" s="158" t="s">
        <v>140</v>
      </c>
      <c r="AU229" s="158" t="s">
        <v>92</v>
      </c>
      <c r="AY229" s="15" t="s">
        <v>138</v>
      </c>
      <c r="BE229" s="86">
        <f>IF(N229="základní",J229,0)</f>
        <v>0</v>
      </c>
      <c r="BF229" s="86">
        <f>IF(N229="snížená",J229,0)</f>
        <v>0</v>
      </c>
      <c r="BG229" s="86">
        <f>IF(N229="zákl. přenesená",J229,0)</f>
        <v>0</v>
      </c>
      <c r="BH229" s="86">
        <f>IF(N229="sníž. přenesená",J229,0)</f>
        <v>0</v>
      </c>
      <c r="BI229" s="86">
        <f>IF(N229="nulová",J229,0)</f>
        <v>0</v>
      </c>
      <c r="BJ229" s="15" t="s">
        <v>81</v>
      </c>
      <c r="BK229" s="86">
        <f>ROUND(I229*H229,2)</f>
        <v>0</v>
      </c>
      <c r="BL229" s="15" t="s">
        <v>213</v>
      </c>
      <c r="BM229" s="158" t="s">
        <v>374</v>
      </c>
    </row>
    <row r="230" spans="2:65" s="11" customFormat="1" ht="25.9" customHeight="1">
      <c r="B230" s="135"/>
      <c r="D230" s="136" t="s">
        <v>75</v>
      </c>
      <c r="E230" s="137" t="s">
        <v>116</v>
      </c>
      <c r="F230" s="137" t="s">
        <v>375</v>
      </c>
      <c r="I230" s="138"/>
      <c r="J230" s="139">
        <f>BK230</f>
        <v>0</v>
      </c>
      <c r="L230" s="135"/>
      <c r="M230" s="140"/>
      <c r="P230" s="141">
        <f>P231+P235+P237+P240</f>
        <v>0</v>
      </c>
      <c r="R230" s="141">
        <f>R231+R235+R237+R240</f>
        <v>0</v>
      </c>
      <c r="T230" s="142">
        <f>T231+T235+T237+T240</f>
        <v>0</v>
      </c>
      <c r="AR230" s="136" t="s">
        <v>162</v>
      </c>
      <c r="AT230" s="143" t="s">
        <v>75</v>
      </c>
      <c r="AU230" s="143" t="s">
        <v>76</v>
      </c>
      <c r="AY230" s="136" t="s">
        <v>138</v>
      </c>
      <c r="BK230" s="144">
        <f>BK231+BK235+BK237+BK240</f>
        <v>0</v>
      </c>
    </row>
    <row r="231" spans="2:65" s="11" customFormat="1" ht="22.9" customHeight="1">
      <c r="B231" s="135"/>
      <c r="D231" s="136" t="s">
        <v>75</v>
      </c>
      <c r="E231" s="145" t="s">
        <v>376</v>
      </c>
      <c r="F231" s="145" t="s">
        <v>377</v>
      </c>
      <c r="I231" s="138"/>
      <c r="J231" s="146">
        <f>BK231</f>
        <v>0</v>
      </c>
      <c r="L231" s="135"/>
      <c r="M231" s="140"/>
      <c r="P231" s="141">
        <f>SUM(P232:P234)</f>
        <v>0</v>
      </c>
      <c r="R231" s="141">
        <f>SUM(R232:R234)</f>
        <v>0</v>
      </c>
      <c r="T231" s="142">
        <f>SUM(T232:T234)</f>
        <v>0</v>
      </c>
      <c r="AR231" s="136" t="s">
        <v>162</v>
      </c>
      <c r="AT231" s="143" t="s">
        <v>75</v>
      </c>
      <c r="AU231" s="143" t="s">
        <v>81</v>
      </c>
      <c r="AY231" s="136" t="s">
        <v>138</v>
      </c>
      <c r="BK231" s="144">
        <f>SUM(BK232:BK234)</f>
        <v>0</v>
      </c>
    </row>
    <row r="232" spans="2:65" s="1" customFormat="1" ht="22.5" customHeight="1">
      <c r="B232" s="31"/>
      <c r="C232" s="147" t="s">
        <v>378</v>
      </c>
      <c r="D232" s="147" t="s">
        <v>140</v>
      </c>
      <c r="E232" s="148" t="s">
        <v>379</v>
      </c>
      <c r="F232" s="149" t="s">
        <v>622</v>
      </c>
      <c r="G232" s="150" t="s">
        <v>380</v>
      </c>
      <c r="H232" s="151">
        <v>1</v>
      </c>
      <c r="I232" s="152"/>
      <c r="J232" s="153">
        <f>ROUND(I232*H232,2)</f>
        <v>0</v>
      </c>
      <c r="K232" s="154"/>
      <c r="L232" s="31"/>
      <c r="M232" s="155" t="s">
        <v>1</v>
      </c>
      <c r="N232" s="120" t="s">
        <v>41</v>
      </c>
      <c r="P232" s="156">
        <f>O232*H232</f>
        <v>0</v>
      </c>
      <c r="Q232" s="156">
        <v>0</v>
      </c>
      <c r="R232" s="156">
        <f>Q232*H232</f>
        <v>0</v>
      </c>
      <c r="S232" s="156">
        <v>0</v>
      </c>
      <c r="T232" s="157">
        <f>S232*H232</f>
        <v>0</v>
      </c>
      <c r="AR232" s="158" t="s">
        <v>381</v>
      </c>
      <c r="AT232" s="158" t="s">
        <v>140</v>
      </c>
      <c r="AU232" s="158" t="s">
        <v>92</v>
      </c>
      <c r="AY232" s="15" t="s">
        <v>138</v>
      </c>
      <c r="BE232" s="86">
        <f>IF(N232="základní",J232,0)</f>
        <v>0</v>
      </c>
      <c r="BF232" s="86">
        <f>IF(N232="snížená",J232,0)</f>
        <v>0</v>
      </c>
      <c r="BG232" s="86">
        <f>IF(N232="zákl. přenesená",J232,0)</f>
        <v>0</v>
      </c>
      <c r="BH232" s="86">
        <f>IF(N232="sníž. přenesená",J232,0)</f>
        <v>0</v>
      </c>
      <c r="BI232" s="86">
        <f>IF(N232="nulová",J232,0)</f>
        <v>0</v>
      </c>
      <c r="BJ232" s="15" t="s">
        <v>81</v>
      </c>
      <c r="BK232" s="86">
        <f>ROUND(I232*H232,2)</f>
        <v>0</v>
      </c>
      <c r="BL232" s="15" t="s">
        <v>381</v>
      </c>
      <c r="BM232" s="158" t="s">
        <v>382</v>
      </c>
    </row>
    <row r="233" spans="2:65" s="1" customFormat="1" ht="16.5" customHeight="1">
      <c r="B233" s="31"/>
      <c r="C233" s="147" t="s">
        <v>383</v>
      </c>
      <c r="D233" s="147" t="s">
        <v>140</v>
      </c>
      <c r="E233" s="148" t="s">
        <v>384</v>
      </c>
      <c r="F233" s="149" t="s">
        <v>623</v>
      </c>
      <c r="G233" s="150" t="s">
        <v>380</v>
      </c>
      <c r="H233" s="151">
        <v>1</v>
      </c>
      <c r="I233" s="152"/>
      <c r="J233" s="153">
        <f>ROUND(I233*H233,2)</f>
        <v>0</v>
      </c>
      <c r="K233" s="154"/>
      <c r="L233" s="31"/>
      <c r="M233" s="155" t="s">
        <v>1</v>
      </c>
      <c r="N233" s="120" t="s">
        <v>41</v>
      </c>
      <c r="P233" s="156">
        <f>O233*H233</f>
        <v>0</v>
      </c>
      <c r="Q233" s="156">
        <v>0</v>
      </c>
      <c r="R233" s="156">
        <f>Q233*H233</f>
        <v>0</v>
      </c>
      <c r="S233" s="156">
        <v>0</v>
      </c>
      <c r="T233" s="157">
        <f>S233*H233</f>
        <v>0</v>
      </c>
      <c r="AR233" s="158" t="s">
        <v>381</v>
      </c>
      <c r="AT233" s="158" t="s">
        <v>140</v>
      </c>
      <c r="AU233" s="158" t="s">
        <v>92</v>
      </c>
      <c r="AY233" s="15" t="s">
        <v>138</v>
      </c>
      <c r="BE233" s="86">
        <f>IF(N233="základní",J233,0)</f>
        <v>0</v>
      </c>
      <c r="BF233" s="86">
        <f>IF(N233="snížená",J233,0)</f>
        <v>0</v>
      </c>
      <c r="BG233" s="86">
        <f>IF(N233="zákl. přenesená",J233,0)</f>
        <v>0</v>
      </c>
      <c r="BH233" s="86">
        <f>IF(N233="sníž. přenesená",J233,0)</f>
        <v>0</v>
      </c>
      <c r="BI233" s="86">
        <f>IF(N233="nulová",J233,0)</f>
        <v>0</v>
      </c>
      <c r="BJ233" s="15" t="s">
        <v>81</v>
      </c>
      <c r="BK233" s="86">
        <f>ROUND(I233*H233,2)</f>
        <v>0</v>
      </c>
      <c r="BL233" s="15" t="s">
        <v>381</v>
      </c>
      <c r="BM233" s="158" t="s">
        <v>385</v>
      </c>
    </row>
    <row r="234" spans="2:65" s="1" customFormat="1" ht="16.5" customHeight="1">
      <c r="B234" s="31"/>
      <c r="C234" s="147" t="s">
        <v>386</v>
      </c>
      <c r="D234" s="147" t="s">
        <v>140</v>
      </c>
      <c r="E234" s="148" t="s">
        <v>387</v>
      </c>
      <c r="F234" s="149" t="s">
        <v>624</v>
      </c>
      <c r="G234" s="150" t="s">
        <v>380</v>
      </c>
      <c r="H234" s="151">
        <v>1</v>
      </c>
      <c r="I234" s="152"/>
      <c r="J234" s="153">
        <f>ROUND(I234*H234,2)</f>
        <v>0</v>
      </c>
      <c r="K234" s="154"/>
      <c r="L234" s="31"/>
      <c r="M234" s="155" t="s">
        <v>1</v>
      </c>
      <c r="N234" s="120" t="s">
        <v>41</v>
      </c>
      <c r="P234" s="156">
        <f>O234*H234</f>
        <v>0</v>
      </c>
      <c r="Q234" s="156">
        <v>0</v>
      </c>
      <c r="R234" s="156">
        <f>Q234*H234</f>
        <v>0</v>
      </c>
      <c r="S234" s="156">
        <v>0</v>
      </c>
      <c r="T234" s="157">
        <f>S234*H234</f>
        <v>0</v>
      </c>
      <c r="AR234" s="158" t="s">
        <v>381</v>
      </c>
      <c r="AT234" s="158" t="s">
        <v>140</v>
      </c>
      <c r="AU234" s="158" t="s">
        <v>92</v>
      </c>
      <c r="AY234" s="15" t="s">
        <v>138</v>
      </c>
      <c r="BE234" s="86">
        <f>IF(N234="základní",J234,0)</f>
        <v>0</v>
      </c>
      <c r="BF234" s="86">
        <f>IF(N234="snížená",J234,0)</f>
        <v>0</v>
      </c>
      <c r="BG234" s="86">
        <f>IF(N234="zákl. přenesená",J234,0)</f>
        <v>0</v>
      </c>
      <c r="BH234" s="86">
        <f>IF(N234="sníž. přenesená",J234,0)</f>
        <v>0</v>
      </c>
      <c r="BI234" s="86">
        <f>IF(N234="nulová",J234,0)</f>
        <v>0</v>
      </c>
      <c r="BJ234" s="15" t="s">
        <v>81</v>
      </c>
      <c r="BK234" s="86">
        <f>ROUND(I234*H234,2)</f>
        <v>0</v>
      </c>
      <c r="BL234" s="15" t="s">
        <v>381</v>
      </c>
      <c r="BM234" s="158" t="s">
        <v>388</v>
      </c>
    </row>
    <row r="235" spans="2:65" s="11" customFormat="1" ht="22.9" customHeight="1">
      <c r="B235" s="135"/>
      <c r="D235" s="136" t="s">
        <v>75</v>
      </c>
      <c r="E235" s="145" t="s">
        <v>389</v>
      </c>
      <c r="F235" s="145" t="s">
        <v>115</v>
      </c>
      <c r="I235" s="138"/>
      <c r="J235" s="146">
        <f>BK235</f>
        <v>0</v>
      </c>
      <c r="L235" s="135"/>
      <c r="M235" s="140"/>
      <c r="P235" s="141">
        <f>P236</f>
        <v>0</v>
      </c>
      <c r="R235" s="141">
        <f>R236</f>
        <v>0</v>
      </c>
      <c r="T235" s="142">
        <f>T236</f>
        <v>0</v>
      </c>
      <c r="AR235" s="136" t="s">
        <v>162</v>
      </c>
      <c r="AT235" s="143" t="s">
        <v>75</v>
      </c>
      <c r="AU235" s="143" t="s">
        <v>81</v>
      </c>
      <c r="AY235" s="136" t="s">
        <v>138</v>
      </c>
      <c r="BK235" s="144">
        <f>BK236</f>
        <v>0</v>
      </c>
    </row>
    <row r="236" spans="2:65" s="1" customFormat="1" ht="16.5" customHeight="1">
      <c r="B236" s="31"/>
      <c r="C236" s="147" t="s">
        <v>390</v>
      </c>
      <c r="D236" s="147" t="s">
        <v>140</v>
      </c>
      <c r="E236" s="148" t="s">
        <v>391</v>
      </c>
      <c r="F236" s="149" t="s">
        <v>115</v>
      </c>
      <c r="G236" s="150" t="s">
        <v>380</v>
      </c>
      <c r="H236" s="151">
        <v>1</v>
      </c>
      <c r="I236" s="152"/>
      <c r="J236" s="153">
        <f>ROUND(I236*H236,2)</f>
        <v>0</v>
      </c>
      <c r="K236" s="154"/>
      <c r="L236" s="31"/>
      <c r="M236" s="155" t="s">
        <v>1</v>
      </c>
      <c r="N236" s="120" t="s">
        <v>41</v>
      </c>
      <c r="P236" s="156">
        <f>O236*H236</f>
        <v>0</v>
      </c>
      <c r="Q236" s="156">
        <v>0</v>
      </c>
      <c r="R236" s="156">
        <f>Q236*H236</f>
        <v>0</v>
      </c>
      <c r="S236" s="156">
        <v>0</v>
      </c>
      <c r="T236" s="157">
        <f>S236*H236</f>
        <v>0</v>
      </c>
      <c r="AR236" s="158" t="s">
        <v>381</v>
      </c>
      <c r="AT236" s="158" t="s">
        <v>140</v>
      </c>
      <c r="AU236" s="158" t="s">
        <v>92</v>
      </c>
      <c r="AY236" s="15" t="s">
        <v>138</v>
      </c>
      <c r="BE236" s="86">
        <f>IF(N236="základní",J236,0)</f>
        <v>0</v>
      </c>
      <c r="BF236" s="86">
        <f>IF(N236="snížená",J236,0)</f>
        <v>0</v>
      </c>
      <c r="BG236" s="86">
        <f>IF(N236="zákl. přenesená",J236,0)</f>
        <v>0</v>
      </c>
      <c r="BH236" s="86">
        <f>IF(N236="sníž. přenesená",J236,0)</f>
        <v>0</v>
      </c>
      <c r="BI236" s="86">
        <f>IF(N236="nulová",J236,0)</f>
        <v>0</v>
      </c>
      <c r="BJ236" s="15" t="s">
        <v>81</v>
      </c>
      <c r="BK236" s="86">
        <f>ROUND(I236*H236,2)</f>
        <v>0</v>
      </c>
      <c r="BL236" s="15" t="s">
        <v>381</v>
      </c>
      <c r="BM236" s="158" t="s">
        <v>392</v>
      </c>
    </row>
    <row r="237" spans="2:65" s="11" customFormat="1" ht="22.9" customHeight="1">
      <c r="B237" s="135"/>
      <c r="D237" s="136" t="s">
        <v>75</v>
      </c>
      <c r="E237" s="145" t="s">
        <v>393</v>
      </c>
      <c r="F237" s="145" t="s">
        <v>394</v>
      </c>
      <c r="I237" s="138"/>
      <c r="J237" s="146">
        <f>BK237</f>
        <v>0</v>
      </c>
      <c r="L237" s="135"/>
      <c r="M237" s="140"/>
      <c r="P237" s="141">
        <f>SUM(P238:P239)</f>
        <v>0</v>
      </c>
      <c r="R237" s="141">
        <f>SUM(R238:R239)</f>
        <v>0</v>
      </c>
      <c r="T237" s="142">
        <f>SUM(T238:T239)</f>
        <v>0</v>
      </c>
      <c r="AR237" s="136" t="s">
        <v>162</v>
      </c>
      <c r="AT237" s="143" t="s">
        <v>75</v>
      </c>
      <c r="AU237" s="143" t="s">
        <v>81</v>
      </c>
      <c r="AY237" s="136" t="s">
        <v>138</v>
      </c>
      <c r="BK237" s="144">
        <f>SUM(BK238:BK239)</f>
        <v>0</v>
      </c>
    </row>
    <row r="238" spans="2:65" s="1" customFormat="1" ht="16.5" customHeight="1">
      <c r="B238" s="31"/>
      <c r="C238" s="147" t="s">
        <v>395</v>
      </c>
      <c r="D238" s="147" t="s">
        <v>140</v>
      </c>
      <c r="E238" s="148" t="s">
        <v>396</v>
      </c>
      <c r="F238" s="149" t="s">
        <v>397</v>
      </c>
      <c r="G238" s="150" t="s">
        <v>380</v>
      </c>
      <c r="H238" s="151">
        <v>1</v>
      </c>
      <c r="I238" s="152"/>
      <c r="J238" s="153">
        <f>ROUND(I238*H238,2)</f>
        <v>0</v>
      </c>
      <c r="K238" s="154"/>
      <c r="L238" s="31"/>
      <c r="M238" s="155" t="s">
        <v>1</v>
      </c>
      <c r="N238" s="120" t="s">
        <v>41</v>
      </c>
      <c r="P238" s="156">
        <f>O238*H238</f>
        <v>0</v>
      </c>
      <c r="Q238" s="156">
        <v>0</v>
      </c>
      <c r="R238" s="156">
        <f>Q238*H238</f>
        <v>0</v>
      </c>
      <c r="S238" s="156">
        <v>0</v>
      </c>
      <c r="T238" s="157">
        <f>S238*H238</f>
        <v>0</v>
      </c>
      <c r="AR238" s="158" t="s">
        <v>381</v>
      </c>
      <c r="AT238" s="158" t="s">
        <v>140</v>
      </c>
      <c r="AU238" s="158" t="s">
        <v>92</v>
      </c>
      <c r="AY238" s="15" t="s">
        <v>138</v>
      </c>
      <c r="BE238" s="86">
        <f>IF(N238="základní",J238,0)</f>
        <v>0</v>
      </c>
      <c r="BF238" s="86">
        <f>IF(N238="snížená",J238,0)</f>
        <v>0</v>
      </c>
      <c r="BG238" s="86">
        <f>IF(N238="zákl. přenesená",J238,0)</f>
        <v>0</v>
      </c>
      <c r="BH238" s="86">
        <f>IF(N238="sníž. přenesená",J238,0)</f>
        <v>0</v>
      </c>
      <c r="BI238" s="86">
        <f>IF(N238="nulová",J238,0)</f>
        <v>0</v>
      </c>
      <c r="BJ238" s="15" t="s">
        <v>81</v>
      </c>
      <c r="BK238" s="86">
        <f>ROUND(I238*H238,2)</f>
        <v>0</v>
      </c>
      <c r="BL238" s="15" t="s">
        <v>381</v>
      </c>
      <c r="BM238" s="158" t="s">
        <v>398</v>
      </c>
    </row>
    <row r="239" spans="2:65" s="1" customFormat="1" ht="16.5" customHeight="1">
      <c r="B239" s="31"/>
      <c r="C239" s="147" t="s">
        <v>399</v>
      </c>
      <c r="D239" s="147" t="s">
        <v>140</v>
      </c>
      <c r="E239" s="148" t="s">
        <v>400</v>
      </c>
      <c r="F239" s="149" t="s">
        <v>401</v>
      </c>
      <c r="G239" s="150" t="s">
        <v>380</v>
      </c>
      <c r="H239" s="151">
        <v>1</v>
      </c>
      <c r="I239" s="152"/>
      <c r="J239" s="153">
        <f>ROUND(I239*H239,2)</f>
        <v>0</v>
      </c>
      <c r="K239" s="154"/>
      <c r="L239" s="31"/>
      <c r="M239" s="155" t="s">
        <v>1</v>
      </c>
      <c r="N239" s="120" t="s">
        <v>41</v>
      </c>
      <c r="P239" s="156">
        <f>O239*H239</f>
        <v>0</v>
      </c>
      <c r="Q239" s="156">
        <v>0</v>
      </c>
      <c r="R239" s="156">
        <f>Q239*H239</f>
        <v>0</v>
      </c>
      <c r="S239" s="156">
        <v>0</v>
      </c>
      <c r="T239" s="157">
        <f>S239*H239</f>
        <v>0</v>
      </c>
      <c r="AR239" s="158" t="s">
        <v>381</v>
      </c>
      <c r="AT239" s="158" t="s">
        <v>140</v>
      </c>
      <c r="AU239" s="158" t="s">
        <v>92</v>
      </c>
      <c r="AY239" s="15" t="s">
        <v>138</v>
      </c>
      <c r="BE239" s="86">
        <f>IF(N239="základní",J239,0)</f>
        <v>0</v>
      </c>
      <c r="BF239" s="86">
        <f>IF(N239="snížená",J239,0)</f>
        <v>0</v>
      </c>
      <c r="BG239" s="86">
        <f>IF(N239="zákl. přenesená",J239,0)</f>
        <v>0</v>
      </c>
      <c r="BH239" s="86">
        <f>IF(N239="sníž. přenesená",J239,0)</f>
        <v>0</v>
      </c>
      <c r="BI239" s="86">
        <f>IF(N239="nulová",J239,0)</f>
        <v>0</v>
      </c>
      <c r="BJ239" s="15" t="s">
        <v>81</v>
      </c>
      <c r="BK239" s="86">
        <f>ROUND(I239*H239,2)</f>
        <v>0</v>
      </c>
      <c r="BL239" s="15" t="s">
        <v>381</v>
      </c>
      <c r="BM239" s="158" t="s">
        <v>402</v>
      </c>
    </row>
    <row r="240" spans="2:65" s="11" customFormat="1" ht="22.9" customHeight="1">
      <c r="B240" s="135"/>
      <c r="D240" s="136" t="s">
        <v>75</v>
      </c>
      <c r="E240" s="145" t="s">
        <v>403</v>
      </c>
      <c r="F240" s="145" t="s">
        <v>86</v>
      </c>
      <c r="I240" s="138"/>
      <c r="J240" s="146">
        <f>BK240</f>
        <v>0</v>
      </c>
      <c r="L240" s="135"/>
      <c r="M240" s="140"/>
      <c r="P240" s="141">
        <f>P241</f>
        <v>0</v>
      </c>
      <c r="R240" s="141">
        <f>R241</f>
        <v>0</v>
      </c>
      <c r="T240" s="142">
        <f>T241</f>
        <v>0</v>
      </c>
      <c r="AR240" s="136" t="s">
        <v>162</v>
      </c>
      <c r="AT240" s="143" t="s">
        <v>75</v>
      </c>
      <c r="AU240" s="143" t="s">
        <v>81</v>
      </c>
      <c r="AY240" s="136" t="s">
        <v>138</v>
      </c>
      <c r="BK240" s="144">
        <f>BK241</f>
        <v>0</v>
      </c>
    </row>
    <row r="241" spans="2:65" s="1" customFormat="1" ht="16.5" customHeight="1">
      <c r="B241" s="31"/>
      <c r="C241" s="147" t="s">
        <v>404</v>
      </c>
      <c r="D241" s="147" t="s">
        <v>140</v>
      </c>
      <c r="E241" s="148" t="s">
        <v>405</v>
      </c>
      <c r="F241" s="149" t="s">
        <v>406</v>
      </c>
      <c r="G241" s="150" t="s">
        <v>380</v>
      </c>
      <c r="H241" s="151">
        <v>1</v>
      </c>
      <c r="I241" s="152"/>
      <c r="J241" s="153">
        <f>ROUND(I241*H241,2)</f>
        <v>0</v>
      </c>
      <c r="K241" s="154"/>
      <c r="L241" s="31"/>
      <c r="M241" s="185" t="s">
        <v>1</v>
      </c>
      <c r="N241" s="186" t="s">
        <v>41</v>
      </c>
      <c r="O241" s="187"/>
      <c r="P241" s="188">
        <f>O241*H241</f>
        <v>0</v>
      </c>
      <c r="Q241" s="188">
        <v>0</v>
      </c>
      <c r="R241" s="188">
        <f>Q241*H241</f>
        <v>0</v>
      </c>
      <c r="S241" s="188">
        <v>0</v>
      </c>
      <c r="T241" s="189">
        <f>S241*H241</f>
        <v>0</v>
      </c>
      <c r="AR241" s="158" t="s">
        <v>381</v>
      </c>
      <c r="AT241" s="158" t="s">
        <v>140</v>
      </c>
      <c r="AU241" s="158" t="s">
        <v>92</v>
      </c>
      <c r="AY241" s="15" t="s">
        <v>138</v>
      </c>
      <c r="BE241" s="86">
        <f>IF(N241="základní",J241,0)</f>
        <v>0</v>
      </c>
      <c r="BF241" s="86">
        <f>IF(N241="snížená",J241,0)</f>
        <v>0</v>
      </c>
      <c r="BG241" s="86">
        <f>IF(N241="zákl. přenesená",J241,0)</f>
        <v>0</v>
      </c>
      <c r="BH241" s="86">
        <f>IF(N241="sníž. přenesená",J241,0)</f>
        <v>0</v>
      </c>
      <c r="BI241" s="86">
        <f>IF(N241="nulová",J241,0)</f>
        <v>0</v>
      </c>
      <c r="BJ241" s="15" t="s">
        <v>81</v>
      </c>
      <c r="BK241" s="86">
        <f>ROUND(I241*H241,2)</f>
        <v>0</v>
      </c>
      <c r="BL241" s="15" t="s">
        <v>381</v>
      </c>
      <c r="BM241" s="158" t="s">
        <v>407</v>
      </c>
    </row>
    <row r="242" spans="2:65" s="1" customFormat="1" ht="6.95" customHeight="1">
      <c r="B242" s="42"/>
      <c r="C242" s="43"/>
      <c r="D242" s="43"/>
      <c r="E242" s="43"/>
      <c r="F242" s="43"/>
      <c r="G242" s="43"/>
      <c r="H242" s="43"/>
      <c r="I242" s="43"/>
      <c r="J242" s="43"/>
      <c r="K242" s="43"/>
      <c r="L242" s="31"/>
    </row>
  </sheetData>
  <sheetProtection formatColumns="0" formatRows="0" autoFilter="0"/>
  <autoFilter ref="C135:K241"/>
  <mergeCells count="11">
    <mergeCell ref="E128:H128"/>
    <mergeCell ref="E7:H7"/>
    <mergeCell ref="E16:H16"/>
    <mergeCell ref="E25:H25"/>
    <mergeCell ref="E85:H85"/>
    <mergeCell ref="D112:F112"/>
    <mergeCell ref="L2:V2"/>
    <mergeCell ref="D113:F113"/>
    <mergeCell ref="D114:F114"/>
    <mergeCell ref="D115:F115"/>
    <mergeCell ref="D116:F116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M176"/>
  <sheetViews>
    <sheetView topLeftCell="A65" workbookViewId="0">
      <selection activeCell="I88" sqref="I88"/>
    </sheetView>
  </sheetViews>
  <sheetFormatPr defaultColWidth="9.1640625" defaultRowHeight="11.25"/>
  <cols>
    <col min="1" max="1" width="8.33203125" style="190" customWidth="1"/>
    <col min="2" max="2" width="1.1640625" style="190" customWidth="1"/>
    <col min="3" max="3" width="4.1640625" style="190" customWidth="1"/>
    <col min="4" max="4" width="4.33203125" style="190" customWidth="1"/>
    <col min="5" max="5" width="17.1640625" style="190" customWidth="1"/>
    <col min="6" max="6" width="100.83203125" style="190" customWidth="1"/>
    <col min="7" max="7" width="7.5" style="190" customWidth="1"/>
    <col min="8" max="8" width="14" style="190" customWidth="1"/>
    <col min="9" max="9" width="15.83203125" style="190" customWidth="1"/>
    <col min="10" max="11" width="22.33203125" style="190" customWidth="1"/>
    <col min="12" max="12" width="9.33203125" style="190" customWidth="1"/>
    <col min="13" max="13" width="10.83203125" style="190" hidden="1" customWidth="1"/>
    <col min="14" max="14" width="9.1640625" style="190"/>
    <col min="15" max="20" width="14.1640625" style="190" hidden="1" customWidth="1"/>
    <col min="21" max="21" width="16.33203125" style="190" hidden="1" customWidth="1"/>
    <col min="22" max="22" width="12.33203125" style="190" customWidth="1"/>
    <col min="23" max="23" width="16.33203125" style="190" customWidth="1"/>
    <col min="24" max="24" width="12.33203125" style="190" customWidth="1"/>
    <col min="25" max="25" width="15" style="190" customWidth="1"/>
    <col min="26" max="26" width="11" style="190" customWidth="1"/>
    <col min="27" max="27" width="15" style="190" customWidth="1"/>
    <col min="28" max="28" width="16.33203125" style="190" customWidth="1"/>
    <col min="29" max="29" width="11" style="190" customWidth="1"/>
    <col min="30" max="30" width="15" style="190" customWidth="1"/>
    <col min="31" max="31" width="16.33203125" style="190" customWidth="1"/>
    <col min="32" max="16384" width="9.1640625" style="190"/>
  </cols>
  <sheetData>
    <row r="2" spans="2:46" ht="36.950000000000003" customHeight="1">
      <c r="L2" s="343" t="s">
        <v>410</v>
      </c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191" t="s">
        <v>411</v>
      </c>
    </row>
    <row r="3" spans="2:46" ht="6.95" customHeight="1">
      <c r="B3" s="192"/>
      <c r="C3" s="193"/>
      <c r="D3" s="193"/>
      <c r="E3" s="193"/>
      <c r="F3" s="193"/>
      <c r="G3" s="193"/>
      <c r="H3" s="193"/>
      <c r="I3" s="193"/>
      <c r="J3" s="193"/>
      <c r="K3" s="193"/>
      <c r="L3" s="194"/>
      <c r="AT3" s="191" t="s">
        <v>92</v>
      </c>
    </row>
    <row r="4" spans="2:46" ht="24.95" customHeight="1">
      <c r="B4" s="194"/>
      <c r="D4" s="195" t="s">
        <v>93</v>
      </c>
      <c r="L4" s="194"/>
      <c r="M4" s="196" t="s">
        <v>10</v>
      </c>
      <c r="AT4" s="191" t="s">
        <v>4</v>
      </c>
    </row>
    <row r="5" spans="2:46" ht="6.95" customHeight="1">
      <c r="B5" s="194"/>
      <c r="L5" s="194"/>
    </row>
    <row r="6" spans="2:46" ht="12" customHeight="1">
      <c r="B6" s="194"/>
      <c r="D6" s="197" t="s">
        <v>16</v>
      </c>
      <c r="L6" s="194"/>
    </row>
    <row r="7" spans="2:46" ht="16.5" customHeight="1">
      <c r="B7" s="194"/>
      <c r="E7" s="339" t="s">
        <v>620</v>
      </c>
      <c r="F7" s="340"/>
      <c r="G7" s="340"/>
      <c r="H7" s="340"/>
      <c r="L7" s="194"/>
    </row>
    <row r="8" spans="2:46" s="199" customFormat="1" ht="12" customHeight="1">
      <c r="B8" s="198"/>
      <c r="D8" s="197" t="s">
        <v>412</v>
      </c>
      <c r="L8" s="198"/>
    </row>
    <row r="9" spans="2:46" s="199" customFormat="1" ht="16.5" customHeight="1">
      <c r="B9" s="198"/>
      <c r="E9" s="341" t="s">
        <v>413</v>
      </c>
      <c r="F9" s="342"/>
      <c r="G9" s="342"/>
      <c r="H9" s="342"/>
      <c r="L9" s="198"/>
    </row>
    <row r="10" spans="2:46" s="199" customFormat="1">
      <c r="B10" s="198"/>
      <c r="L10" s="198"/>
    </row>
    <row r="11" spans="2:46" s="199" customFormat="1" ht="12" customHeight="1">
      <c r="B11" s="198"/>
      <c r="D11" s="197" t="s">
        <v>18</v>
      </c>
      <c r="F11" s="200" t="s">
        <v>1</v>
      </c>
      <c r="I11" s="197" t="s">
        <v>19</v>
      </c>
      <c r="J11" s="200" t="s">
        <v>1</v>
      </c>
      <c r="L11" s="198"/>
    </row>
    <row r="12" spans="2:46" s="199" customFormat="1" ht="12" customHeight="1">
      <c r="B12" s="198"/>
      <c r="D12" s="197" t="s">
        <v>20</v>
      </c>
      <c r="F12" s="200" t="s">
        <v>414</v>
      </c>
      <c r="I12" s="197" t="s">
        <v>22</v>
      </c>
      <c r="J12" s="201" t="s">
        <v>621</v>
      </c>
      <c r="L12" s="198"/>
    </row>
    <row r="13" spans="2:46" s="199" customFormat="1" ht="10.9" customHeight="1">
      <c r="B13" s="198"/>
      <c r="L13" s="198"/>
    </row>
    <row r="14" spans="2:46" s="199" customFormat="1" ht="12" customHeight="1">
      <c r="B14" s="198"/>
      <c r="D14" s="197" t="s">
        <v>24</v>
      </c>
      <c r="I14" s="197" t="s">
        <v>25</v>
      </c>
      <c r="J14" s="200" t="s">
        <v>415</v>
      </c>
      <c r="L14" s="198"/>
    </row>
    <row r="15" spans="2:46" s="199" customFormat="1" ht="18" customHeight="1">
      <c r="B15" s="198"/>
      <c r="E15" s="200" t="s">
        <v>416</v>
      </c>
      <c r="I15" s="197" t="s">
        <v>27</v>
      </c>
      <c r="J15" s="200" t="s">
        <v>1</v>
      </c>
      <c r="L15" s="198"/>
    </row>
    <row r="16" spans="2:46" s="199" customFormat="1" ht="6.95" customHeight="1">
      <c r="B16" s="198"/>
      <c r="L16" s="198"/>
    </row>
    <row r="17" spans="2:12" s="199" customFormat="1" ht="12" customHeight="1">
      <c r="B17" s="198"/>
      <c r="D17" s="197" t="s">
        <v>417</v>
      </c>
      <c r="I17" s="197" t="s">
        <v>25</v>
      </c>
      <c r="J17" s="200" t="s">
        <v>1</v>
      </c>
      <c r="L17" s="198"/>
    </row>
    <row r="18" spans="2:12" s="199" customFormat="1" ht="18" customHeight="1">
      <c r="B18" s="198"/>
      <c r="E18" s="200" t="s">
        <v>26</v>
      </c>
      <c r="I18" s="197" t="s">
        <v>27</v>
      </c>
      <c r="J18" s="200" t="s">
        <v>1</v>
      </c>
      <c r="L18" s="198"/>
    </row>
    <row r="19" spans="2:12" s="199" customFormat="1" ht="6.95" customHeight="1">
      <c r="B19" s="198"/>
      <c r="L19" s="198"/>
    </row>
    <row r="20" spans="2:12" s="199" customFormat="1" ht="12" customHeight="1">
      <c r="B20" s="198"/>
      <c r="D20" s="197" t="s">
        <v>30</v>
      </c>
      <c r="I20" s="197" t="s">
        <v>25</v>
      </c>
      <c r="J20" s="200" t="s">
        <v>418</v>
      </c>
      <c r="L20" s="198"/>
    </row>
    <row r="21" spans="2:12" s="199" customFormat="1" ht="18" customHeight="1">
      <c r="B21" s="198"/>
      <c r="E21" s="200" t="s">
        <v>419</v>
      </c>
      <c r="I21" s="197" t="s">
        <v>27</v>
      </c>
      <c r="J21" s="200" t="s">
        <v>1</v>
      </c>
      <c r="L21" s="198"/>
    </row>
    <row r="22" spans="2:12" s="199" customFormat="1" ht="6.95" customHeight="1">
      <c r="B22" s="198"/>
      <c r="L22" s="198"/>
    </row>
    <row r="23" spans="2:12" s="199" customFormat="1" ht="12" customHeight="1">
      <c r="B23" s="198"/>
      <c r="D23" s="197" t="s">
        <v>32</v>
      </c>
      <c r="I23" s="197" t="s">
        <v>25</v>
      </c>
      <c r="J23" s="200" t="s">
        <v>418</v>
      </c>
      <c r="L23" s="198"/>
    </row>
    <row r="24" spans="2:12" s="199" customFormat="1" ht="18" customHeight="1">
      <c r="B24" s="198"/>
      <c r="E24" s="200" t="s">
        <v>420</v>
      </c>
      <c r="I24" s="197" t="s">
        <v>27</v>
      </c>
      <c r="J24" s="200" t="s">
        <v>1</v>
      </c>
      <c r="L24" s="198"/>
    </row>
    <row r="25" spans="2:12" s="199" customFormat="1" ht="6.95" customHeight="1">
      <c r="B25" s="198"/>
      <c r="L25" s="198"/>
    </row>
    <row r="26" spans="2:12" s="199" customFormat="1" ht="12" customHeight="1">
      <c r="B26" s="198"/>
      <c r="D26" s="197" t="s">
        <v>33</v>
      </c>
      <c r="L26" s="198"/>
    </row>
    <row r="27" spans="2:12" s="203" customFormat="1" ht="65.25" customHeight="1">
      <c r="B27" s="202"/>
      <c r="E27" s="345" t="s">
        <v>421</v>
      </c>
      <c r="F27" s="345"/>
      <c r="G27" s="345"/>
      <c r="H27" s="345"/>
      <c r="L27" s="202"/>
    </row>
    <row r="28" spans="2:12" s="199" customFormat="1" ht="6.95" customHeight="1">
      <c r="B28" s="198"/>
      <c r="L28" s="198"/>
    </row>
    <row r="29" spans="2:12" s="199" customFormat="1" ht="6.95" customHeight="1">
      <c r="B29" s="198"/>
      <c r="D29" s="204"/>
      <c r="E29" s="204"/>
      <c r="F29" s="204"/>
      <c r="G29" s="204"/>
      <c r="H29" s="204"/>
      <c r="I29" s="204"/>
      <c r="J29" s="204"/>
      <c r="K29" s="204"/>
      <c r="L29" s="198"/>
    </row>
    <row r="30" spans="2:12" s="199" customFormat="1" ht="25.35" customHeight="1">
      <c r="B30" s="198"/>
      <c r="D30" s="205" t="s">
        <v>36</v>
      </c>
      <c r="J30" s="206">
        <f>ROUND(J84, 2)</f>
        <v>0</v>
      </c>
      <c r="L30" s="198"/>
    </row>
    <row r="31" spans="2:12" s="199" customFormat="1" ht="6.95" customHeight="1">
      <c r="B31" s="198"/>
      <c r="D31" s="204"/>
      <c r="E31" s="204"/>
      <c r="F31" s="204"/>
      <c r="G31" s="204"/>
      <c r="H31" s="204"/>
      <c r="I31" s="204"/>
      <c r="J31" s="204"/>
      <c r="K31" s="204"/>
      <c r="L31" s="198"/>
    </row>
    <row r="32" spans="2:12" s="199" customFormat="1" ht="14.45" customHeight="1">
      <c r="B32" s="198"/>
      <c r="F32" s="207" t="s">
        <v>38</v>
      </c>
      <c r="I32" s="207" t="s">
        <v>37</v>
      </c>
      <c r="J32" s="207" t="s">
        <v>39</v>
      </c>
      <c r="L32" s="198"/>
    </row>
    <row r="33" spans="2:12" s="199" customFormat="1" ht="14.45" customHeight="1">
      <c r="B33" s="198"/>
      <c r="D33" s="208" t="s">
        <v>40</v>
      </c>
      <c r="E33" s="197" t="s">
        <v>41</v>
      </c>
      <c r="F33" s="209">
        <f>ROUND((SUM(BE84:BE175)),  2)</f>
        <v>0</v>
      </c>
      <c r="I33" s="210">
        <v>0.21</v>
      </c>
      <c r="J33" s="209">
        <f>ROUND(((SUM(BE84:BE175))*I33),  2)</f>
        <v>0</v>
      </c>
      <c r="L33" s="198"/>
    </row>
    <row r="34" spans="2:12" s="199" customFormat="1" ht="14.45" customHeight="1">
      <c r="B34" s="198"/>
      <c r="E34" s="197" t="s">
        <v>42</v>
      </c>
      <c r="F34" s="209">
        <f>ROUND((SUM(BF84:BF175)),  2)</f>
        <v>0</v>
      </c>
      <c r="I34" s="210">
        <v>0.15</v>
      </c>
      <c r="J34" s="209">
        <f>ROUND(((SUM(BF84:BF175))*I34),  2)</f>
        <v>0</v>
      </c>
      <c r="L34" s="198"/>
    </row>
    <row r="35" spans="2:12" s="199" customFormat="1" ht="14.45" hidden="1" customHeight="1">
      <c r="B35" s="198"/>
      <c r="E35" s="197" t="s">
        <v>43</v>
      </c>
      <c r="F35" s="209">
        <f>ROUND((SUM(BG84:BG175)),  2)</f>
        <v>0</v>
      </c>
      <c r="I35" s="210">
        <v>0.21</v>
      </c>
      <c r="J35" s="209">
        <f>0</f>
        <v>0</v>
      </c>
      <c r="L35" s="198"/>
    </row>
    <row r="36" spans="2:12" s="199" customFormat="1" ht="14.45" hidden="1" customHeight="1">
      <c r="B36" s="198"/>
      <c r="E36" s="197" t="s">
        <v>44</v>
      </c>
      <c r="F36" s="209">
        <f>ROUND((SUM(BH84:BH175)),  2)</f>
        <v>0</v>
      </c>
      <c r="I36" s="210">
        <v>0.15</v>
      </c>
      <c r="J36" s="209">
        <f>0</f>
        <v>0</v>
      </c>
      <c r="L36" s="198"/>
    </row>
    <row r="37" spans="2:12" s="199" customFormat="1" ht="14.45" hidden="1" customHeight="1">
      <c r="B37" s="198"/>
      <c r="E37" s="197" t="s">
        <v>45</v>
      </c>
      <c r="F37" s="209">
        <f>ROUND((SUM(BI84:BI175)),  2)</f>
        <v>0</v>
      </c>
      <c r="I37" s="210">
        <v>0</v>
      </c>
      <c r="J37" s="209">
        <f>0</f>
        <v>0</v>
      </c>
      <c r="L37" s="198"/>
    </row>
    <row r="38" spans="2:12" s="199" customFormat="1" ht="6.95" customHeight="1">
      <c r="B38" s="198"/>
      <c r="L38" s="198"/>
    </row>
    <row r="39" spans="2:12" s="199" customFormat="1" ht="25.35" customHeight="1">
      <c r="B39" s="198"/>
      <c r="C39" s="211"/>
      <c r="D39" s="212" t="s">
        <v>46</v>
      </c>
      <c r="E39" s="213"/>
      <c r="F39" s="213"/>
      <c r="G39" s="214" t="s">
        <v>47</v>
      </c>
      <c r="H39" s="215" t="s">
        <v>48</v>
      </c>
      <c r="I39" s="213"/>
      <c r="J39" s="216">
        <f>SUM(J30:J37)</f>
        <v>0</v>
      </c>
      <c r="K39" s="217"/>
      <c r="L39" s="198"/>
    </row>
    <row r="40" spans="2:12" s="199" customFormat="1" ht="14.45" customHeight="1">
      <c r="B40" s="218"/>
      <c r="C40" s="219"/>
      <c r="D40" s="219"/>
      <c r="E40" s="219"/>
      <c r="F40" s="219"/>
      <c r="G40" s="219"/>
      <c r="H40" s="219"/>
      <c r="I40" s="219"/>
      <c r="J40" s="219"/>
      <c r="K40" s="219"/>
      <c r="L40" s="198"/>
    </row>
    <row r="44" spans="2:12" s="199" customFormat="1" ht="6.95" customHeight="1">
      <c r="B44" s="220"/>
      <c r="C44" s="221"/>
      <c r="D44" s="221"/>
      <c r="E44" s="221"/>
      <c r="F44" s="221"/>
      <c r="G44" s="221"/>
      <c r="H44" s="221"/>
      <c r="I44" s="221"/>
      <c r="J44" s="221"/>
      <c r="K44" s="221"/>
      <c r="L44" s="198"/>
    </row>
    <row r="45" spans="2:12" s="199" customFormat="1" ht="24.95" customHeight="1">
      <c r="B45" s="198"/>
      <c r="C45" s="195" t="s">
        <v>95</v>
      </c>
      <c r="L45" s="198"/>
    </row>
    <row r="46" spans="2:12" s="199" customFormat="1" ht="6.95" customHeight="1">
      <c r="B46" s="198"/>
      <c r="L46" s="198"/>
    </row>
    <row r="47" spans="2:12" s="199" customFormat="1" ht="12" customHeight="1">
      <c r="B47" s="198"/>
      <c r="C47" s="197" t="s">
        <v>16</v>
      </c>
      <c r="L47" s="198"/>
    </row>
    <row r="48" spans="2:12" s="199" customFormat="1" ht="16.5" customHeight="1">
      <c r="B48" s="198"/>
      <c r="E48" s="339" t="str">
        <f>E7</f>
        <v>Kutná Hora - Karlov, ul.Čáslavská</v>
      </c>
      <c r="F48" s="340"/>
      <c r="G48" s="340"/>
      <c r="H48" s="340"/>
      <c r="L48" s="198"/>
    </row>
    <row r="49" spans="2:47" s="199" customFormat="1" ht="12" customHeight="1">
      <c r="B49" s="198"/>
      <c r="C49" s="197" t="s">
        <v>412</v>
      </c>
      <c r="L49" s="198"/>
    </row>
    <row r="50" spans="2:47" s="199" customFormat="1" ht="16.5" customHeight="1">
      <c r="B50" s="198"/>
      <c r="E50" s="341" t="str">
        <f>E9</f>
        <v>SO 400 - Veřejné osvětlení</v>
      </c>
      <c r="F50" s="342"/>
      <c r="G50" s="342"/>
      <c r="H50" s="342"/>
      <c r="L50" s="198"/>
    </row>
    <row r="51" spans="2:47" s="199" customFormat="1" ht="6.95" customHeight="1">
      <c r="B51" s="198"/>
      <c r="L51" s="198"/>
    </row>
    <row r="52" spans="2:47" s="199" customFormat="1" ht="12" customHeight="1">
      <c r="B52" s="198"/>
      <c r="C52" s="197" t="s">
        <v>20</v>
      </c>
      <c r="F52" s="200" t="str">
        <f>F12</f>
        <v>k.ú.Kutná Hora (677 710)</v>
      </c>
      <c r="I52" s="197" t="s">
        <v>22</v>
      </c>
      <c r="J52" s="201" t="str">
        <f>IF(J12="","",J12)</f>
        <v>7. 6. 2023</v>
      </c>
      <c r="L52" s="198"/>
    </row>
    <row r="53" spans="2:47" s="199" customFormat="1" ht="6.95" customHeight="1">
      <c r="B53" s="198"/>
      <c r="L53" s="198"/>
    </row>
    <row r="54" spans="2:47" s="199" customFormat="1" ht="25.7" customHeight="1">
      <c r="B54" s="198"/>
      <c r="C54" s="197" t="s">
        <v>24</v>
      </c>
      <c r="F54" s="200" t="str">
        <f>E15</f>
        <v>Milota Kladno, spol. s r.o.</v>
      </c>
      <c r="I54" s="197" t="s">
        <v>30</v>
      </c>
      <c r="J54" s="222" t="str">
        <f>E21</f>
        <v>Ing.Jan Hora, PRINKOM spol. s r.o.</v>
      </c>
      <c r="L54" s="198"/>
    </row>
    <row r="55" spans="2:47" s="199" customFormat="1" ht="25.7" customHeight="1">
      <c r="B55" s="198"/>
      <c r="C55" s="197" t="s">
        <v>417</v>
      </c>
      <c r="F55" s="200" t="str">
        <f>IF(E18="","",E18)</f>
        <v xml:space="preserve"> </v>
      </c>
      <c r="I55" s="197" t="s">
        <v>32</v>
      </c>
      <c r="J55" s="222" t="str">
        <f>E24</f>
        <v>Ing.Jan Hora - PRINKOM spol. s r.o.</v>
      </c>
      <c r="L55" s="198"/>
    </row>
    <row r="56" spans="2:47" s="199" customFormat="1" ht="10.35" customHeight="1">
      <c r="B56" s="198"/>
      <c r="L56" s="198"/>
    </row>
    <row r="57" spans="2:47" s="199" customFormat="1" ht="29.25" customHeight="1">
      <c r="B57" s="198"/>
      <c r="C57" s="223" t="s">
        <v>96</v>
      </c>
      <c r="D57" s="211"/>
      <c r="E57" s="211"/>
      <c r="F57" s="211"/>
      <c r="G57" s="211"/>
      <c r="H57" s="211"/>
      <c r="I57" s="211"/>
      <c r="J57" s="224" t="s">
        <v>97</v>
      </c>
      <c r="K57" s="211"/>
      <c r="L57" s="198"/>
    </row>
    <row r="58" spans="2:47" s="199" customFormat="1" ht="10.35" customHeight="1">
      <c r="B58" s="198"/>
      <c r="L58" s="198"/>
    </row>
    <row r="59" spans="2:47" s="199" customFormat="1" ht="22.9" customHeight="1">
      <c r="B59" s="198"/>
      <c r="C59" s="225" t="s">
        <v>422</v>
      </c>
      <c r="J59" s="206">
        <f>J84</f>
        <v>0</v>
      </c>
      <c r="L59" s="198"/>
      <c r="AU59" s="191" t="s">
        <v>99</v>
      </c>
    </row>
    <row r="60" spans="2:47" s="227" customFormat="1" ht="24.95" customHeight="1">
      <c r="B60" s="226"/>
      <c r="D60" s="228" t="s">
        <v>423</v>
      </c>
      <c r="E60" s="229"/>
      <c r="F60" s="229"/>
      <c r="G60" s="229"/>
      <c r="H60" s="229"/>
      <c r="I60" s="229"/>
      <c r="J60" s="230">
        <f>J85</f>
        <v>0</v>
      </c>
      <c r="L60" s="226"/>
    </row>
    <row r="61" spans="2:47" s="232" customFormat="1" ht="19.899999999999999" customHeight="1">
      <c r="B61" s="231"/>
      <c r="D61" s="233" t="s">
        <v>424</v>
      </c>
      <c r="E61" s="234"/>
      <c r="F61" s="234"/>
      <c r="G61" s="234"/>
      <c r="H61" s="234"/>
      <c r="I61" s="234"/>
      <c r="J61" s="235">
        <f>J86</f>
        <v>0</v>
      </c>
      <c r="L61" s="231"/>
    </row>
    <row r="62" spans="2:47" s="232" customFormat="1" ht="19.899999999999999" customHeight="1">
      <c r="B62" s="231"/>
      <c r="D62" s="233" t="s">
        <v>425</v>
      </c>
      <c r="E62" s="234"/>
      <c r="F62" s="234"/>
      <c r="G62" s="234"/>
      <c r="H62" s="234"/>
      <c r="I62" s="234"/>
      <c r="J62" s="235">
        <f>J105</f>
        <v>0</v>
      </c>
      <c r="L62" s="231"/>
    </row>
    <row r="63" spans="2:47" s="232" customFormat="1" ht="14.85" customHeight="1">
      <c r="B63" s="231"/>
      <c r="D63" s="233" t="s">
        <v>426</v>
      </c>
      <c r="E63" s="234"/>
      <c r="F63" s="234"/>
      <c r="G63" s="234"/>
      <c r="H63" s="234"/>
      <c r="I63" s="234"/>
      <c r="J63" s="235">
        <f>J106</f>
        <v>0</v>
      </c>
      <c r="L63" s="231"/>
    </row>
    <row r="64" spans="2:47" s="232" customFormat="1" ht="14.85" customHeight="1">
      <c r="B64" s="231"/>
      <c r="D64" s="233" t="s">
        <v>427</v>
      </c>
      <c r="E64" s="234"/>
      <c r="F64" s="234"/>
      <c r="G64" s="234"/>
      <c r="H64" s="234"/>
      <c r="I64" s="234"/>
      <c r="J64" s="235">
        <f>J145</f>
        <v>0</v>
      </c>
      <c r="L64" s="231"/>
    </row>
    <row r="65" spans="2:12" s="199" customFormat="1" ht="21.75" customHeight="1">
      <c r="B65" s="198"/>
      <c r="L65" s="198"/>
    </row>
    <row r="66" spans="2:12" s="199" customFormat="1" ht="6.95" customHeight="1">
      <c r="B66" s="218"/>
      <c r="C66" s="219"/>
      <c r="D66" s="219"/>
      <c r="E66" s="219"/>
      <c r="F66" s="219"/>
      <c r="G66" s="219"/>
      <c r="H66" s="219"/>
      <c r="I66" s="219"/>
      <c r="J66" s="219"/>
      <c r="K66" s="219"/>
      <c r="L66" s="198"/>
    </row>
    <row r="70" spans="2:12" s="199" customFormat="1" ht="6.95" customHeight="1">
      <c r="B70" s="220"/>
      <c r="C70" s="221"/>
      <c r="D70" s="221"/>
      <c r="E70" s="221"/>
      <c r="F70" s="221"/>
      <c r="G70" s="221"/>
      <c r="H70" s="221"/>
      <c r="I70" s="221"/>
      <c r="J70" s="221"/>
      <c r="K70" s="221"/>
      <c r="L70" s="198"/>
    </row>
    <row r="71" spans="2:12" s="199" customFormat="1" ht="24.95" customHeight="1">
      <c r="B71" s="198"/>
      <c r="C71" s="195" t="s">
        <v>123</v>
      </c>
      <c r="L71" s="198"/>
    </row>
    <row r="72" spans="2:12" s="199" customFormat="1" ht="6.95" customHeight="1">
      <c r="B72" s="198"/>
      <c r="L72" s="198"/>
    </row>
    <row r="73" spans="2:12" s="199" customFormat="1" ht="12" customHeight="1">
      <c r="B73" s="198"/>
      <c r="C73" s="197" t="s">
        <v>16</v>
      </c>
      <c r="L73" s="198"/>
    </row>
    <row r="74" spans="2:12" s="199" customFormat="1" ht="16.5" customHeight="1">
      <c r="B74" s="198"/>
      <c r="E74" s="339" t="str">
        <f>E7</f>
        <v>Kutná Hora - Karlov, ul.Čáslavská</v>
      </c>
      <c r="F74" s="340"/>
      <c r="G74" s="340"/>
      <c r="H74" s="340"/>
      <c r="L74" s="198"/>
    </row>
    <row r="75" spans="2:12" s="199" customFormat="1" ht="12" customHeight="1">
      <c r="B75" s="198"/>
      <c r="C75" s="197" t="s">
        <v>412</v>
      </c>
      <c r="L75" s="198"/>
    </row>
    <row r="76" spans="2:12" s="199" customFormat="1" ht="16.5" customHeight="1">
      <c r="B76" s="198"/>
      <c r="E76" s="341" t="str">
        <f>E9</f>
        <v>SO 400 - Veřejné osvětlení</v>
      </c>
      <c r="F76" s="342"/>
      <c r="G76" s="342"/>
      <c r="H76" s="342"/>
      <c r="L76" s="198"/>
    </row>
    <row r="77" spans="2:12" s="199" customFormat="1" ht="6.95" customHeight="1">
      <c r="B77" s="198"/>
      <c r="L77" s="198"/>
    </row>
    <row r="78" spans="2:12" s="199" customFormat="1" ht="12" customHeight="1">
      <c r="B78" s="198"/>
      <c r="C78" s="197" t="s">
        <v>20</v>
      </c>
      <c r="F78" s="200" t="str">
        <f>F12</f>
        <v>k.ú.Kutná Hora (677 710)</v>
      </c>
      <c r="I78" s="197" t="s">
        <v>22</v>
      </c>
      <c r="J78" s="201" t="str">
        <f>IF(J12="","",J12)</f>
        <v>7. 6. 2023</v>
      </c>
      <c r="L78" s="198"/>
    </row>
    <row r="79" spans="2:12" s="199" customFormat="1" ht="6.95" customHeight="1">
      <c r="B79" s="198"/>
      <c r="L79" s="198"/>
    </row>
    <row r="80" spans="2:12" s="199" customFormat="1" ht="25.7" customHeight="1">
      <c r="B80" s="198"/>
      <c r="C80" s="197" t="s">
        <v>24</v>
      </c>
      <c r="F80" s="200" t="str">
        <f>E15</f>
        <v>Milota Kladno, spol. s r.o.</v>
      </c>
      <c r="I80" s="197" t="s">
        <v>30</v>
      </c>
      <c r="J80" s="222" t="str">
        <f>E21</f>
        <v>Ing.Jan Hora, PRINKOM spol. s r.o.</v>
      </c>
      <c r="L80" s="198"/>
    </row>
    <row r="81" spans="2:65" s="199" customFormat="1" ht="25.7" customHeight="1">
      <c r="B81" s="198"/>
      <c r="C81" s="197" t="s">
        <v>417</v>
      </c>
      <c r="F81" s="200" t="str">
        <f>IF(E18="","",E18)</f>
        <v xml:space="preserve"> </v>
      </c>
      <c r="I81" s="197" t="s">
        <v>32</v>
      </c>
      <c r="J81" s="222" t="str">
        <f>E24</f>
        <v>Ing.Jan Hora - PRINKOM spol. s r.o.</v>
      </c>
      <c r="L81" s="198"/>
    </row>
    <row r="82" spans="2:65" s="199" customFormat="1" ht="10.35" customHeight="1">
      <c r="B82" s="198"/>
      <c r="L82" s="198"/>
    </row>
    <row r="83" spans="2:65" s="243" customFormat="1" ht="29.25" customHeight="1">
      <c r="B83" s="236"/>
      <c r="C83" s="237" t="s">
        <v>124</v>
      </c>
      <c r="D83" s="238" t="s">
        <v>61</v>
      </c>
      <c r="E83" s="238" t="s">
        <v>57</v>
      </c>
      <c r="F83" s="238" t="s">
        <v>58</v>
      </c>
      <c r="G83" s="238" t="s">
        <v>125</v>
      </c>
      <c r="H83" s="238" t="s">
        <v>126</v>
      </c>
      <c r="I83" s="238" t="s">
        <v>127</v>
      </c>
      <c r="J83" s="238" t="s">
        <v>97</v>
      </c>
      <c r="K83" s="239" t="s">
        <v>128</v>
      </c>
      <c r="L83" s="236"/>
      <c r="M83" s="240" t="s">
        <v>1</v>
      </c>
      <c r="N83" s="241" t="s">
        <v>40</v>
      </c>
      <c r="O83" s="241" t="s">
        <v>129</v>
      </c>
      <c r="P83" s="241" t="s">
        <v>130</v>
      </c>
      <c r="Q83" s="241" t="s">
        <v>131</v>
      </c>
      <c r="R83" s="241" t="s">
        <v>132</v>
      </c>
      <c r="S83" s="241" t="s">
        <v>133</v>
      </c>
      <c r="T83" s="242" t="s">
        <v>134</v>
      </c>
    </row>
    <row r="84" spans="2:65" s="199" customFormat="1" ht="22.9" customHeight="1">
      <c r="B84" s="198"/>
      <c r="C84" s="244" t="s">
        <v>135</v>
      </c>
      <c r="J84" s="245">
        <f>BK84</f>
        <v>0</v>
      </c>
      <c r="L84" s="198"/>
      <c r="M84" s="246"/>
      <c r="N84" s="204"/>
      <c r="O84" s="204"/>
      <c r="P84" s="247">
        <f>P85</f>
        <v>0</v>
      </c>
      <c r="Q84" s="204"/>
      <c r="R84" s="247">
        <f>R85</f>
        <v>0</v>
      </c>
      <c r="S84" s="204"/>
      <c r="T84" s="248">
        <f>T85</f>
        <v>0</v>
      </c>
      <c r="AT84" s="191" t="s">
        <v>75</v>
      </c>
      <c r="AU84" s="191" t="s">
        <v>99</v>
      </c>
      <c r="BK84" s="249">
        <f>BK85</f>
        <v>0</v>
      </c>
    </row>
    <row r="85" spans="2:65" s="251" customFormat="1" ht="25.9" customHeight="1">
      <c r="B85" s="250"/>
      <c r="D85" s="252" t="s">
        <v>75</v>
      </c>
      <c r="E85" s="253" t="s">
        <v>204</v>
      </c>
      <c r="F85" s="253" t="s">
        <v>428</v>
      </c>
      <c r="J85" s="254">
        <f>BK85</f>
        <v>0</v>
      </c>
      <c r="L85" s="250"/>
      <c r="M85" s="255"/>
      <c r="P85" s="256">
        <f>P86+P105</f>
        <v>0</v>
      </c>
      <c r="R85" s="256">
        <f>R86+R105</f>
        <v>0</v>
      </c>
      <c r="T85" s="257">
        <f>T86+T105</f>
        <v>0</v>
      </c>
      <c r="AR85" s="252" t="s">
        <v>154</v>
      </c>
      <c r="AT85" s="258" t="s">
        <v>75</v>
      </c>
      <c r="AU85" s="258" t="s">
        <v>76</v>
      </c>
      <c r="AY85" s="252" t="s">
        <v>138</v>
      </c>
      <c r="BK85" s="259">
        <f>BK86+BK105</f>
        <v>0</v>
      </c>
    </row>
    <row r="86" spans="2:65" s="251" customFormat="1" ht="22.9" customHeight="1">
      <c r="B86" s="250"/>
      <c r="D86" s="252" t="s">
        <v>75</v>
      </c>
      <c r="E86" s="260" t="s">
        <v>429</v>
      </c>
      <c r="F86" s="260" t="s">
        <v>430</v>
      </c>
      <c r="J86" s="261">
        <f>BK86</f>
        <v>0</v>
      </c>
      <c r="L86" s="250"/>
      <c r="M86" s="255"/>
      <c r="P86" s="256">
        <f>SUM(P87:P104)</f>
        <v>0</v>
      </c>
      <c r="R86" s="256">
        <f>SUM(R87:R104)</f>
        <v>0</v>
      </c>
      <c r="T86" s="257">
        <f>SUM(T87:T104)</f>
        <v>0</v>
      </c>
      <c r="AR86" s="252" t="s">
        <v>154</v>
      </c>
      <c r="AT86" s="258" t="s">
        <v>75</v>
      </c>
      <c r="AU86" s="258" t="s">
        <v>81</v>
      </c>
      <c r="AY86" s="252" t="s">
        <v>138</v>
      </c>
      <c r="BK86" s="259">
        <f>SUM(BK87:BK104)</f>
        <v>0</v>
      </c>
    </row>
    <row r="87" spans="2:65" s="199" customFormat="1" ht="37.9" customHeight="1">
      <c r="B87" s="198"/>
      <c r="C87" s="280" t="s">
        <v>81</v>
      </c>
      <c r="D87" s="280" t="s">
        <v>140</v>
      </c>
      <c r="E87" s="281" t="s">
        <v>431</v>
      </c>
      <c r="F87" s="282" t="s">
        <v>432</v>
      </c>
      <c r="G87" s="283" t="s">
        <v>221</v>
      </c>
      <c r="H87" s="284">
        <v>216</v>
      </c>
      <c r="I87" s="279"/>
      <c r="J87" s="285">
        <f>ROUND(I87*H87,2)</f>
        <v>0</v>
      </c>
      <c r="K87" s="282" t="s">
        <v>433</v>
      </c>
      <c r="L87" s="198"/>
      <c r="M87" s="262" t="s">
        <v>1</v>
      </c>
      <c r="N87" s="263" t="s">
        <v>41</v>
      </c>
      <c r="O87" s="264">
        <v>0</v>
      </c>
      <c r="P87" s="264">
        <f>O87*H87</f>
        <v>0</v>
      </c>
      <c r="Q87" s="264">
        <v>0</v>
      </c>
      <c r="R87" s="264">
        <f>Q87*H87</f>
        <v>0</v>
      </c>
      <c r="S87" s="264">
        <v>0</v>
      </c>
      <c r="T87" s="265">
        <f>S87*H87</f>
        <v>0</v>
      </c>
      <c r="AR87" s="266" t="s">
        <v>434</v>
      </c>
      <c r="AT87" s="266" t="s">
        <v>140</v>
      </c>
      <c r="AU87" s="266" t="s">
        <v>92</v>
      </c>
      <c r="AY87" s="191" t="s">
        <v>138</v>
      </c>
      <c r="BE87" s="267">
        <f>IF(N87="základní",J87,0)</f>
        <v>0</v>
      </c>
      <c r="BF87" s="267">
        <f>IF(N87="snížená",J87,0)</f>
        <v>0</v>
      </c>
      <c r="BG87" s="267">
        <f>IF(N87="zákl. přenesená",J87,0)</f>
        <v>0</v>
      </c>
      <c r="BH87" s="267">
        <f>IF(N87="sníž. přenesená",J87,0)</f>
        <v>0</v>
      </c>
      <c r="BI87" s="267">
        <f>IF(N87="nulová",J87,0)</f>
        <v>0</v>
      </c>
      <c r="BJ87" s="191" t="s">
        <v>81</v>
      </c>
      <c r="BK87" s="267">
        <f>ROUND(I87*H87,2)</f>
        <v>0</v>
      </c>
      <c r="BL87" s="191" t="s">
        <v>434</v>
      </c>
      <c r="BM87" s="266" t="s">
        <v>92</v>
      </c>
    </row>
    <row r="88" spans="2:65" s="199" customFormat="1">
      <c r="B88" s="198"/>
      <c r="D88" s="268" t="s">
        <v>435</v>
      </c>
      <c r="F88" s="269" t="s">
        <v>436</v>
      </c>
      <c r="L88" s="198"/>
      <c r="M88" s="270"/>
      <c r="T88" s="271"/>
      <c r="AT88" s="191" t="s">
        <v>435</v>
      </c>
      <c r="AU88" s="191" t="s">
        <v>92</v>
      </c>
    </row>
    <row r="89" spans="2:65" s="199" customFormat="1" ht="37.9" customHeight="1">
      <c r="B89" s="198"/>
      <c r="C89" s="280" t="s">
        <v>92</v>
      </c>
      <c r="D89" s="280" t="s">
        <v>140</v>
      </c>
      <c r="E89" s="281" t="s">
        <v>437</v>
      </c>
      <c r="F89" s="282" t="s">
        <v>438</v>
      </c>
      <c r="G89" s="283" t="s">
        <v>221</v>
      </c>
      <c r="H89" s="284">
        <v>84</v>
      </c>
      <c r="I89" s="279"/>
      <c r="J89" s="285">
        <f>ROUND(I89*H89,2)</f>
        <v>0</v>
      </c>
      <c r="K89" s="282" t="s">
        <v>433</v>
      </c>
      <c r="L89" s="198"/>
      <c r="M89" s="262" t="s">
        <v>1</v>
      </c>
      <c r="N89" s="263" t="s">
        <v>41</v>
      </c>
      <c r="O89" s="264">
        <v>0</v>
      </c>
      <c r="P89" s="264">
        <f>O89*H89</f>
        <v>0</v>
      </c>
      <c r="Q89" s="264">
        <v>0</v>
      </c>
      <c r="R89" s="264">
        <f>Q89*H89</f>
        <v>0</v>
      </c>
      <c r="S89" s="264">
        <v>0</v>
      </c>
      <c r="T89" s="265">
        <f>S89*H89</f>
        <v>0</v>
      </c>
      <c r="AR89" s="266" t="s">
        <v>434</v>
      </c>
      <c r="AT89" s="266" t="s">
        <v>140</v>
      </c>
      <c r="AU89" s="266" t="s">
        <v>92</v>
      </c>
      <c r="AY89" s="191" t="s">
        <v>138</v>
      </c>
      <c r="BE89" s="267">
        <f>IF(N89="základní",J89,0)</f>
        <v>0</v>
      </c>
      <c r="BF89" s="267">
        <f>IF(N89="snížená",J89,0)</f>
        <v>0</v>
      </c>
      <c r="BG89" s="267">
        <f>IF(N89="zákl. přenesená",J89,0)</f>
        <v>0</v>
      </c>
      <c r="BH89" s="267">
        <f>IF(N89="sníž. přenesená",J89,0)</f>
        <v>0</v>
      </c>
      <c r="BI89" s="267">
        <f>IF(N89="nulová",J89,0)</f>
        <v>0</v>
      </c>
      <c r="BJ89" s="191" t="s">
        <v>81</v>
      </c>
      <c r="BK89" s="267">
        <f>ROUND(I89*H89,2)</f>
        <v>0</v>
      </c>
      <c r="BL89" s="191" t="s">
        <v>434</v>
      </c>
      <c r="BM89" s="266" t="s">
        <v>144</v>
      </c>
    </row>
    <row r="90" spans="2:65" s="199" customFormat="1">
      <c r="B90" s="198"/>
      <c r="D90" s="268" t="s">
        <v>435</v>
      </c>
      <c r="F90" s="269" t="s">
        <v>439</v>
      </c>
      <c r="L90" s="198"/>
      <c r="M90" s="270"/>
      <c r="T90" s="271"/>
      <c r="AT90" s="191" t="s">
        <v>435</v>
      </c>
      <c r="AU90" s="191" t="s">
        <v>92</v>
      </c>
    </row>
    <row r="91" spans="2:65" s="199" customFormat="1" ht="37.9" customHeight="1">
      <c r="B91" s="198"/>
      <c r="C91" s="280" t="s">
        <v>154</v>
      </c>
      <c r="D91" s="280" t="s">
        <v>140</v>
      </c>
      <c r="E91" s="281" t="s">
        <v>440</v>
      </c>
      <c r="F91" s="282" t="s">
        <v>441</v>
      </c>
      <c r="G91" s="283" t="s">
        <v>221</v>
      </c>
      <c r="H91" s="284">
        <v>41</v>
      </c>
      <c r="I91" s="279"/>
      <c r="J91" s="285">
        <f>ROUND(I91*H91,2)</f>
        <v>0</v>
      </c>
      <c r="K91" s="282" t="s">
        <v>433</v>
      </c>
      <c r="L91" s="198"/>
      <c r="M91" s="262" t="s">
        <v>1</v>
      </c>
      <c r="N91" s="263" t="s">
        <v>41</v>
      </c>
      <c r="O91" s="264">
        <v>0</v>
      </c>
      <c r="P91" s="264">
        <f>O91*H91</f>
        <v>0</v>
      </c>
      <c r="Q91" s="264">
        <v>0</v>
      </c>
      <c r="R91" s="264">
        <f>Q91*H91</f>
        <v>0</v>
      </c>
      <c r="S91" s="264">
        <v>0</v>
      </c>
      <c r="T91" s="265">
        <f>S91*H91</f>
        <v>0</v>
      </c>
      <c r="AR91" s="266" t="s">
        <v>434</v>
      </c>
      <c r="AT91" s="266" t="s">
        <v>140</v>
      </c>
      <c r="AU91" s="266" t="s">
        <v>92</v>
      </c>
      <c r="AY91" s="191" t="s">
        <v>138</v>
      </c>
      <c r="BE91" s="267">
        <f>IF(N91="základní",J91,0)</f>
        <v>0</v>
      </c>
      <c r="BF91" s="267">
        <f>IF(N91="snížená",J91,0)</f>
        <v>0</v>
      </c>
      <c r="BG91" s="267">
        <f>IF(N91="zákl. přenesená",J91,0)</f>
        <v>0</v>
      </c>
      <c r="BH91" s="267">
        <f>IF(N91="sníž. přenesená",J91,0)</f>
        <v>0</v>
      </c>
      <c r="BI91" s="267">
        <f>IF(N91="nulová",J91,0)</f>
        <v>0</v>
      </c>
      <c r="BJ91" s="191" t="s">
        <v>81</v>
      </c>
      <c r="BK91" s="267">
        <f>ROUND(I91*H91,2)</f>
        <v>0</v>
      </c>
      <c r="BL91" s="191" t="s">
        <v>434</v>
      </c>
      <c r="BM91" s="266" t="s">
        <v>166</v>
      </c>
    </row>
    <row r="92" spans="2:65" s="199" customFormat="1">
      <c r="B92" s="198"/>
      <c r="D92" s="268" t="s">
        <v>435</v>
      </c>
      <c r="F92" s="269" t="s">
        <v>442</v>
      </c>
      <c r="L92" s="198"/>
      <c r="M92" s="270"/>
      <c r="T92" s="271"/>
      <c r="AT92" s="191" t="s">
        <v>435</v>
      </c>
      <c r="AU92" s="191" t="s">
        <v>92</v>
      </c>
    </row>
    <row r="93" spans="2:65" s="199" customFormat="1" ht="24.2" customHeight="1">
      <c r="B93" s="198"/>
      <c r="C93" s="280" t="s">
        <v>144</v>
      </c>
      <c r="D93" s="280" t="s">
        <v>140</v>
      </c>
      <c r="E93" s="281" t="s">
        <v>443</v>
      </c>
      <c r="F93" s="282" t="s">
        <v>444</v>
      </c>
      <c r="G93" s="283" t="s">
        <v>221</v>
      </c>
      <c r="H93" s="284">
        <v>8</v>
      </c>
      <c r="I93" s="279"/>
      <c r="J93" s="285">
        <f>ROUND(I93*H93,2)</f>
        <v>0</v>
      </c>
      <c r="K93" s="282" t="s">
        <v>433</v>
      </c>
      <c r="L93" s="198"/>
      <c r="M93" s="262" t="s">
        <v>1</v>
      </c>
      <c r="N93" s="263" t="s">
        <v>41</v>
      </c>
      <c r="O93" s="264">
        <v>0</v>
      </c>
      <c r="P93" s="264">
        <f>O93*H93</f>
        <v>0</v>
      </c>
      <c r="Q93" s="264">
        <v>0</v>
      </c>
      <c r="R93" s="264">
        <f>Q93*H93</f>
        <v>0</v>
      </c>
      <c r="S93" s="264">
        <v>0</v>
      </c>
      <c r="T93" s="265">
        <f>S93*H93</f>
        <v>0</v>
      </c>
      <c r="AR93" s="266" t="s">
        <v>434</v>
      </c>
      <c r="AT93" s="266" t="s">
        <v>140</v>
      </c>
      <c r="AU93" s="266" t="s">
        <v>92</v>
      </c>
      <c r="AY93" s="191" t="s">
        <v>138</v>
      </c>
      <c r="BE93" s="267">
        <f>IF(N93="základní",J93,0)</f>
        <v>0</v>
      </c>
      <c r="BF93" s="267">
        <f>IF(N93="snížená",J93,0)</f>
        <v>0</v>
      </c>
      <c r="BG93" s="267">
        <f>IF(N93="zákl. přenesená",J93,0)</f>
        <v>0</v>
      </c>
      <c r="BH93" s="267">
        <f>IF(N93="sníž. přenesená",J93,0)</f>
        <v>0</v>
      </c>
      <c r="BI93" s="267">
        <f>IF(N93="nulová",J93,0)</f>
        <v>0</v>
      </c>
      <c r="BJ93" s="191" t="s">
        <v>81</v>
      </c>
      <c r="BK93" s="267">
        <f>ROUND(I93*H93,2)</f>
        <v>0</v>
      </c>
      <c r="BL93" s="191" t="s">
        <v>434</v>
      </c>
      <c r="BM93" s="266" t="s">
        <v>177</v>
      </c>
    </row>
    <row r="94" spans="2:65" s="199" customFormat="1">
      <c r="B94" s="198"/>
      <c r="D94" s="268" t="s">
        <v>435</v>
      </c>
      <c r="F94" s="269" t="s">
        <v>445</v>
      </c>
      <c r="L94" s="198"/>
      <c r="M94" s="270"/>
      <c r="T94" s="271"/>
      <c r="AT94" s="191" t="s">
        <v>435</v>
      </c>
      <c r="AU94" s="191" t="s">
        <v>92</v>
      </c>
    </row>
    <row r="95" spans="2:65" s="199" customFormat="1" ht="24.2" customHeight="1">
      <c r="B95" s="198"/>
      <c r="C95" s="280" t="s">
        <v>162</v>
      </c>
      <c r="D95" s="280" t="s">
        <v>140</v>
      </c>
      <c r="E95" s="281" t="s">
        <v>446</v>
      </c>
      <c r="F95" s="282" t="s">
        <v>447</v>
      </c>
      <c r="G95" s="283" t="s">
        <v>221</v>
      </c>
      <c r="H95" s="284">
        <v>300</v>
      </c>
      <c r="I95" s="279"/>
      <c r="J95" s="285">
        <f>ROUND(I95*H95,2)</f>
        <v>0</v>
      </c>
      <c r="K95" s="282" t="s">
        <v>433</v>
      </c>
      <c r="L95" s="198"/>
      <c r="M95" s="262" t="s">
        <v>1</v>
      </c>
      <c r="N95" s="263" t="s">
        <v>41</v>
      </c>
      <c r="O95" s="264">
        <v>0</v>
      </c>
      <c r="P95" s="264">
        <f>O95*H95</f>
        <v>0</v>
      </c>
      <c r="Q95" s="264">
        <v>0</v>
      </c>
      <c r="R95" s="264">
        <f>Q95*H95</f>
        <v>0</v>
      </c>
      <c r="S95" s="264">
        <v>0</v>
      </c>
      <c r="T95" s="265">
        <f>S95*H95</f>
        <v>0</v>
      </c>
      <c r="AR95" s="266" t="s">
        <v>434</v>
      </c>
      <c r="AT95" s="266" t="s">
        <v>140</v>
      </c>
      <c r="AU95" s="266" t="s">
        <v>92</v>
      </c>
      <c r="AY95" s="191" t="s">
        <v>138</v>
      </c>
      <c r="BE95" s="267">
        <f>IF(N95="základní",J95,0)</f>
        <v>0</v>
      </c>
      <c r="BF95" s="267">
        <f>IF(N95="snížená",J95,0)</f>
        <v>0</v>
      </c>
      <c r="BG95" s="267">
        <f>IF(N95="zákl. přenesená",J95,0)</f>
        <v>0</v>
      </c>
      <c r="BH95" s="267">
        <f>IF(N95="sníž. přenesená",J95,0)</f>
        <v>0</v>
      </c>
      <c r="BI95" s="267">
        <f>IF(N95="nulová",J95,0)</f>
        <v>0</v>
      </c>
      <c r="BJ95" s="191" t="s">
        <v>81</v>
      </c>
      <c r="BK95" s="267">
        <f>ROUND(I95*H95,2)</f>
        <v>0</v>
      </c>
      <c r="BL95" s="191" t="s">
        <v>434</v>
      </c>
      <c r="BM95" s="266" t="s">
        <v>186</v>
      </c>
    </row>
    <row r="96" spans="2:65" s="199" customFormat="1">
      <c r="B96" s="198"/>
      <c r="D96" s="268" t="s">
        <v>435</v>
      </c>
      <c r="F96" s="269" t="s">
        <v>448</v>
      </c>
      <c r="L96" s="198"/>
      <c r="M96" s="270"/>
      <c r="T96" s="271"/>
      <c r="AT96" s="191" t="s">
        <v>435</v>
      </c>
      <c r="AU96" s="191" t="s">
        <v>92</v>
      </c>
    </row>
    <row r="97" spans="2:65" s="199" customFormat="1" ht="33" customHeight="1">
      <c r="B97" s="198"/>
      <c r="C97" s="280" t="s">
        <v>166</v>
      </c>
      <c r="D97" s="280" t="s">
        <v>140</v>
      </c>
      <c r="E97" s="281" t="s">
        <v>449</v>
      </c>
      <c r="F97" s="282" t="s">
        <v>450</v>
      </c>
      <c r="G97" s="283" t="s">
        <v>221</v>
      </c>
      <c r="H97" s="284">
        <v>300</v>
      </c>
      <c r="I97" s="279"/>
      <c r="J97" s="285">
        <f>ROUND(I97*H97,2)</f>
        <v>0</v>
      </c>
      <c r="K97" s="282" t="s">
        <v>433</v>
      </c>
      <c r="L97" s="198"/>
      <c r="M97" s="262" t="s">
        <v>1</v>
      </c>
      <c r="N97" s="263" t="s">
        <v>41</v>
      </c>
      <c r="O97" s="264">
        <v>0</v>
      </c>
      <c r="P97" s="264">
        <f>O97*H97</f>
        <v>0</v>
      </c>
      <c r="Q97" s="264">
        <v>0</v>
      </c>
      <c r="R97" s="264">
        <f>Q97*H97</f>
        <v>0</v>
      </c>
      <c r="S97" s="264">
        <v>0</v>
      </c>
      <c r="T97" s="265">
        <f>S97*H97</f>
        <v>0</v>
      </c>
      <c r="AR97" s="266" t="s">
        <v>434</v>
      </c>
      <c r="AT97" s="266" t="s">
        <v>140</v>
      </c>
      <c r="AU97" s="266" t="s">
        <v>92</v>
      </c>
      <c r="AY97" s="191" t="s">
        <v>138</v>
      </c>
      <c r="BE97" s="267">
        <f>IF(N97="základní",J97,0)</f>
        <v>0</v>
      </c>
      <c r="BF97" s="267">
        <f>IF(N97="snížená",J97,0)</f>
        <v>0</v>
      </c>
      <c r="BG97" s="267">
        <f>IF(N97="zákl. přenesená",J97,0)</f>
        <v>0</v>
      </c>
      <c r="BH97" s="267">
        <f>IF(N97="sníž. přenesená",J97,0)</f>
        <v>0</v>
      </c>
      <c r="BI97" s="267">
        <f>IF(N97="nulová",J97,0)</f>
        <v>0</v>
      </c>
      <c r="BJ97" s="191" t="s">
        <v>81</v>
      </c>
      <c r="BK97" s="267">
        <f>ROUND(I97*H97,2)</f>
        <v>0</v>
      </c>
      <c r="BL97" s="191" t="s">
        <v>434</v>
      </c>
      <c r="BM97" s="266" t="s">
        <v>194</v>
      </c>
    </row>
    <row r="98" spans="2:65" s="199" customFormat="1">
      <c r="B98" s="198"/>
      <c r="D98" s="268" t="s">
        <v>435</v>
      </c>
      <c r="F98" s="269" t="s">
        <v>451</v>
      </c>
      <c r="L98" s="198"/>
      <c r="M98" s="270"/>
      <c r="T98" s="271"/>
      <c r="AT98" s="191" t="s">
        <v>435</v>
      </c>
      <c r="AU98" s="191" t="s">
        <v>92</v>
      </c>
    </row>
    <row r="99" spans="2:65" s="199" customFormat="1" ht="33" customHeight="1">
      <c r="B99" s="198"/>
      <c r="C99" s="280" t="s">
        <v>172</v>
      </c>
      <c r="D99" s="280" t="s">
        <v>140</v>
      </c>
      <c r="E99" s="281" t="s">
        <v>452</v>
      </c>
      <c r="F99" s="282" t="s">
        <v>453</v>
      </c>
      <c r="G99" s="283" t="s">
        <v>221</v>
      </c>
      <c r="H99" s="284">
        <v>341</v>
      </c>
      <c r="I99" s="279"/>
      <c r="J99" s="285">
        <f>ROUND(I99*H99,2)</f>
        <v>0</v>
      </c>
      <c r="K99" s="282" t="s">
        <v>433</v>
      </c>
      <c r="L99" s="198"/>
      <c r="M99" s="262" t="s">
        <v>1</v>
      </c>
      <c r="N99" s="263" t="s">
        <v>41</v>
      </c>
      <c r="O99" s="264">
        <v>0</v>
      </c>
      <c r="P99" s="264">
        <f>O99*H99</f>
        <v>0</v>
      </c>
      <c r="Q99" s="264">
        <v>0</v>
      </c>
      <c r="R99" s="264">
        <f>Q99*H99</f>
        <v>0</v>
      </c>
      <c r="S99" s="264">
        <v>0</v>
      </c>
      <c r="T99" s="265">
        <f>S99*H99</f>
        <v>0</v>
      </c>
      <c r="AR99" s="266" t="s">
        <v>434</v>
      </c>
      <c r="AT99" s="266" t="s">
        <v>140</v>
      </c>
      <c r="AU99" s="266" t="s">
        <v>92</v>
      </c>
      <c r="AY99" s="191" t="s">
        <v>138</v>
      </c>
      <c r="BE99" s="267">
        <f>IF(N99="základní",J99,0)</f>
        <v>0</v>
      </c>
      <c r="BF99" s="267">
        <f>IF(N99="snížená",J99,0)</f>
        <v>0</v>
      </c>
      <c r="BG99" s="267">
        <f>IF(N99="zákl. přenesená",J99,0)</f>
        <v>0</v>
      </c>
      <c r="BH99" s="267">
        <f>IF(N99="sníž. přenesená",J99,0)</f>
        <v>0</v>
      </c>
      <c r="BI99" s="267">
        <f>IF(N99="nulová",J99,0)</f>
        <v>0</v>
      </c>
      <c r="BJ99" s="191" t="s">
        <v>81</v>
      </c>
      <c r="BK99" s="267">
        <f>ROUND(I99*H99,2)</f>
        <v>0</v>
      </c>
      <c r="BL99" s="191" t="s">
        <v>434</v>
      </c>
      <c r="BM99" s="266" t="s">
        <v>203</v>
      </c>
    </row>
    <row r="100" spans="2:65" s="199" customFormat="1">
      <c r="B100" s="198"/>
      <c r="D100" s="268" t="s">
        <v>435</v>
      </c>
      <c r="F100" s="269" t="s">
        <v>454</v>
      </c>
      <c r="L100" s="198"/>
      <c r="M100" s="270"/>
      <c r="T100" s="271"/>
      <c r="AT100" s="191" t="s">
        <v>435</v>
      </c>
      <c r="AU100" s="191" t="s">
        <v>92</v>
      </c>
    </row>
    <row r="101" spans="2:65" s="199" customFormat="1" ht="24.2" customHeight="1">
      <c r="B101" s="198"/>
      <c r="C101" s="280" t="s">
        <v>177</v>
      </c>
      <c r="D101" s="280" t="s">
        <v>140</v>
      </c>
      <c r="E101" s="281" t="s">
        <v>455</v>
      </c>
      <c r="F101" s="282" t="s">
        <v>456</v>
      </c>
      <c r="G101" s="283" t="s">
        <v>169</v>
      </c>
      <c r="H101" s="284">
        <v>7</v>
      </c>
      <c r="I101" s="279"/>
      <c r="J101" s="285">
        <f>ROUND(I101*H101,2)</f>
        <v>0</v>
      </c>
      <c r="K101" s="282" t="s">
        <v>433</v>
      </c>
      <c r="L101" s="198"/>
      <c r="M101" s="262" t="s">
        <v>1</v>
      </c>
      <c r="N101" s="263" t="s">
        <v>41</v>
      </c>
      <c r="O101" s="264">
        <v>0</v>
      </c>
      <c r="P101" s="264">
        <f>O101*H101</f>
        <v>0</v>
      </c>
      <c r="Q101" s="264">
        <v>0</v>
      </c>
      <c r="R101" s="264">
        <f>Q101*H101</f>
        <v>0</v>
      </c>
      <c r="S101" s="264">
        <v>0</v>
      </c>
      <c r="T101" s="265">
        <f>S101*H101</f>
        <v>0</v>
      </c>
      <c r="AR101" s="266" t="s">
        <v>434</v>
      </c>
      <c r="AT101" s="266" t="s">
        <v>140</v>
      </c>
      <c r="AU101" s="266" t="s">
        <v>92</v>
      </c>
      <c r="AY101" s="191" t="s">
        <v>138</v>
      </c>
      <c r="BE101" s="267">
        <f>IF(N101="základní",J101,0)</f>
        <v>0</v>
      </c>
      <c r="BF101" s="267">
        <f>IF(N101="snížená",J101,0)</f>
        <v>0</v>
      </c>
      <c r="BG101" s="267">
        <f>IF(N101="zákl. přenesená",J101,0)</f>
        <v>0</v>
      </c>
      <c r="BH101" s="267">
        <f>IF(N101="sníž. přenesená",J101,0)</f>
        <v>0</v>
      </c>
      <c r="BI101" s="267">
        <f>IF(N101="nulová",J101,0)</f>
        <v>0</v>
      </c>
      <c r="BJ101" s="191" t="s">
        <v>81</v>
      </c>
      <c r="BK101" s="267">
        <f>ROUND(I101*H101,2)</f>
        <v>0</v>
      </c>
      <c r="BL101" s="191" t="s">
        <v>434</v>
      </c>
      <c r="BM101" s="266" t="s">
        <v>213</v>
      </c>
    </row>
    <row r="102" spans="2:65" s="199" customFormat="1">
      <c r="B102" s="198"/>
      <c r="D102" s="268" t="s">
        <v>435</v>
      </c>
      <c r="F102" s="269" t="s">
        <v>457</v>
      </c>
      <c r="L102" s="198"/>
      <c r="M102" s="270"/>
      <c r="T102" s="271"/>
      <c r="AT102" s="191" t="s">
        <v>435</v>
      </c>
      <c r="AU102" s="191" t="s">
        <v>92</v>
      </c>
    </row>
    <row r="103" spans="2:65" s="199" customFormat="1" ht="24.2" customHeight="1">
      <c r="B103" s="198"/>
      <c r="C103" s="280" t="s">
        <v>182</v>
      </c>
      <c r="D103" s="280" t="s">
        <v>140</v>
      </c>
      <c r="E103" s="281" t="s">
        <v>458</v>
      </c>
      <c r="F103" s="282" t="s">
        <v>459</v>
      </c>
      <c r="G103" s="283" t="s">
        <v>169</v>
      </c>
      <c r="H103" s="284">
        <v>22</v>
      </c>
      <c r="I103" s="279"/>
      <c r="J103" s="285">
        <f>ROUND(I103*H103,2)</f>
        <v>0</v>
      </c>
      <c r="K103" s="282" t="s">
        <v>433</v>
      </c>
      <c r="L103" s="198"/>
      <c r="M103" s="262" t="s">
        <v>1</v>
      </c>
      <c r="N103" s="263" t="s">
        <v>41</v>
      </c>
      <c r="O103" s="264">
        <v>0</v>
      </c>
      <c r="P103" s="264">
        <f>O103*H103</f>
        <v>0</v>
      </c>
      <c r="Q103" s="264">
        <v>0</v>
      </c>
      <c r="R103" s="264">
        <f>Q103*H103</f>
        <v>0</v>
      </c>
      <c r="S103" s="264">
        <v>0</v>
      </c>
      <c r="T103" s="265">
        <f>S103*H103</f>
        <v>0</v>
      </c>
      <c r="AR103" s="266" t="s">
        <v>434</v>
      </c>
      <c r="AT103" s="266" t="s">
        <v>140</v>
      </c>
      <c r="AU103" s="266" t="s">
        <v>92</v>
      </c>
      <c r="AY103" s="191" t="s">
        <v>138</v>
      </c>
      <c r="BE103" s="267">
        <f>IF(N103="základní",J103,0)</f>
        <v>0</v>
      </c>
      <c r="BF103" s="267">
        <f>IF(N103="snížená",J103,0)</f>
        <v>0</v>
      </c>
      <c r="BG103" s="267">
        <f>IF(N103="zákl. přenesená",J103,0)</f>
        <v>0</v>
      </c>
      <c r="BH103" s="267">
        <f>IF(N103="sníž. přenesená",J103,0)</f>
        <v>0</v>
      </c>
      <c r="BI103" s="267">
        <f>IF(N103="nulová",J103,0)</f>
        <v>0</v>
      </c>
      <c r="BJ103" s="191" t="s">
        <v>81</v>
      </c>
      <c r="BK103" s="267">
        <f>ROUND(I103*H103,2)</f>
        <v>0</v>
      </c>
      <c r="BL103" s="191" t="s">
        <v>434</v>
      </c>
      <c r="BM103" s="266" t="s">
        <v>224</v>
      </c>
    </row>
    <row r="104" spans="2:65" s="199" customFormat="1">
      <c r="B104" s="198"/>
      <c r="D104" s="268" t="s">
        <v>435</v>
      </c>
      <c r="F104" s="269" t="s">
        <v>460</v>
      </c>
      <c r="L104" s="198"/>
      <c r="M104" s="270"/>
      <c r="T104" s="271"/>
      <c r="AT104" s="191" t="s">
        <v>435</v>
      </c>
      <c r="AU104" s="191" t="s">
        <v>92</v>
      </c>
    </row>
    <row r="105" spans="2:65" s="251" customFormat="1" ht="22.9" customHeight="1">
      <c r="B105" s="250"/>
      <c r="D105" s="252" t="s">
        <v>75</v>
      </c>
      <c r="E105" s="260" t="s">
        <v>461</v>
      </c>
      <c r="F105" s="260" t="s">
        <v>462</v>
      </c>
      <c r="J105" s="261">
        <f>BK105</f>
        <v>0</v>
      </c>
      <c r="L105" s="250"/>
      <c r="M105" s="255"/>
      <c r="P105" s="256">
        <f>P106+P145</f>
        <v>0</v>
      </c>
      <c r="R105" s="256">
        <f>R106+R145</f>
        <v>0</v>
      </c>
      <c r="T105" s="257">
        <f>T106+T145</f>
        <v>0</v>
      </c>
      <c r="AR105" s="252" t="s">
        <v>154</v>
      </c>
      <c r="AT105" s="258" t="s">
        <v>75</v>
      </c>
      <c r="AU105" s="258" t="s">
        <v>81</v>
      </c>
      <c r="AY105" s="252" t="s">
        <v>138</v>
      </c>
      <c r="BK105" s="259">
        <f>BK106+BK145</f>
        <v>0</v>
      </c>
    </row>
    <row r="106" spans="2:65" s="251" customFormat="1" ht="20.85" customHeight="1">
      <c r="B106" s="250"/>
      <c r="D106" s="252" t="s">
        <v>75</v>
      </c>
      <c r="E106" s="260" t="s">
        <v>463</v>
      </c>
      <c r="F106" s="260" t="s">
        <v>464</v>
      </c>
      <c r="J106" s="261">
        <f>BK106</f>
        <v>0</v>
      </c>
      <c r="L106" s="250"/>
      <c r="M106" s="255"/>
      <c r="P106" s="256">
        <f>SUM(P107:P144)</f>
        <v>0</v>
      </c>
      <c r="R106" s="256">
        <f>SUM(R107:R144)</f>
        <v>0</v>
      </c>
      <c r="T106" s="257">
        <f>SUM(T107:T144)</f>
        <v>0</v>
      </c>
      <c r="AR106" s="252" t="s">
        <v>92</v>
      </c>
      <c r="AT106" s="258" t="s">
        <v>75</v>
      </c>
      <c r="AU106" s="258" t="s">
        <v>92</v>
      </c>
      <c r="AY106" s="252" t="s">
        <v>138</v>
      </c>
      <c r="BK106" s="259">
        <f>SUM(BK107:BK144)</f>
        <v>0</v>
      </c>
    </row>
    <row r="107" spans="2:65" s="199" customFormat="1" ht="16.5" customHeight="1">
      <c r="B107" s="198"/>
      <c r="C107" s="280" t="s">
        <v>186</v>
      </c>
      <c r="D107" s="280" t="s">
        <v>140</v>
      </c>
      <c r="E107" s="281" t="s">
        <v>465</v>
      </c>
      <c r="F107" s="282" t="s">
        <v>466</v>
      </c>
      <c r="G107" s="283" t="s">
        <v>467</v>
      </c>
      <c r="H107" s="284">
        <v>0.5</v>
      </c>
      <c r="I107" s="279"/>
      <c r="J107" s="285">
        <f>ROUND(I107*H107,2)</f>
        <v>0</v>
      </c>
      <c r="K107" s="282" t="s">
        <v>433</v>
      </c>
      <c r="L107" s="198"/>
      <c r="M107" s="262" t="s">
        <v>1</v>
      </c>
      <c r="N107" s="263" t="s">
        <v>41</v>
      </c>
      <c r="O107" s="264">
        <v>0</v>
      </c>
      <c r="P107" s="264">
        <f>O107*H107</f>
        <v>0</v>
      </c>
      <c r="Q107" s="264">
        <v>0</v>
      </c>
      <c r="R107" s="264">
        <f>Q107*H107</f>
        <v>0</v>
      </c>
      <c r="S107" s="264">
        <v>0</v>
      </c>
      <c r="T107" s="265">
        <f>S107*H107</f>
        <v>0</v>
      </c>
      <c r="AR107" s="266" t="s">
        <v>213</v>
      </c>
      <c r="AT107" s="266" t="s">
        <v>140</v>
      </c>
      <c r="AU107" s="266" t="s">
        <v>154</v>
      </c>
      <c r="AY107" s="191" t="s">
        <v>138</v>
      </c>
      <c r="BE107" s="267">
        <f>IF(N107="základní",J107,0)</f>
        <v>0</v>
      </c>
      <c r="BF107" s="267">
        <f>IF(N107="snížená",J107,0)</f>
        <v>0</v>
      </c>
      <c r="BG107" s="267">
        <f>IF(N107="zákl. přenesená",J107,0)</f>
        <v>0</v>
      </c>
      <c r="BH107" s="267">
        <f>IF(N107="sníž. přenesená",J107,0)</f>
        <v>0</v>
      </c>
      <c r="BI107" s="267">
        <f>IF(N107="nulová",J107,0)</f>
        <v>0</v>
      </c>
      <c r="BJ107" s="191" t="s">
        <v>81</v>
      </c>
      <c r="BK107" s="267">
        <f>ROUND(I107*H107,2)</f>
        <v>0</v>
      </c>
      <c r="BL107" s="191" t="s">
        <v>213</v>
      </c>
      <c r="BM107" s="266" t="s">
        <v>233</v>
      </c>
    </row>
    <row r="108" spans="2:65" s="199" customFormat="1">
      <c r="B108" s="198"/>
      <c r="D108" s="268" t="s">
        <v>435</v>
      </c>
      <c r="F108" s="269" t="s">
        <v>468</v>
      </c>
      <c r="L108" s="198"/>
      <c r="M108" s="270"/>
      <c r="T108" s="271"/>
      <c r="AT108" s="191" t="s">
        <v>435</v>
      </c>
      <c r="AU108" s="191" t="s">
        <v>154</v>
      </c>
    </row>
    <row r="109" spans="2:65" s="199" customFormat="1" ht="21.75" customHeight="1">
      <c r="B109" s="198"/>
      <c r="C109" s="280" t="s">
        <v>190</v>
      </c>
      <c r="D109" s="280" t="s">
        <v>140</v>
      </c>
      <c r="E109" s="281" t="s">
        <v>469</v>
      </c>
      <c r="F109" s="282" t="s">
        <v>470</v>
      </c>
      <c r="G109" s="283" t="s">
        <v>408</v>
      </c>
      <c r="H109" s="284">
        <v>4</v>
      </c>
      <c r="I109" s="279"/>
      <c r="J109" s="285">
        <f>ROUND(I109*H109,2)</f>
        <v>0</v>
      </c>
      <c r="K109" s="282" t="s">
        <v>433</v>
      </c>
      <c r="L109" s="198"/>
      <c r="M109" s="262" t="s">
        <v>1</v>
      </c>
      <c r="N109" s="263" t="s">
        <v>41</v>
      </c>
      <c r="O109" s="264">
        <v>0</v>
      </c>
      <c r="P109" s="264">
        <f>O109*H109</f>
        <v>0</v>
      </c>
      <c r="Q109" s="264">
        <v>0</v>
      </c>
      <c r="R109" s="264">
        <f>Q109*H109</f>
        <v>0</v>
      </c>
      <c r="S109" s="264">
        <v>0</v>
      </c>
      <c r="T109" s="265">
        <f>S109*H109</f>
        <v>0</v>
      </c>
      <c r="AR109" s="266" t="s">
        <v>213</v>
      </c>
      <c r="AT109" s="266" t="s">
        <v>140</v>
      </c>
      <c r="AU109" s="266" t="s">
        <v>154</v>
      </c>
      <c r="AY109" s="191" t="s">
        <v>138</v>
      </c>
      <c r="BE109" s="267">
        <f>IF(N109="základní",J109,0)</f>
        <v>0</v>
      </c>
      <c r="BF109" s="267">
        <f>IF(N109="snížená",J109,0)</f>
        <v>0</v>
      </c>
      <c r="BG109" s="267">
        <f>IF(N109="zákl. přenesená",J109,0)</f>
        <v>0</v>
      </c>
      <c r="BH109" s="267">
        <f>IF(N109="sníž. přenesená",J109,0)</f>
        <v>0</v>
      </c>
      <c r="BI109" s="267">
        <f>IF(N109="nulová",J109,0)</f>
        <v>0</v>
      </c>
      <c r="BJ109" s="191" t="s">
        <v>81</v>
      </c>
      <c r="BK109" s="267">
        <f>ROUND(I109*H109,2)</f>
        <v>0</v>
      </c>
      <c r="BL109" s="191" t="s">
        <v>213</v>
      </c>
      <c r="BM109" s="266" t="s">
        <v>240</v>
      </c>
    </row>
    <row r="110" spans="2:65" s="199" customFormat="1">
      <c r="B110" s="198"/>
      <c r="D110" s="268" t="s">
        <v>435</v>
      </c>
      <c r="F110" s="269" t="s">
        <v>471</v>
      </c>
      <c r="L110" s="198"/>
      <c r="M110" s="270"/>
      <c r="T110" s="271"/>
      <c r="AT110" s="191" t="s">
        <v>435</v>
      </c>
      <c r="AU110" s="191" t="s">
        <v>154</v>
      </c>
    </row>
    <row r="111" spans="2:65" s="199" customFormat="1" ht="24.2" customHeight="1">
      <c r="B111" s="198"/>
      <c r="C111" s="280" t="s">
        <v>194</v>
      </c>
      <c r="D111" s="280" t="s">
        <v>140</v>
      </c>
      <c r="E111" s="281" t="s">
        <v>472</v>
      </c>
      <c r="F111" s="282" t="s">
        <v>473</v>
      </c>
      <c r="G111" s="283" t="s">
        <v>408</v>
      </c>
      <c r="H111" s="284">
        <v>2</v>
      </c>
      <c r="I111" s="279"/>
      <c r="J111" s="285">
        <f>ROUND(I111*H111,2)</f>
        <v>0</v>
      </c>
      <c r="K111" s="282" t="s">
        <v>433</v>
      </c>
      <c r="L111" s="198"/>
      <c r="M111" s="262" t="s">
        <v>1</v>
      </c>
      <c r="N111" s="263" t="s">
        <v>41</v>
      </c>
      <c r="O111" s="264">
        <v>0</v>
      </c>
      <c r="P111" s="264">
        <f>O111*H111</f>
        <v>0</v>
      </c>
      <c r="Q111" s="264">
        <v>0</v>
      </c>
      <c r="R111" s="264">
        <f>Q111*H111</f>
        <v>0</v>
      </c>
      <c r="S111" s="264">
        <v>0</v>
      </c>
      <c r="T111" s="265">
        <f>S111*H111</f>
        <v>0</v>
      </c>
      <c r="AR111" s="266" t="s">
        <v>213</v>
      </c>
      <c r="AT111" s="266" t="s">
        <v>140</v>
      </c>
      <c r="AU111" s="266" t="s">
        <v>154</v>
      </c>
      <c r="AY111" s="191" t="s">
        <v>138</v>
      </c>
      <c r="BE111" s="267">
        <f>IF(N111="základní",J111,0)</f>
        <v>0</v>
      </c>
      <c r="BF111" s="267">
        <f>IF(N111="snížená",J111,0)</f>
        <v>0</v>
      </c>
      <c r="BG111" s="267">
        <f>IF(N111="zákl. přenesená",J111,0)</f>
        <v>0</v>
      </c>
      <c r="BH111" s="267">
        <f>IF(N111="sníž. přenesená",J111,0)</f>
        <v>0</v>
      </c>
      <c r="BI111" s="267">
        <f>IF(N111="nulová",J111,0)</f>
        <v>0</v>
      </c>
      <c r="BJ111" s="191" t="s">
        <v>81</v>
      </c>
      <c r="BK111" s="267">
        <f>ROUND(I111*H111,2)</f>
        <v>0</v>
      </c>
      <c r="BL111" s="191" t="s">
        <v>213</v>
      </c>
      <c r="BM111" s="266" t="s">
        <v>249</v>
      </c>
    </row>
    <row r="112" spans="2:65" s="199" customFormat="1">
      <c r="B112" s="198"/>
      <c r="D112" s="268" t="s">
        <v>435</v>
      </c>
      <c r="F112" s="269" t="s">
        <v>474</v>
      </c>
      <c r="L112" s="198"/>
      <c r="M112" s="270"/>
      <c r="T112" s="271"/>
      <c r="AT112" s="191" t="s">
        <v>435</v>
      </c>
      <c r="AU112" s="191" t="s">
        <v>154</v>
      </c>
    </row>
    <row r="113" spans="2:65" s="199" customFormat="1" ht="16.5" customHeight="1">
      <c r="B113" s="198"/>
      <c r="C113" s="280" t="s">
        <v>198</v>
      </c>
      <c r="D113" s="280" t="s">
        <v>140</v>
      </c>
      <c r="E113" s="281" t="s">
        <v>475</v>
      </c>
      <c r="F113" s="282" t="s">
        <v>476</v>
      </c>
      <c r="G113" s="283" t="s">
        <v>408</v>
      </c>
      <c r="H113" s="284">
        <v>9</v>
      </c>
      <c r="I113" s="279"/>
      <c r="J113" s="285">
        <f>ROUND(I113*H113,2)</f>
        <v>0</v>
      </c>
      <c r="K113" s="282" t="s">
        <v>433</v>
      </c>
      <c r="L113" s="198"/>
      <c r="M113" s="262" t="s">
        <v>1</v>
      </c>
      <c r="N113" s="263" t="s">
        <v>41</v>
      </c>
      <c r="O113" s="264">
        <v>0</v>
      </c>
      <c r="P113" s="264">
        <f>O113*H113</f>
        <v>0</v>
      </c>
      <c r="Q113" s="264">
        <v>0</v>
      </c>
      <c r="R113" s="264">
        <f>Q113*H113</f>
        <v>0</v>
      </c>
      <c r="S113" s="264">
        <v>0</v>
      </c>
      <c r="T113" s="265">
        <f>S113*H113</f>
        <v>0</v>
      </c>
      <c r="AR113" s="266" t="s">
        <v>213</v>
      </c>
      <c r="AT113" s="266" t="s">
        <v>140</v>
      </c>
      <c r="AU113" s="266" t="s">
        <v>154</v>
      </c>
      <c r="AY113" s="191" t="s">
        <v>138</v>
      </c>
      <c r="BE113" s="267">
        <f>IF(N113="základní",J113,0)</f>
        <v>0</v>
      </c>
      <c r="BF113" s="267">
        <f>IF(N113="snížená",J113,0)</f>
        <v>0</v>
      </c>
      <c r="BG113" s="267">
        <f>IF(N113="zákl. přenesená",J113,0)</f>
        <v>0</v>
      </c>
      <c r="BH113" s="267">
        <f>IF(N113="sníž. přenesená",J113,0)</f>
        <v>0</v>
      </c>
      <c r="BI113" s="267">
        <f>IF(N113="nulová",J113,0)</f>
        <v>0</v>
      </c>
      <c r="BJ113" s="191" t="s">
        <v>81</v>
      </c>
      <c r="BK113" s="267">
        <f>ROUND(I113*H113,2)</f>
        <v>0</v>
      </c>
      <c r="BL113" s="191" t="s">
        <v>213</v>
      </c>
      <c r="BM113" s="266" t="s">
        <v>257</v>
      </c>
    </row>
    <row r="114" spans="2:65" s="199" customFormat="1">
      <c r="B114" s="198"/>
      <c r="D114" s="268" t="s">
        <v>435</v>
      </c>
      <c r="F114" s="269" t="s">
        <v>477</v>
      </c>
      <c r="L114" s="198"/>
      <c r="M114" s="270"/>
      <c r="T114" s="271"/>
      <c r="AT114" s="191" t="s">
        <v>435</v>
      </c>
      <c r="AU114" s="191" t="s">
        <v>154</v>
      </c>
    </row>
    <row r="115" spans="2:65" s="199" customFormat="1" ht="16.5" customHeight="1">
      <c r="B115" s="198"/>
      <c r="C115" s="280" t="s">
        <v>203</v>
      </c>
      <c r="D115" s="280" t="s">
        <v>140</v>
      </c>
      <c r="E115" s="281" t="s">
        <v>478</v>
      </c>
      <c r="F115" s="282" t="s">
        <v>479</v>
      </c>
      <c r="G115" s="283" t="s">
        <v>408</v>
      </c>
      <c r="H115" s="284">
        <v>11</v>
      </c>
      <c r="I115" s="279"/>
      <c r="J115" s="285">
        <f>ROUND(I115*H115,2)</f>
        <v>0</v>
      </c>
      <c r="K115" s="282" t="s">
        <v>433</v>
      </c>
      <c r="L115" s="198"/>
      <c r="M115" s="262" t="s">
        <v>1</v>
      </c>
      <c r="N115" s="263" t="s">
        <v>41</v>
      </c>
      <c r="O115" s="264">
        <v>0</v>
      </c>
      <c r="P115" s="264">
        <f>O115*H115</f>
        <v>0</v>
      </c>
      <c r="Q115" s="264">
        <v>0</v>
      </c>
      <c r="R115" s="264">
        <f>Q115*H115</f>
        <v>0</v>
      </c>
      <c r="S115" s="264">
        <v>0</v>
      </c>
      <c r="T115" s="265">
        <f>S115*H115</f>
        <v>0</v>
      </c>
      <c r="AR115" s="266" t="s">
        <v>213</v>
      </c>
      <c r="AT115" s="266" t="s">
        <v>140</v>
      </c>
      <c r="AU115" s="266" t="s">
        <v>154</v>
      </c>
      <c r="AY115" s="191" t="s">
        <v>138</v>
      </c>
      <c r="BE115" s="267">
        <f>IF(N115="základní",J115,0)</f>
        <v>0</v>
      </c>
      <c r="BF115" s="267">
        <f>IF(N115="snížená",J115,0)</f>
        <v>0</v>
      </c>
      <c r="BG115" s="267">
        <f>IF(N115="zákl. přenesená",J115,0)</f>
        <v>0</v>
      </c>
      <c r="BH115" s="267">
        <f>IF(N115="sníž. přenesená",J115,0)</f>
        <v>0</v>
      </c>
      <c r="BI115" s="267">
        <f>IF(N115="nulová",J115,0)</f>
        <v>0</v>
      </c>
      <c r="BJ115" s="191" t="s">
        <v>81</v>
      </c>
      <c r="BK115" s="267">
        <f>ROUND(I115*H115,2)</f>
        <v>0</v>
      </c>
      <c r="BL115" s="191" t="s">
        <v>213</v>
      </c>
      <c r="BM115" s="266" t="s">
        <v>265</v>
      </c>
    </row>
    <row r="116" spans="2:65" s="199" customFormat="1">
      <c r="B116" s="198"/>
      <c r="D116" s="268" t="s">
        <v>435</v>
      </c>
      <c r="F116" s="269" t="s">
        <v>480</v>
      </c>
      <c r="L116" s="198"/>
      <c r="M116" s="270"/>
      <c r="T116" s="271"/>
      <c r="AT116" s="191" t="s">
        <v>435</v>
      </c>
      <c r="AU116" s="191" t="s">
        <v>154</v>
      </c>
    </row>
    <row r="117" spans="2:65" s="199" customFormat="1" ht="24.2" customHeight="1">
      <c r="B117" s="198"/>
      <c r="C117" s="280" t="s">
        <v>8</v>
      </c>
      <c r="D117" s="280" t="s">
        <v>140</v>
      </c>
      <c r="E117" s="281" t="s">
        <v>481</v>
      </c>
      <c r="F117" s="282" t="s">
        <v>482</v>
      </c>
      <c r="G117" s="283" t="s">
        <v>408</v>
      </c>
      <c r="H117" s="284">
        <v>9</v>
      </c>
      <c r="I117" s="279"/>
      <c r="J117" s="285">
        <f>ROUND(I117*H117,2)</f>
        <v>0</v>
      </c>
      <c r="K117" s="282" t="s">
        <v>433</v>
      </c>
      <c r="L117" s="198"/>
      <c r="M117" s="262" t="s">
        <v>1</v>
      </c>
      <c r="N117" s="263" t="s">
        <v>41</v>
      </c>
      <c r="O117" s="264">
        <v>0</v>
      </c>
      <c r="P117" s="264">
        <f>O117*H117</f>
        <v>0</v>
      </c>
      <c r="Q117" s="264">
        <v>0</v>
      </c>
      <c r="R117" s="264">
        <f>Q117*H117</f>
        <v>0</v>
      </c>
      <c r="S117" s="264">
        <v>0</v>
      </c>
      <c r="T117" s="265">
        <f>S117*H117</f>
        <v>0</v>
      </c>
      <c r="AR117" s="266" t="s">
        <v>213</v>
      </c>
      <c r="AT117" s="266" t="s">
        <v>140</v>
      </c>
      <c r="AU117" s="266" t="s">
        <v>154</v>
      </c>
      <c r="AY117" s="191" t="s">
        <v>138</v>
      </c>
      <c r="BE117" s="267">
        <f>IF(N117="základní",J117,0)</f>
        <v>0</v>
      </c>
      <c r="BF117" s="267">
        <f>IF(N117="snížená",J117,0)</f>
        <v>0</v>
      </c>
      <c r="BG117" s="267">
        <f>IF(N117="zákl. přenesená",J117,0)</f>
        <v>0</v>
      </c>
      <c r="BH117" s="267">
        <f>IF(N117="sníž. přenesená",J117,0)</f>
        <v>0</v>
      </c>
      <c r="BI117" s="267">
        <f>IF(N117="nulová",J117,0)</f>
        <v>0</v>
      </c>
      <c r="BJ117" s="191" t="s">
        <v>81</v>
      </c>
      <c r="BK117" s="267">
        <f>ROUND(I117*H117,2)</f>
        <v>0</v>
      </c>
      <c r="BL117" s="191" t="s">
        <v>213</v>
      </c>
      <c r="BM117" s="266" t="s">
        <v>273</v>
      </c>
    </row>
    <row r="118" spans="2:65" s="199" customFormat="1">
      <c r="B118" s="198"/>
      <c r="D118" s="268" t="s">
        <v>435</v>
      </c>
      <c r="F118" s="269" t="s">
        <v>483</v>
      </c>
      <c r="L118" s="198"/>
      <c r="M118" s="270"/>
      <c r="T118" s="271"/>
      <c r="AT118" s="191" t="s">
        <v>435</v>
      </c>
      <c r="AU118" s="191" t="s">
        <v>154</v>
      </c>
    </row>
    <row r="119" spans="2:65" s="199" customFormat="1" ht="16.5" customHeight="1">
      <c r="B119" s="198"/>
      <c r="C119" s="280" t="s">
        <v>213</v>
      </c>
      <c r="D119" s="280" t="s">
        <v>140</v>
      </c>
      <c r="E119" s="281" t="s">
        <v>484</v>
      </c>
      <c r="F119" s="282" t="s">
        <v>485</v>
      </c>
      <c r="G119" s="283" t="s">
        <v>408</v>
      </c>
      <c r="H119" s="284">
        <v>9</v>
      </c>
      <c r="I119" s="279"/>
      <c r="J119" s="285">
        <f>ROUND(I119*H119,2)</f>
        <v>0</v>
      </c>
      <c r="K119" s="282" t="s">
        <v>433</v>
      </c>
      <c r="L119" s="198"/>
      <c r="M119" s="262" t="s">
        <v>1</v>
      </c>
      <c r="N119" s="263" t="s">
        <v>41</v>
      </c>
      <c r="O119" s="264">
        <v>0</v>
      </c>
      <c r="P119" s="264">
        <f>O119*H119</f>
        <v>0</v>
      </c>
      <c r="Q119" s="264">
        <v>0</v>
      </c>
      <c r="R119" s="264">
        <f>Q119*H119</f>
        <v>0</v>
      </c>
      <c r="S119" s="264">
        <v>0</v>
      </c>
      <c r="T119" s="265">
        <f>S119*H119</f>
        <v>0</v>
      </c>
      <c r="AR119" s="266" t="s">
        <v>213</v>
      </c>
      <c r="AT119" s="266" t="s">
        <v>140</v>
      </c>
      <c r="AU119" s="266" t="s">
        <v>154</v>
      </c>
      <c r="AY119" s="191" t="s">
        <v>138</v>
      </c>
      <c r="BE119" s="267">
        <f>IF(N119="základní",J119,0)</f>
        <v>0</v>
      </c>
      <c r="BF119" s="267">
        <f>IF(N119="snížená",J119,0)</f>
        <v>0</v>
      </c>
      <c r="BG119" s="267">
        <f>IF(N119="zákl. přenesená",J119,0)</f>
        <v>0</v>
      </c>
      <c r="BH119" s="267">
        <f>IF(N119="sníž. přenesená",J119,0)</f>
        <v>0</v>
      </c>
      <c r="BI119" s="267">
        <f>IF(N119="nulová",J119,0)</f>
        <v>0</v>
      </c>
      <c r="BJ119" s="191" t="s">
        <v>81</v>
      </c>
      <c r="BK119" s="267">
        <f>ROUND(I119*H119,2)</f>
        <v>0</v>
      </c>
      <c r="BL119" s="191" t="s">
        <v>213</v>
      </c>
      <c r="BM119" s="266" t="s">
        <v>282</v>
      </c>
    </row>
    <row r="120" spans="2:65" s="199" customFormat="1">
      <c r="B120" s="198"/>
      <c r="D120" s="268" t="s">
        <v>435</v>
      </c>
      <c r="F120" s="269" t="s">
        <v>486</v>
      </c>
      <c r="L120" s="198"/>
      <c r="M120" s="270"/>
      <c r="T120" s="271"/>
      <c r="AT120" s="191" t="s">
        <v>435</v>
      </c>
      <c r="AU120" s="191" t="s">
        <v>154</v>
      </c>
    </row>
    <row r="121" spans="2:65" s="199" customFormat="1" ht="16.5" customHeight="1">
      <c r="B121" s="198"/>
      <c r="C121" s="280" t="s">
        <v>218</v>
      </c>
      <c r="D121" s="280" t="s">
        <v>140</v>
      </c>
      <c r="E121" s="281" t="s">
        <v>487</v>
      </c>
      <c r="F121" s="282" t="s">
        <v>488</v>
      </c>
      <c r="G121" s="283" t="s">
        <v>408</v>
      </c>
      <c r="H121" s="284">
        <v>9</v>
      </c>
      <c r="I121" s="279"/>
      <c r="J121" s="285">
        <f>ROUND(I121*H121,2)</f>
        <v>0</v>
      </c>
      <c r="K121" s="282" t="s">
        <v>433</v>
      </c>
      <c r="L121" s="198"/>
      <c r="M121" s="262" t="s">
        <v>1</v>
      </c>
      <c r="N121" s="263" t="s">
        <v>41</v>
      </c>
      <c r="O121" s="264">
        <v>0</v>
      </c>
      <c r="P121" s="264">
        <f>O121*H121</f>
        <v>0</v>
      </c>
      <c r="Q121" s="264">
        <v>0</v>
      </c>
      <c r="R121" s="264">
        <f>Q121*H121</f>
        <v>0</v>
      </c>
      <c r="S121" s="264">
        <v>0</v>
      </c>
      <c r="T121" s="265">
        <f>S121*H121</f>
        <v>0</v>
      </c>
      <c r="AR121" s="266" t="s">
        <v>213</v>
      </c>
      <c r="AT121" s="266" t="s">
        <v>140</v>
      </c>
      <c r="AU121" s="266" t="s">
        <v>154</v>
      </c>
      <c r="AY121" s="191" t="s">
        <v>138</v>
      </c>
      <c r="BE121" s="267">
        <f>IF(N121="základní",J121,0)</f>
        <v>0</v>
      </c>
      <c r="BF121" s="267">
        <f>IF(N121="snížená",J121,0)</f>
        <v>0</v>
      </c>
      <c r="BG121" s="267">
        <f>IF(N121="zákl. přenesená",J121,0)</f>
        <v>0</v>
      </c>
      <c r="BH121" s="267">
        <f>IF(N121="sníž. přenesená",J121,0)</f>
        <v>0</v>
      </c>
      <c r="BI121" s="267">
        <f>IF(N121="nulová",J121,0)</f>
        <v>0</v>
      </c>
      <c r="BJ121" s="191" t="s">
        <v>81</v>
      </c>
      <c r="BK121" s="267">
        <f>ROUND(I121*H121,2)</f>
        <v>0</v>
      </c>
      <c r="BL121" s="191" t="s">
        <v>213</v>
      </c>
      <c r="BM121" s="266" t="s">
        <v>291</v>
      </c>
    </row>
    <row r="122" spans="2:65" s="199" customFormat="1">
      <c r="B122" s="198"/>
      <c r="D122" s="268" t="s">
        <v>435</v>
      </c>
      <c r="F122" s="269" t="s">
        <v>489</v>
      </c>
      <c r="L122" s="198"/>
      <c r="M122" s="270"/>
      <c r="T122" s="271"/>
      <c r="AT122" s="191" t="s">
        <v>435</v>
      </c>
      <c r="AU122" s="191" t="s">
        <v>154</v>
      </c>
    </row>
    <row r="123" spans="2:65" s="199" customFormat="1" ht="21.75" customHeight="1">
      <c r="B123" s="198"/>
      <c r="C123" s="280" t="s">
        <v>224</v>
      </c>
      <c r="D123" s="280" t="s">
        <v>140</v>
      </c>
      <c r="E123" s="281" t="s">
        <v>490</v>
      </c>
      <c r="F123" s="282" t="s">
        <v>491</v>
      </c>
      <c r="G123" s="283" t="s">
        <v>221</v>
      </c>
      <c r="H123" s="284">
        <v>1185</v>
      </c>
      <c r="I123" s="279"/>
      <c r="J123" s="285">
        <f>ROUND(I123*H123,2)</f>
        <v>0</v>
      </c>
      <c r="K123" s="282" t="s">
        <v>433</v>
      </c>
      <c r="L123" s="198"/>
      <c r="M123" s="262" t="s">
        <v>1</v>
      </c>
      <c r="N123" s="263" t="s">
        <v>41</v>
      </c>
      <c r="O123" s="264">
        <v>0</v>
      </c>
      <c r="P123" s="264">
        <f>O123*H123</f>
        <v>0</v>
      </c>
      <c r="Q123" s="264">
        <v>0</v>
      </c>
      <c r="R123" s="264">
        <f>Q123*H123</f>
        <v>0</v>
      </c>
      <c r="S123" s="264">
        <v>0</v>
      </c>
      <c r="T123" s="265">
        <f>S123*H123</f>
        <v>0</v>
      </c>
      <c r="AR123" s="266" t="s">
        <v>213</v>
      </c>
      <c r="AT123" s="266" t="s">
        <v>140</v>
      </c>
      <c r="AU123" s="266" t="s">
        <v>154</v>
      </c>
      <c r="AY123" s="191" t="s">
        <v>138</v>
      </c>
      <c r="BE123" s="267">
        <f>IF(N123="základní",J123,0)</f>
        <v>0</v>
      </c>
      <c r="BF123" s="267">
        <f>IF(N123="snížená",J123,0)</f>
        <v>0</v>
      </c>
      <c r="BG123" s="267">
        <f>IF(N123="zákl. přenesená",J123,0)</f>
        <v>0</v>
      </c>
      <c r="BH123" s="267">
        <f>IF(N123="sníž. přenesená",J123,0)</f>
        <v>0</v>
      </c>
      <c r="BI123" s="267">
        <f>IF(N123="nulová",J123,0)</f>
        <v>0</v>
      </c>
      <c r="BJ123" s="191" t="s">
        <v>81</v>
      </c>
      <c r="BK123" s="267">
        <f>ROUND(I123*H123,2)</f>
        <v>0</v>
      </c>
      <c r="BL123" s="191" t="s">
        <v>213</v>
      </c>
      <c r="BM123" s="266" t="s">
        <v>299</v>
      </c>
    </row>
    <row r="124" spans="2:65" s="199" customFormat="1">
      <c r="B124" s="198"/>
      <c r="D124" s="268" t="s">
        <v>435</v>
      </c>
      <c r="F124" s="269" t="s">
        <v>492</v>
      </c>
      <c r="L124" s="198"/>
      <c r="M124" s="270"/>
      <c r="T124" s="271"/>
      <c r="AT124" s="191" t="s">
        <v>435</v>
      </c>
      <c r="AU124" s="191" t="s">
        <v>154</v>
      </c>
    </row>
    <row r="125" spans="2:65" s="199" customFormat="1" ht="16.5" customHeight="1">
      <c r="B125" s="198"/>
      <c r="C125" s="280" t="s">
        <v>229</v>
      </c>
      <c r="D125" s="280" t="s">
        <v>140</v>
      </c>
      <c r="E125" s="281" t="s">
        <v>493</v>
      </c>
      <c r="F125" s="282" t="s">
        <v>494</v>
      </c>
      <c r="G125" s="283" t="s">
        <v>221</v>
      </c>
      <c r="H125" s="284">
        <v>131</v>
      </c>
      <c r="I125" s="279"/>
      <c r="J125" s="285">
        <f>ROUND(I125*H125,2)</f>
        <v>0</v>
      </c>
      <c r="K125" s="282" t="s">
        <v>433</v>
      </c>
      <c r="L125" s="198"/>
      <c r="M125" s="262" t="s">
        <v>1</v>
      </c>
      <c r="N125" s="263" t="s">
        <v>41</v>
      </c>
      <c r="O125" s="264">
        <v>0</v>
      </c>
      <c r="P125" s="264">
        <f>O125*H125</f>
        <v>0</v>
      </c>
      <c r="Q125" s="264">
        <v>0</v>
      </c>
      <c r="R125" s="264">
        <f>Q125*H125</f>
        <v>0</v>
      </c>
      <c r="S125" s="264">
        <v>0</v>
      </c>
      <c r="T125" s="265">
        <f>S125*H125</f>
        <v>0</v>
      </c>
      <c r="AR125" s="266" t="s">
        <v>213</v>
      </c>
      <c r="AT125" s="266" t="s">
        <v>140</v>
      </c>
      <c r="AU125" s="266" t="s">
        <v>154</v>
      </c>
      <c r="AY125" s="191" t="s">
        <v>138</v>
      </c>
      <c r="BE125" s="267">
        <f>IF(N125="základní",J125,0)</f>
        <v>0</v>
      </c>
      <c r="BF125" s="267">
        <f>IF(N125="snížená",J125,0)</f>
        <v>0</v>
      </c>
      <c r="BG125" s="267">
        <f>IF(N125="zákl. přenesená",J125,0)</f>
        <v>0</v>
      </c>
      <c r="BH125" s="267">
        <f>IF(N125="sníž. přenesená",J125,0)</f>
        <v>0</v>
      </c>
      <c r="BI125" s="267">
        <f>IF(N125="nulová",J125,0)</f>
        <v>0</v>
      </c>
      <c r="BJ125" s="191" t="s">
        <v>81</v>
      </c>
      <c r="BK125" s="267">
        <f>ROUND(I125*H125,2)</f>
        <v>0</v>
      </c>
      <c r="BL125" s="191" t="s">
        <v>213</v>
      </c>
      <c r="BM125" s="266" t="s">
        <v>308</v>
      </c>
    </row>
    <row r="126" spans="2:65" s="199" customFormat="1">
      <c r="B126" s="198"/>
      <c r="D126" s="268" t="s">
        <v>435</v>
      </c>
      <c r="F126" s="269" t="s">
        <v>495</v>
      </c>
      <c r="L126" s="198"/>
      <c r="M126" s="270"/>
      <c r="T126" s="271"/>
      <c r="AT126" s="191" t="s">
        <v>435</v>
      </c>
      <c r="AU126" s="191" t="s">
        <v>154</v>
      </c>
    </row>
    <row r="127" spans="2:65" s="199" customFormat="1" ht="16.5" customHeight="1">
      <c r="B127" s="198"/>
      <c r="C127" s="280" t="s">
        <v>233</v>
      </c>
      <c r="D127" s="280" t="s">
        <v>140</v>
      </c>
      <c r="E127" s="281" t="s">
        <v>496</v>
      </c>
      <c r="F127" s="282" t="s">
        <v>497</v>
      </c>
      <c r="G127" s="283" t="s">
        <v>408</v>
      </c>
      <c r="H127" s="284">
        <v>12</v>
      </c>
      <c r="I127" s="279"/>
      <c r="J127" s="285">
        <f>ROUND(I127*H127,2)</f>
        <v>0</v>
      </c>
      <c r="K127" s="282" t="s">
        <v>433</v>
      </c>
      <c r="L127" s="198"/>
      <c r="M127" s="262" t="s">
        <v>1</v>
      </c>
      <c r="N127" s="263" t="s">
        <v>41</v>
      </c>
      <c r="O127" s="264">
        <v>0</v>
      </c>
      <c r="P127" s="264">
        <f>O127*H127</f>
        <v>0</v>
      </c>
      <c r="Q127" s="264">
        <v>0</v>
      </c>
      <c r="R127" s="264">
        <f>Q127*H127</f>
        <v>0</v>
      </c>
      <c r="S127" s="264">
        <v>0</v>
      </c>
      <c r="T127" s="265">
        <f>S127*H127</f>
        <v>0</v>
      </c>
      <c r="AR127" s="266" t="s">
        <v>213</v>
      </c>
      <c r="AT127" s="266" t="s">
        <v>140</v>
      </c>
      <c r="AU127" s="266" t="s">
        <v>154</v>
      </c>
      <c r="AY127" s="191" t="s">
        <v>138</v>
      </c>
      <c r="BE127" s="267">
        <f>IF(N127="základní",J127,0)</f>
        <v>0</v>
      </c>
      <c r="BF127" s="267">
        <f>IF(N127="snížená",J127,0)</f>
        <v>0</v>
      </c>
      <c r="BG127" s="267">
        <f>IF(N127="zákl. přenesená",J127,0)</f>
        <v>0</v>
      </c>
      <c r="BH127" s="267">
        <f>IF(N127="sníž. přenesená",J127,0)</f>
        <v>0</v>
      </c>
      <c r="BI127" s="267">
        <f>IF(N127="nulová",J127,0)</f>
        <v>0</v>
      </c>
      <c r="BJ127" s="191" t="s">
        <v>81</v>
      </c>
      <c r="BK127" s="267">
        <f>ROUND(I127*H127,2)</f>
        <v>0</v>
      </c>
      <c r="BL127" s="191" t="s">
        <v>213</v>
      </c>
      <c r="BM127" s="266" t="s">
        <v>317</v>
      </c>
    </row>
    <row r="128" spans="2:65" s="199" customFormat="1">
      <c r="B128" s="198"/>
      <c r="D128" s="268" t="s">
        <v>435</v>
      </c>
      <c r="F128" s="269" t="s">
        <v>498</v>
      </c>
      <c r="L128" s="198"/>
      <c r="M128" s="270"/>
      <c r="T128" s="271"/>
      <c r="AT128" s="191" t="s">
        <v>435</v>
      </c>
      <c r="AU128" s="191" t="s">
        <v>154</v>
      </c>
    </row>
    <row r="129" spans="2:65" s="199" customFormat="1" ht="24.2" customHeight="1">
      <c r="B129" s="198"/>
      <c r="C129" s="280" t="s">
        <v>7</v>
      </c>
      <c r="D129" s="280" t="s">
        <v>140</v>
      </c>
      <c r="E129" s="281" t="s">
        <v>499</v>
      </c>
      <c r="F129" s="282" t="s">
        <v>500</v>
      </c>
      <c r="G129" s="283" t="s">
        <v>221</v>
      </c>
      <c r="H129" s="284">
        <v>420</v>
      </c>
      <c r="I129" s="279"/>
      <c r="J129" s="285">
        <f>ROUND(I129*H129,2)</f>
        <v>0</v>
      </c>
      <c r="K129" s="282" t="s">
        <v>433</v>
      </c>
      <c r="L129" s="198"/>
      <c r="M129" s="262" t="s">
        <v>1</v>
      </c>
      <c r="N129" s="263" t="s">
        <v>41</v>
      </c>
      <c r="O129" s="264">
        <v>0</v>
      </c>
      <c r="P129" s="264">
        <f>O129*H129</f>
        <v>0</v>
      </c>
      <c r="Q129" s="264">
        <v>0</v>
      </c>
      <c r="R129" s="264">
        <f>Q129*H129</f>
        <v>0</v>
      </c>
      <c r="S129" s="264">
        <v>0</v>
      </c>
      <c r="T129" s="265">
        <f>S129*H129</f>
        <v>0</v>
      </c>
      <c r="AR129" s="266" t="s">
        <v>213</v>
      </c>
      <c r="AT129" s="266" t="s">
        <v>140</v>
      </c>
      <c r="AU129" s="266" t="s">
        <v>154</v>
      </c>
      <c r="AY129" s="191" t="s">
        <v>138</v>
      </c>
      <c r="BE129" s="267">
        <f>IF(N129="základní",J129,0)</f>
        <v>0</v>
      </c>
      <c r="BF129" s="267">
        <f>IF(N129="snížená",J129,0)</f>
        <v>0</v>
      </c>
      <c r="BG129" s="267">
        <f>IF(N129="zákl. přenesená",J129,0)</f>
        <v>0</v>
      </c>
      <c r="BH129" s="267">
        <f>IF(N129="sníž. přenesená",J129,0)</f>
        <v>0</v>
      </c>
      <c r="BI129" s="267">
        <f>IF(N129="nulová",J129,0)</f>
        <v>0</v>
      </c>
      <c r="BJ129" s="191" t="s">
        <v>81</v>
      </c>
      <c r="BK129" s="267">
        <f>ROUND(I129*H129,2)</f>
        <v>0</v>
      </c>
      <c r="BL129" s="191" t="s">
        <v>213</v>
      </c>
      <c r="BM129" s="266" t="s">
        <v>327</v>
      </c>
    </row>
    <row r="130" spans="2:65" s="199" customFormat="1">
      <c r="B130" s="198"/>
      <c r="D130" s="268" t="s">
        <v>435</v>
      </c>
      <c r="F130" s="269" t="s">
        <v>501</v>
      </c>
      <c r="L130" s="198"/>
      <c r="M130" s="270"/>
      <c r="T130" s="271"/>
      <c r="AT130" s="191" t="s">
        <v>435</v>
      </c>
      <c r="AU130" s="191" t="s">
        <v>154</v>
      </c>
    </row>
    <row r="131" spans="2:65" s="199" customFormat="1" ht="24.2" customHeight="1">
      <c r="B131" s="198"/>
      <c r="C131" s="280" t="s">
        <v>240</v>
      </c>
      <c r="D131" s="280" t="s">
        <v>140</v>
      </c>
      <c r="E131" s="281" t="s">
        <v>502</v>
      </c>
      <c r="F131" s="282" t="s">
        <v>503</v>
      </c>
      <c r="G131" s="283" t="s">
        <v>408</v>
      </c>
      <c r="H131" s="284">
        <v>20</v>
      </c>
      <c r="I131" s="279"/>
      <c r="J131" s="285">
        <f>ROUND(I131*H131,2)</f>
        <v>0</v>
      </c>
      <c r="K131" s="282" t="s">
        <v>433</v>
      </c>
      <c r="L131" s="198"/>
      <c r="M131" s="262" t="s">
        <v>1</v>
      </c>
      <c r="N131" s="263" t="s">
        <v>41</v>
      </c>
      <c r="O131" s="264">
        <v>0</v>
      </c>
      <c r="P131" s="264">
        <f>O131*H131</f>
        <v>0</v>
      </c>
      <c r="Q131" s="264">
        <v>0</v>
      </c>
      <c r="R131" s="264">
        <f>Q131*H131</f>
        <v>0</v>
      </c>
      <c r="S131" s="264">
        <v>0</v>
      </c>
      <c r="T131" s="265">
        <f>S131*H131</f>
        <v>0</v>
      </c>
      <c r="AR131" s="266" t="s">
        <v>213</v>
      </c>
      <c r="AT131" s="266" t="s">
        <v>140</v>
      </c>
      <c r="AU131" s="266" t="s">
        <v>154</v>
      </c>
      <c r="AY131" s="191" t="s">
        <v>138</v>
      </c>
      <c r="BE131" s="267">
        <f>IF(N131="základní",J131,0)</f>
        <v>0</v>
      </c>
      <c r="BF131" s="267">
        <f>IF(N131="snížená",J131,0)</f>
        <v>0</v>
      </c>
      <c r="BG131" s="267">
        <f>IF(N131="zákl. přenesená",J131,0)</f>
        <v>0</v>
      </c>
      <c r="BH131" s="267">
        <f>IF(N131="sníž. přenesená",J131,0)</f>
        <v>0</v>
      </c>
      <c r="BI131" s="267">
        <f>IF(N131="nulová",J131,0)</f>
        <v>0</v>
      </c>
      <c r="BJ131" s="191" t="s">
        <v>81</v>
      </c>
      <c r="BK131" s="267">
        <f>ROUND(I131*H131,2)</f>
        <v>0</v>
      </c>
      <c r="BL131" s="191" t="s">
        <v>213</v>
      </c>
      <c r="BM131" s="266" t="s">
        <v>345</v>
      </c>
    </row>
    <row r="132" spans="2:65" s="199" customFormat="1">
      <c r="B132" s="198"/>
      <c r="D132" s="268" t="s">
        <v>435</v>
      </c>
      <c r="F132" s="269" t="s">
        <v>504</v>
      </c>
      <c r="L132" s="198"/>
      <c r="M132" s="270"/>
      <c r="T132" s="271"/>
      <c r="AT132" s="191" t="s">
        <v>435</v>
      </c>
      <c r="AU132" s="191" t="s">
        <v>154</v>
      </c>
    </row>
    <row r="133" spans="2:65" s="199" customFormat="1" ht="16.5" customHeight="1">
      <c r="B133" s="198"/>
      <c r="C133" s="280" t="s">
        <v>245</v>
      </c>
      <c r="D133" s="280" t="s">
        <v>140</v>
      </c>
      <c r="E133" s="281" t="s">
        <v>505</v>
      </c>
      <c r="F133" s="282" t="s">
        <v>506</v>
      </c>
      <c r="G133" s="283" t="s">
        <v>408</v>
      </c>
      <c r="H133" s="284">
        <v>12</v>
      </c>
      <c r="I133" s="279"/>
      <c r="J133" s="285">
        <f>ROUND(I133*H133,2)</f>
        <v>0</v>
      </c>
      <c r="K133" s="282" t="s">
        <v>433</v>
      </c>
      <c r="L133" s="198"/>
      <c r="M133" s="262" t="s">
        <v>1</v>
      </c>
      <c r="N133" s="263" t="s">
        <v>41</v>
      </c>
      <c r="O133" s="264">
        <v>0</v>
      </c>
      <c r="P133" s="264">
        <f>O133*H133</f>
        <v>0</v>
      </c>
      <c r="Q133" s="264">
        <v>0</v>
      </c>
      <c r="R133" s="264">
        <f>Q133*H133</f>
        <v>0</v>
      </c>
      <c r="S133" s="264">
        <v>0</v>
      </c>
      <c r="T133" s="265">
        <f>S133*H133</f>
        <v>0</v>
      </c>
      <c r="AR133" s="266" t="s">
        <v>213</v>
      </c>
      <c r="AT133" s="266" t="s">
        <v>140</v>
      </c>
      <c r="AU133" s="266" t="s">
        <v>154</v>
      </c>
      <c r="AY133" s="191" t="s">
        <v>138</v>
      </c>
      <c r="BE133" s="267">
        <f>IF(N133="základní",J133,0)</f>
        <v>0</v>
      </c>
      <c r="BF133" s="267">
        <f>IF(N133="snížená",J133,0)</f>
        <v>0</v>
      </c>
      <c r="BG133" s="267">
        <f>IF(N133="zákl. přenesená",J133,0)</f>
        <v>0</v>
      </c>
      <c r="BH133" s="267">
        <f>IF(N133="sníž. přenesená",J133,0)</f>
        <v>0</v>
      </c>
      <c r="BI133" s="267">
        <f>IF(N133="nulová",J133,0)</f>
        <v>0</v>
      </c>
      <c r="BJ133" s="191" t="s">
        <v>81</v>
      </c>
      <c r="BK133" s="267">
        <f>ROUND(I133*H133,2)</f>
        <v>0</v>
      </c>
      <c r="BL133" s="191" t="s">
        <v>213</v>
      </c>
      <c r="BM133" s="266" t="s">
        <v>378</v>
      </c>
    </row>
    <row r="134" spans="2:65" s="199" customFormat="1">
      <c r="B134" s="198"/>
      <c r="D134" s="268" t="s">
        <v>435</v>
      </c>
      <c r="F134" s="269" t="s">
        <v>507</v>
      </c>
      <c r="L134" s="198"/>
      <c r="M134" s="270"/>
      <c r="T134" s="271"/>
      <c r="AT134" s="191" t="s">
        <v>435</v>
      </c>
      <c r="AU134" s="191" t="s">
        <v>154</v>
      </c>
    </row>
    <row r="135" spans="2:65" s="199" customFormat="1" ht="16.5" customHeight="1">
      <c r="B135" s="198"/>
      <c r="C135" s="280" t="s">
        <v>249</v>
      </c>
      <c r="D135" s="280" t="s">
        <v>140</v>
      </c>
      <c r="E135" s="281" t="s">
        <v>508</v>
      </c>
      <c r="F135" s="282" t="s">
        <v>509</v>
      </c>
      <c r="G135" s="283" t="s">
        <v>221</v>
      </c>
      <c r="H135" s="284">
        <v>410</v>
      </c>
      <c r="I135" s="279"/>
      <c r="J135" s="285">
        <f>ROUND(I135*H135,2)</f>
        <v>0</v>
      </c>
      <c r="K135" s="282" t="s">
        <v>433</v>
      </c>
      <c r="L135" s="198"/>
      <c r="M135" s="262" t="s">
        <v>1</v>
      </c>
      <c r="N135" s="263" t="s">
        <v>41</v>
      </c>
      <c r="O135" s="264">
        <v>0</v>
      </c>
      <c r="P135" s="264">
        <f>O135*H135</f>
        <v>0</v>
      </c>
      <c r="Q135" s="264">
        <v>0</v>
      </c>
      <c r="R135" s="264">
        <f>Q135*H135</f>
        <v>0</v>
      </c>
      <c r="S135" s="264">
        <v>0</v>
      </c>
      <c r="T135" s="265">
        <f>S135*H135</f>
        <v>0</v>
      </c>
      <c r="AR135" s="266" t="s">
        <v>213</v>
      </c>
      <c r="AT135" s="266" t="s">
        <v>140</v>
      </c>
      <c r="AU135" s="266" t="s">
        <v>154</v>
      </c>
      <c r="AY135" s="191" t="s">
        <v>138</v>
      </c>
      <c r="BE135" s="267">
        <f>IF(N135="základní",J135,0)</f>
        <v>0</v>
      </c>
      <c r="BF135" s="267">
        <f>IF(N135="snížená",J135,0)</f>
        <v>0</v>
      </c>
      <c r="BG135" s="267">
        <f>IF(N135="zákl. přenesená",J135,0)</f>
        <v>0</v>
      </c>
      <c r="BH135" s="267">
        <f>IF(N135="sníž. přenesená",J135,0)</f>
        <v>0</v>
      </c>
      <c r="BI135" s="267">
        <f>IF(N135="nulová",J135,0)</f>
        <v>0</v>
      </c>
      <c r="BJ135" s="191" t="s">
        <v>81</v>
      </c>
      <c r="BK135" s="267">
        <f>ROUND(I135*H135,2)</f>
        <v>0</v>
      </c>
      <c r="BL135" s="191" t="s">
        <v>213</v>
      </c>
      <c r="BM135" s="266" t="s">
        <v>386</v>
      </c>
    </row>
    <row r="136" spans="2:65" s="199" customFormat="1">
      <c r="B136" s="198"/>
      <c r="D136" s="268" t="s">
        <v>435</v>
      </c>
      <c r="F136" s="269" t="s">
        <v>510</v>
      </c>
      <c r="L136" s="198"/>
      <c r="M136" s="270"/>
      <c r="T136" s="271"/>
      <c r="AT136" s="191" t="s">
        <v>435</v>
      </c>
      <c r="AU136" s="191" t="s">
        <v>154</v>
      </c>
    </row>
    <row r="137" spans="2:65" s="199" customFormat="1" ht="16.5" customHeight="1">
      <c r="B137" s="198"/>
      <c r="C137" s="280" t="s">
        <v>253</v>
      </c>
      <c r="D137" s="280" t="s">
        <v>140</v>
      </c>
      <c r="E137" s="281" t="s">
        <v>511</v>
      </c>
      <c r="F137" s="282" t="s">
        <v>512</v>
      </c>
      <c r="G137" s="283" t="s">
        <v>408</v>
      </c>
      <c r="H137" s="284">
        <v>9</v>
      </c>
      <c r="I137" s="279"/>
      <c r="J137" s="285">
        <f>ROUND(I137*H137,2)</f>
        <v>0</v>
      </c>
      <c r="K137" s="282" t="s">
        <v>433</v>
      </c>
      <c r="L137" s="198"/>
      <c r="M137" s="262" t="s">
        <v>1</v>
      </c>
      <c r="N137" s="263" t="s">
        <v>41</v>
      </c>
      <c r="O137" s="264">
        <v>0</v>
      </c>
      <c r="P137" s="264">
        <f>O137*H137</f>
        <v>0</v>
      </c>
      <c r="Q137" s="264">
        <v>0</v>
      </c>
      <c r="R137" s="264">
        <f>Q137*H137</f>
        <v>0</v>
      </c>
      <c r="S137" s="264">
        <v>0</v>
      </c>
      <c r="T137" s="265">
        <f>S137*H137</f>
        <v>0</v>
      </c>
      <c r="AR137" s="266" t="s">
        <v>213</v>
      </c>
      <c r="AT137" s="266" t="s">
        <v>140</v>
      </c>
      <c r="AU137" s="266" t="s">
        <v>154</v>
      </c>
      <c r="AY137" s="191" t="s">
        <v>138</v>
      </c>
      <c r="BE137" s="267">
        <f>IF(N137="základní",J137,0)</f>
        <v>0</v>
      </c>
      <c r="BF137" s="267">
        <f>IF(N137="snížená",J137,0)</f>
        <v>0</v>
      </c>
      <c r="BG137" s="267">
        <f>IF(N137="zákl. přenesená",J137,0)</f>
        <v>0</v>
      </c>
      <c r="BH137" s="267">
        <f>IF(N137="sníž. přenesená",J137,0)</f>
        <v>0</v>
      </c>
      <c r="BI137" s="267">
        <f>IF(N137="nulová",J137,0)</f>
        <v>0</v>
      </c>
      <c r="BJ137" s="191" t="s">
        <v>81</v>
      </c>
      <c r="BK137" s="267">
        <f>ROUND(I137*H137,2)</f>
        <v>0</v>
      </c>
      <c r="BL137" s="191" t="s">
        <v>213</v>
      </c>
      <c r="BM137" s="266" t="s">
        <v>395</v>
      </c>
    </row>
    <row r="138" spans="2:65" s="199" customFormat="1">
      <c r="B138" s="198"/>
      <c r="D138" s="268" t="s">
        <v>435</v>
      </c>
      <c r="F138" s="269" t="s">
        <v>513</v>
      </c>
      <c r="L138" s="198"/>
      <c r="M138" s="270"/>
      <c r="T138" s="271"/>
      <c r="AT138" s="191" t="s">
        <v>435</v>
      </c>
      <c r="AU138" s="191" t="s">
        <v>154</v>
      </c>
    </row>
    <row r="139" spans="2:65" s="199" customFormat="1" ht="16.5" customHeight="1">
      <c r="B139" s="198"/>
      <c r="C139" s="280" t="s">
        <v>257</v>
      </c>
      <c r="D139" s="280" t="s">
        <v>140</v>
      </c>
      <c r="E139" s="281" t="s">
        <v>514</v>
      </c>
      <c r="F139" s="282" t="s">
        <v>515</v>
      </c>
      <c r="G139" s="283" t="s">
        <v>143</v>
      </c>
      <c r="H139" s="284">
        <v>2</v>
      </c>
      <c r="I139" s="279"/>
      <c r="J139" s="285">
        <f>ROUND(I139*H139,2)</f>
        <v>0</v>
      </c>
      <c r="K139" s="282" t="s">
        <v>433</v>
      </c>
      <c r="L139" s="198"/>
      <c r="M139" s="262" t="s">
        <v>1</v>
      </c>
      <c r="N139" s="263" t="s">
        <v>41</v>
      </c>
      <c r="O139" s="264">
        <v>0</v>
      </c>
      <c r="P139" s="264">
        <f>O139*H139</f>
        <v>0</v>
      </c>
      <c r="Q139" s="264">
        <v>0</v>
      </c>
      <c r="R139" s="264">
        <f>Q139*H139</f>
        <v>0</v>
      </c>
      <c r="S139" s="264">
        <v>0</v>
      </c>
      <c r="T139" s="265">
        <f>S139*H139</f>
        <v>0</v>
      </c>
      <c r="AR139" s="266" t="s">
        <v>213</v>
      </c>
      <c r="AT139" s="266" t="s">
        <v>140</v>
      </c>
      <c r="AU139" s="266" t="s">
        <v>154</v>
      </c>
      <c r="AY139" s="191" t="s">
        <v>138</v>
      </c>
      <c r="BE139" s="267">
        <f>IF(N139="základní",J139,0)</f>
        <v>0</v>
      </c>
      <c r="BF139" s="267">
        <f>IF(N139="snížená",J139,0)</f>
        <v>0</v>
      </c>
      <c r="BG139" s="267">
        <f>IF(N139="zákl. přenesená",J139,0)</f>
        <v>0</v>
      </c>
      <c r="BH139" s="267">
        <f>IF(N139="sníž. přenesená",J139,0)</f>
        <v>0</v>
      </c>
      <c r="BI139" s="267">
        <f>IF(N139="nulová",J139,0)</f>
        <v>0</v>
      </c>
      <c r="BJ139" s="191" t="s">
        <v>81</v>
      </c>
      <c r="BK139" s="267">
        <f>ROUND(I139*H139,2)</f>
        <v>0</v>
      </c>
      <c r="BL139" s="191" t="s">
        <v>213</v>
      </c>
      <c r="BM139" s="266" t="s">
        <v>404</v>
      </c>
    </row>
    <row r="140" spans="2:65" s="199" customFormat="1">
      <c r="B140" s="198"/>
      <c r="D140" s="268" t="s">
        <v>435</v>
      </c>
      <c r="F140" s="269" t="s">
        <v>516</v>
      </c>
      <c r="L140" s="198"/>
      <c r="M140" s="270"/>
      <c r="T140" s="271"/>
      <c r="AT140" s="191" t="s">
        <v>435</v>
      </c>
      <c r="AU140" s="191" t="s">
        <v>154</v>
      </c>
    </row>
    <row r="141" spans="2:65" s="199" customFormat="1" ht="21.75" customHeight="1">
      <c r="B141" s="198"/>
      <c r="C141" s="280" t="s">
        <v>261</v>
      </c>
      <c r="D141" s="280" t="s">
        <v>140</v>
      </c>
      <c r="E141" s="281" t="s">
        <v>517</v>
      </c>
      <c r="F141" s="282" t="s">
        <v>518</v>
      </c>
      <c r="G141" s="283" t="s">
        <v>408</v>
      </c>
      <c r="H141" s="284">
        <v>12</v>
      </c>
      <c r="I141" s="279"/>
      <c r="J141" s="285">
        <f>ROUND(I141*H141,2)</f>
        <v>0</v>
      </c>
      <c r="K141" s="282" t="s">
        <v>433</v>
      </c>
      <c r="L141" s="198"/>
      <c r="M141" s="262" t="s">
        <v>1</v>
      </c>
      <c r="N141" s="263" t="s">
        <v>41</v>
      </c>
      <c r="O141" s="264">
        <v>0</v>
      </c>
      <c r="P141" s="264">
        <f>O141*H141</f>
        <v>0</v>
      </c>
      <c r="Q141" s="264">
        <v>0</v>
      </c>
      <c r="R141" s="264">
        <f>Q141*H141</f>
        <v>0</v>
      </c>
      <c r="S141" s="264">
        <v>0</v>
      </c>
      <c r="T141" s="265">
        <f>S141*H141</f>
        <v>0</v>
      </c>
      <c r="AR141" s="266" t="s">
        <v>213</v>
      </c>
      <c r="AT141" s="266" t="s">
        <v>140</v>
      </c>
      <c r="AU141" s="266" t="s">
        <v>154</v>
      </c>
      <c r="AY141" s="191" t="s">
        <v>138</v>
      </c>
      <c r="BE141" s="267">
        <f>IF(N141="základní",J141,0)</f>
        <v>0</v>
      </c>
      <c r="BF141" s="267">
        <f>IF(N141="snížená",J141,0)</f>
        <v>0</v>
      </c>
      <c r="BG141" s="267">
        <f>IF(N141="zákl. přenesená",J141,0)</f>
        <v>0</v>
      </c>
      <c r="BH141" s="267">
        <f>IF(N141="sníž. přenesená",J141,0)</f>
        <v>0</v>
      </c>
      <c r="BI141" s="267">
        <f>IF(N141="nulová",J141,0)</f>
        <v>0</v>
      </c>
      <c r="BJ141" s="191" t="s">
        <v>81</v>
      </c>
      <c r="BK141" s="267">
        <f>ROUND(I141*H141,2)</f>
        <v>0</v>
      </c>
      <c r="BL141" s="191" t="s">
        <v>213</v>
      </c>
      <c r="BM141" s="266" t="s">
        <v>519</v>
      </c>
    </row>
    <row r="142" spans="2:65" s="199" customFormat="1">
      <c r="B142" s="198"/>
      <c r="D142" s="268" t="s">
        <v>435</v>
      </c>
      <c r="F142" s="269" t="s">
        <v>520</v>
      </c>
      <c r="L142" s="198"/>
      <c r="M142" s="270"/>
      <c r="T142" s="271"/>
      <c r="AT142" s="191" t="s">
        <v>435</v>
      </c>
      <c r="AU142" s="191" t="s">
        <v>154</v>
      </c>
    </row>
    <row r="143" spans="2:65" s="199" customFormat="1" ht="16.5" customHeight="1">
      <c r="B143" s="198"/>
      <c r="C143" s="280" t="s">
        <v>265</v>
      </c>
      <c r="D143" s="280" t="s">
        <v>140</v>
      </c>
      <c r="E143" s="281" t="s">
        <v>521</v>
      </c>
      <c r="F143" s="282" t="s">
        <v>522</v>
      </c>
      <c r="G143" s="283" t="s">
        <v>523</v>
      </c>
      <c r="H143" s="284">
        <v>20</v>
      </c>
      <c r="I143" s="279"/>
      <c r="J143" s="285">
        <f>ROUND(I143*H143,2)</f>
        <v>0</v>
      </c>
      <c r="K143" s="282" t="s">
        <v>1</v>
      </c>
      <c r="L143" s="198"/>
      <c r="M143" s="262" t="s">
        <v>1</v>
      </c>
      <c r="N143" s="263" t="s">
        <v>41</v>
      </c>
      <c r="O143" s="264">
        <v>0</v>
      </c>
      <c r="P143" s="264">
        <f>O143*H143</f>
        <v>0</v>
      </c>
      <c r="Q143" s="264">
        <v>0</v>
      </c>
      <c r="R143" s="264">
        <f>Q143*H143</f>
        <v>0</v>
      </c>
      <c r="S143" s="264">
        <v>0</v>
      </c>
      <c r="T143" s="265">
        <f>S143*H143</f>
        <v>0</v>
      </c>
      <c r="AR143" s="266" t="s">
        <v>213</v>
      </c>
      <c r="AT143" s="266" t="s">
        <v>140</v>
      </c>
      <c r="AU143" s="266" t="s">
        <v>154</v>
      </c>
      <c r="AY143" s="191" t="s">
        <v>138</v>
      </c>
      <c r="BE143" s="267">
        <f>IF(N143="základní",J143,0)</f>
        <v>0</v>
      </c>
      <c r="BF143" s="267">
        <f>IF(N143="snížená",J143,0)</f>
        <v>0</v>
      </c>
      <c r="BG143" s="267">
        <f>IF(N143="zákl. přenesená",J143,0)</f>
        <v>0</v>
      </c>
      <c r="BH143" s="267">
        <f>IF(N143="sníž. přenesená",J143,0)</f>
        <v>0</v>
      </c>
      <c r="BI143" s="267">
        <f>IF(N143="nulová",J143,0)</f>
        <v>0</v>
      </c>
      <c r="BJ143" s="191" t="s">
        <v>81</v>
      </c>
      <c r="BK143" s="267">
        <f>ROUND(I143*H143,2)</f>
        <v>0</v>
      </c>
      <c r="BL143" s="191" t="s">
        <v>213</v>
      </c>
      <c r="BM143" s="266" t="s">
        <v>524</v>
      </c>
    </row>
    <row r="144" spans="2:65" s="199" customFormat="1" ht="16.5" customHeight="1">
      <c r="B144" s="198"/>
      <c r="C144" s="280" t="s">
        <v>269</v>
      </c>
      <c r="D144" s="280" t="s">
        <v>140</v>
      </c>
      <c r="E144" s="281" t="s">
        <v>525</v>
      </c>
      <c r="F144" s="282" t="s">
        <v>526</v>
      </c>
      <c r="G144" s="283" t="s">
        <v>408</v>
      </c>
      <c r="H144" s="284">
        <v>1</v>
      </c>
      <c r="I144" s="279"/>
      <c r="J144" s="285">
        <f>ROUND(I144*H144,2)</f>
        <v>0</v>
      </c>
      <c r="K144" s="282" t="s">
        <v>1</v>
      </c>
      <c r="L144" s="198"/>
      <c r="M144" s="262" t="s">
        <v>1</v>
      </c>
      <c r="N144" s="263" t="s">
        <v>41</v>
      </c>
      <c r="O144" s="264">
        <v>0</v>
      </c>
      <c r="P144" s="264">
        <f>O144*H144</f>
        <v>0</v>
      </c>
      <c r="Q144" s="264">
        <v>0</v>
      </c>
      <c r="R144" s="264">
        <f>Q144*H144</f>
        <v>0</v>
      </c>
      <c r="S144" s="264">
        <v>0</v>
      </c>
      <c r="T144" s="265">
        <f>S144*H144</f>
        <v>0</v>
      </c>
      <c r="AR144" s="266" t="s">
        <v>213</v>
      </c>
      <c r="AT144" s="266" t="s">
        <v>140</v>
      </c>
      <c r="AU144" s="266" t="s">
        <v>154</v>
      </c>
      <c r="AY144" s="191" t="s">
        <v>138</v>
      </c>
      <c r="BE144" s="267">
        <f>IF(N144="základní",J144,0)</f>
        <v>0</v>
      </c>
      <c r="BF144" s="267">
        <f>IF(N144="snížená",J144,0)</f>
        <v>0</v>
      </c>
      <c r="BG144" s="267">
        <f>IF(N144="zákl. přenesená",J144,0)</f>
        <v>0</v>
      </c>
      <c r="BH144" s="267">
        <f>IF(N144="sníž. přenesená",J144,0)</f>
        <v>0</v>
      </c>
      <c r="BI144" s="267">
        <f>IF(N144="nulová",J144,0)</f>
        <v>0</v>
      </c>
      <c r="BJ144" s="191" t="s">
        <v>81</v>
      </c>
      <c r="BK144" s="267">
        <f>ROUND(I144*H144,2)</f>
        <v>0</v>
      </c>
      <c r="BL144" s="191" t="s">
        <v>213</v>
      </c>
      <c r="BM144" s="266" t="s">
        <v>527</v>
      </c>
    </row>
    <row r="145" spans="2:65" s="251" customFormat="1" ht="20.85" customHeight="1">
      <c r="B145" s="250"/>
      <c r="D145" s="252" t="s">
        <v>75</v>
      </c>
      <c r="E145" s="260" t="s">
        <v>528</v>
      </c>
      <c r="F145" s="260" t="s">
        <v>529</v>
      </c>
      <c r="J145" s="261">
        <f>BK145</f>
        <v>0</v>
      </c>
      <c r="L145" s="250"/>
      <c r="M145" s="255"/>
      <c r="P145" s="256">
        <f>SUM(P146:P175)</f>
        <v>0</v>
      </c>
      <c r="R145" s="256">
        <f>SUM(R146:R175)</f>
        <v>0</v>
      </c>
      <c r="T145" s="257">
        <f>SUM(T146:T175)</f>
        <v>0</v>
      </c>
      <c r="AR145" s="252" t="s">
        <v>81</v>
      </c>
      <c r="AT145" s="258" t="s">
        <v>75</v>
      </c>
      <c r="AU145" s="258" t="s">
        <v>92</v>
      </c>
      <c r="AY145" s="252" t="s">
        <v>138</v>
      </c>
      <c r="BK145" s="259">
        <f>SUM(BK146:BK175)</f>
        <v>0</v>
      </c>
    </row>
    <row r="146" spans="2:65" s="199" customFormat="1" ht="16.5" customHeight="1">
      <c r="B146" s="198"/>
      <c r="C146" s="286" t="s">
        <v>273</v>
      </c>
      <c r="D146" s="286" t="s">
        <v>204</v>
      </c>
      <c r="E146" s="287" t="s">
        <v>530</v>
      </c>
      <c r="F146" s="288" t="s">
        <v>531</v>
      </c>
      <c r="G146" s="289" t="s">
        <v>408</v>
      </c>
      <c r="H146" s="290">
        <v>9</v>
      </c>
      <c r="I146" s="292"/>
      <c r="J146" s="291">
        <f t="shared" ref="J146:J175" si="0">ROUND(I146*H146,2)</f>
        <v>0</v>
      </c>
      <c r="K146" s="288" t="s">
        <v>433</v>
      </c>
      <c r="L146" s="272"/>
      <c r="M146" s="273" t="s">
        <v>1</v>
      </c>
      <c r="N146" s="274" t="s">
        <v>41</v>
      </c>
      <c r="O146" s="264">
        <v>0</v>
      </c>
      <c r="P146" s="264">
        <f t="shared" ref="P146:P175" si="1">O146*H146</f>
        <v>0</v>
      </c>
      <c r="Q146" s="264">
        <v>0</v>
      </c>
      <c r="R146" s="264">
        <f t="shared" ref="R146:R175" si="2">Q146*H146</f>
        <v>0</v>
      </c>
      <c r="S146" s="264">
        <v>0</v>
      </c>
      <c r="T146" s="265">
        <f t="shared" ref="T146:T175" si="3">S146*H146</f>
        <v>0</v>
      </c>
      <c r="AR146" s="266" t="s">
        <v>177</v>
      </c>
      <c r="AT146" s="266" t="s">
        <v>204</v>
      </c>
      <c r="AU146" s="266" t="s">
        <v>154</v>
      </c>
      <c r="AY146" s="191" t="s">
        <v>138</v>
      </c>
      <c r="BE146" s="267">
        <f t="shared" ref="BE146:BE175" si="4">IF(N146="základní",J146,0)</f>
        <v>0</v>
      </c>
      <c r="BF146" s="267">
        <f t="shared" ref="BF146:BF175" si="5">IF(N146="snížená",J146,0)</f>
        <v>0</v>
      </c>
      <c r="BG146" s="267">
        <f t="shared" ref="BG146:BG175" si="6">IF(N146="zákl. přenesená",J146,0)</f>
        <v>0</v>
      </c>
      <c r="BH146" s="267">
        <f t="shared" ref="BH146:BH175" si="7">IF(N146="sníž. přenesená",J146,0)</f>
        <v>0</v>
      </c>
      <c r="BI146" s="267">
        <f t="shared" ref="BI146:BI175" si="8">IF(N146="nulová",J146,0)</f>
        <v>0</v>
      </c>
      <c r="BJ146" s="191" t="s">
        <v>81</v>
      </c>
      <c r="BK146" s="267">
        <f t="shared" ref="BK146:BK175" si="9">ROUND(I146*H146,2)</f>
        <v>0</v>
      </c>
      <c r="BL146" s="191" t="s">
        <v>144</v>
      </c>
      <c r="BM146" s="266" t="s">
        <v>434</v>
      </c>
    </row>
    <row r="147" spans="2:65" s="199" customFormat="1" ht="16.5" customHeight="1">
      <c r="B147" s="198"/>
      <c r="C147" s="286" t="s">
        <v>278</v>
      </c>
      <c r="D147" s="286" t="s">
        <v>204</v>
      </c>
      <c r="E147" s="287" t="s">
        <v>532</v>
      </c>
      <c r="F147" s="288" t="s">
        <v>533</v>
      </c>
      <c r="G147" s="289" t="s">
        <v>408</v>
      </c>
      <c r="H147" s="290">
        <v>9</v>
      </c>
      <c r="I147" s="292"/>
      <c r="J147" s="291">
        <f t="shared" si="0"/>
        <v>0</v>
      </c>
      <c r="K147" s="288" t="s">
        <v>433</v>
      </c>
      <c r="L147" s="272"/>
      <c r="M147" s="273" t="s">
        <v>1</v>
      </c>
      <c r="N147" s="274" t="s">
        <v>41</v>
      </c>
      <c r="O147" s="264">
        <v>0</v>
      </c>
      <c r="P147" s="264">
        <f t="shared" si="1"/>
        <v>0</v>
      </c>
      <c r="Q147" s="264">
        <v>0</v>
      </c>
      <c r="R147" s="264">
        <f t="shared" si="2"/>
        <v>0</v>
      </c>
      <c r="S147" s="264">
        <v>0</v>
      </c>
      <c r="T147" s="265">
        <f t="shared" si="3"/>
        <v>0</v>
      </c>
      <c r="AR147" s="266" t="s">
        <v>177</v>
      </c>
      <c r="AT147" s="266" t="s">
        <v>204</v>
      </c>
      <c r="AU147" s="266" t="s">
        <v>154</v>
      </c>
      <c r="AY147" s="191" t="s">
        <v>138</v>
      </c>
      <c r="BE147" s="267">
        <f t="shared" si="4"/>
        <v>0</v>
      </c>
      <c r="BF147" s="267">
        <f t="shared" si="5"/>
        <v>0</v>
      </c>
      <c r="BG147" s="267">
        <f t="shared" si="6"/>
        <v>0</v>
      </c>
      <c r="BH147" s="267">
        <f t="shared" si="7"/>
        <v>0</v>
      </c>
      <c r="BI147" s="267">
        <f t="shared" si="8"/>
        <v>0</v>
      </c>
      <c r="BJ147" s="191" t="s">
        <v>81</v>
      </c>
      <c r="BK147" s="267">
        <f t="shared" si="9"/>
        <v>0</v>
      </c>
      <c r="BL147" s="191" t="s">
        <v>144</v>
      </c>
      <c r="BM147" s="266" t="s">
        <v>534</v>
      </c>
    </row>
    <row r="148" spans="2:65" s="199" customFormat="1" ht="16.5" customHeight="1">
      <c r="B148" s="198"/>
      <c r="C148" s="286" t="s">
        <v>282</v>
      </c>
      <c r="D148" s="286" t="s">
        <v>204</v>
      </c>
      <c r="E148" s="287" t="s">
        <v>535</v>
      </c>
      <c r="F148" s="288" t="s">
        <v>536</v>
      </c>
      <c r="G148" s="289" t="s">
        <v>408</v>
      </c>
      <c r="H148" s="290">
        <v>2</v>
      </c>
      <c r="I148" s="292"/>
      <c r="J148" s="291">
        <f t="shared" si="0"/>
        <v>0</v>
      </c>
      <c r="K148" s="288" t="s">
        <v>433</v>
      </c>
      <c r="L148" s="272"/>
      <c r="M148" s="273" t="s">
        <v>1</v>
      </c>
      <c r="N148" s="274" t="s">
        <v>41</v>
      </c>
      <c r="O148" s="264">
        <v>0</v>
      </c>
      <c r="P148" s="264">
        <f t="shared" si="1"/>
        <v>0</v>
      </c>
      <c r="Q148" s="264">
        <v>0</v>
      </c>
      <c r="R148" s="264">
        <f t="shared" si="2"/>
        <v>0</v>
      </c>
      <c r="S148" s="264">
        <v>0</v>
      </c>
      <c r="T148" s="265">
        <f t="shared" si="3"/>
        <v>0</v>
      </c>
      <c r="AR148" s="266" t="s">
        <v>177</v>
      </c>
      <c r="AT148" s="266" t="s">
        <v>204</v>
      </c>
      <c r="AU148" s="266" t="s">
        <v>154</v>
      </c>
      <c r="AY148" s="191" t="s">
        <v>138</v>
      </c>
      <c r="BE148" s="267">
        <f t="shared" si="4"/>
        <v>0</v>
      </c>
      <c r="BF148" s="267">
        <f t="shared" si="5"/>
        <v>0</v>
      </c>
      <c r="BG148" s="267">
        <f t="shared" si="6"/>
        <v>0</v>
      </c>
      <c r="BH148" s="267">
        <f t="shared" si="7"/>
        <v>0</v>
      </c>
      <c r="BI148" s="267">
        <f t="shared" si="8"/>
        <v>0</v>
      </c>
      <c r="BJ148" s="191" t="s">
        <v>81</v>
      </c>
      <c r="BK148" s="267">
        <f t="shared" si="9"/>
        <v>0</v>
      </c>
      <c r="BL148" s="191" t="s">
        <v>144</v>
      </c>
      <c r="BM148" s="266" t="s">
        <v>537</v>
      </c>
    </row>
    <row r="149" spans="2:65" s="199" customFormat="1" ht="16.5" customHeight="1">
      <c r="B149" s="198"/>
      <c r="C149" s="286" t="s">
        <v>287</v>
      </c>
      <c r="D149" s="286" t="s">
        <v>204</v>
      </c>
      <c r="E149" s="287" t="s">
        <v>538</v>
      </c>
      <c r="F149" s="288" t="s">
        <v>539</v>
      </c>
      <c r="G149" s="289" t="s">
        <v>408</v>
      </c>
      <c r="H149" s="290">
        <v>9</v>
      </c>
      <c r="I149" s="292"/>
      <c r="J149" s="291">
        <f t="shared" si="0"/>
        <v>0</v>
      </c>
      <c r="K149" s="288" t="s">
        <v>433</v>
      </c>
      <c r="L149" s="272"/>
      <c r="M149" s="273" t="s">
        <v>1</v>
      </c>
      <c r="N149" s="274" t="s">
        <v>41</v>
      </c>
      <c r="O149" s="264">
        <v>0</v>
      </c>
      <c r="P149" s="264">
        <f t="shared" si="1"/>
        <v>0</v>
      </c>
      <c r="Q149" s="264">
        <v>0</v>
      </c>
      <c r="R149" s="264">
        <f t="shared" si="2"/>
        <v>0</v>
      </c>
      <c r="S149" s="264">
        <v>0</v>
      </c>
      <c r="T149" s="265">
        <f t="shared" si="3"/>
        <v>0</v>
      </c>
      <c r="AR149" s="266" t="s">
        <v>177</v>
      </c>
      <c r="AT149" s="266" t="s">
        <v>204</v>
      </c>
      <c r="AU149" s="266" t="s">
        <v>154</v>
      </c>
      <c r="AY149" s="191" t="s">
        <v>138</v>
      </c>
      <c r="BE149" s="267">
        <f t="shared" si="4"/>
        <v>0</v>
      </c>
      <c r="BF149" s="267">
        <f t="shared" si="5"/>
        <v>0</v>
      </c>
      <c r="BG149" s="267">
        <f t="shared" si="6"/>
        <v>0</v>
      </c>
      <c r="BH149" s="267">
        <f t="shared" si="7"/>
        <v>0</v>
      </c>
      <c r="BI149" s="267">
        <f t="shared" si="8"/>
        <v>0</v>
      </c>
      <c r="BJ149" s="191" t="s">
        <v>81</v>
      </c>
      <c r="BK149" s="267">
        <f t="shared" si="9"/>
        <v>0</v>
      </c>
      <c r="BL149" s="191" t="s">
        <v>144</v>
      </c>
      <c r="BM149" s="266" t="s">
        <v>540</v>
      </c>
    </row>
    <row r="150" spans="2:65" s="199" customFormat="1" ht="16.5" customHeight="1">
      <c r="B150" s="198"/>
      <c r="C150" s="286" t="s">
        <v>291</v>
      </c>
      <c r="D150" s="286" t="s">
        <v>204</v>
      </c>
      <c r="E150" s="287" t="s">
        <v>541</v>
      </c>
      <c r="F150" s="288" t="s">
        <v>542</v>
      </c>
      <c r="G150" s="289" t="s">
        <v>408</v>
      </c>
      <c r="H150" s="290">
        <v>9</v>
      </c>
      <c r="I150" s="292"/>
      <c r="J150" s="291">
        <f t="shared" si="0"/>
        <v>0</v>
      </c>
      <c r="K150" s="288" t="s">
        <v>1</v>
      </c>
      <c r="L150" s="272"/>
      <c r="M150" s="273" t="s">
        <v>1</v>
      </c>
      <c r="N150" s="274" t="s">
        <v>41</v>
      </c>
      <c r="O150" s="264">
        <v>0</v>
      </c>
      <c r="P150" s="264">
        <f t="shared" si="1"/>
        <v>0</v>
      </c>
      <c r="Q150" s="264">
        <v>0</v>
      </c>
      <c r="R150" s="264">
        <f t="shared" si="2"/>
        <v>0</v>
      </c>
      <c r="S150" s="264">
        <v>0</v>
      </c>
      <c r="T150" s="265">
        <f t="shared" si="3"/>
        <v>0</v>
      </c>
      <c r="AR150" s="266" t="s">
        <v>177</v>
      </c>
      <c r="AT150" s="266" t="s">
        <v>204</v>
      </c>
      <c r="AU150" s="266" t="s">
        <v>154</v>
      </c>
      <c r="AY150" s="191" t="s">
        <v>138</v>
      </c>
      <c r="BE150" s="267">
        <f t="shared" si="4"/>
        <v>0</v>
      </c>
      <c r="BF150" s="267">
        <f t="shared" si="5"/>
        <v>0</v>
      </c>
      <c r="BG150" s="267">
        <f t="shared" si="6"/>
        <v>0</v>
      </c>
      <c r="BH150" s="267">
        <f t="shared" si="7"/>
        <v>0</v>
      </c>
      <c r="BI150" s="267">
        <f t="shared" si="8"/>
        <v>0</v>
      </c>
      <c r="BJ150" s="191" t="s">
        <v>81</v>
      </c>
      <c r="BK150" s="267">
        <f t="shared" si="9"/>
        <v>0</v>
      </c>
      <c r="BL150" s="191" t="s">
        <v>144</v>
      </c>
      <c r="BM150" s="266" t="s">
        <v>543</v>
      </c>
    </row>
    <row r="151" spans="2:65" s="199" customFormat="1" ht="16.5" customHeight="1">
      <c r="B151" s="198"/>
      <c r="C151" s="286" t="s">
        <v>295</v>
      </c>
      <c r="D151" s="286" t="s">
        <v>204</v>
      </c>
      <c r="E151" s="287" t="s">
        <v>544</v>
      </c>
      <c r="F151" s="288" t="s">
        <v>545</v>
      </c>
      <c r="G151" s="289" t="s">
        <v>409</v>
      </c>
      <c r="H151" s="290">
        <v>250</v>
      </c>
      <c r="I151" s="292"/>
      <c r="J151" s="291">
        <f t="shared" si="0"/>
        <v>0</v>
      </c>
      <c r="K151" s="288" t="s">
        <v>433</v>
      </c>
      <c r="L151" s="272"/>
      <c r="M151" s="273" t="s">
        <v>1</v>
      </c>
      <c r="N151" s="274" t="s">
        <v>41</v>
      </c>
      <c r="O151" s="264">
        <v>0</v>
      </c>
      <c r="P151" s="264">
        <f t="shared" si="1"/>
        <v>0</v>
      </c>
      <c r="Q151" s="264">
        <v>0</v>
      </c>
      <c r="R151" s="264">
        <f t="shared" si="2"/>
        <v>0</v>
      </c>
      <c r="S151" s="264">
        <v>0</v>
      </c>
      <c r="T151" s="265">
        <f t="shared" si="3"/>
        <v>0</v>
      </c>
      <c r="AR151" s="266" t="s">
        <v>177</v>
      </c>
      <c r="AT151" s="266" t="s">
        <v>204</v>
      </c>
      <c r="AU151" s="266" t="s">
        <v>154</v>
      </c>
      <c r="AY151" s="191" t="s">
        <v>138</v>
      </c>
      <c r="BE151" s="267">
        <f t="shared" si="4"/>
        <v>0</v>
      </c>
      <c r="BF151" s="267">
        <f t="shared" si="5"/>
        <v>0</v>
      </c>
      <c r="BG151" s="267">
        <f t="shared" si="6"/>
        <v>0</v>
      </c>
      <c r="BH151" s="267">
        <f t="shared" si="7"/>
        <v>0</v>
      </c>
      <c r="BI151" s="267">
        <f t="shared" si="8"/>
        <v>0</v>
      </c>
      <c r="BJ151" s="191" t="s">
        <v>81</v>
      </c>
      <c r="BK151" s="267">
        <f t="shared" si="9"/>
        <v>0</v>
      </c>
      <c r="BL151" s="191" t="s">
        <v>144</v>
      </c>
      <c r="BM151" s="266" t="s">
        <v>546</v>
      </c>
    </row>
    <row r="152" spans="2:65" s="199" customFormat="1" ht="16.5" customHeight="1">
      <c r="B152" s="198"/>
      <c r="C152" s="286" t="s">
        <v>299</v>
      </c>
      <c r="D152" s="286" t="s">
        <v>204</v>
      </c>
      <c r="E152" s="287" t="s">
        <v>547</v>
      </c>
      <c r="F152" s="288" t="s">
        <v>548</v>
      </c>
      <c r="G152" s="289" t="s">
        <v>409</v>
      </c>
      <c r="H152" s="290">
        <v>9</v>
      </c>
      <c r="I152" s="292"/>
      <c r="J152" s="291">
        <f t="shared" si="0"/>
        <v>0</v>
      </c>
      <c r="K152" s="288" t="s">
        <v>1</v>
      </c>
      <c r="L152" s="272"/>
      <c r="M152" s="273" t="s">
        <v>1</v>
      </c>
      <c r="N152" s="274" t="s">
        <v>41</v>
      </c>
      <c r="O152" s="264">
        <v>0</v>
      </c>
      <c r="P152" s="264">
        <f t="shared" si="1"/>
        <v>0</v>
      </c>
      <c r="Q152" s="264">
        <v>0</v>
      </c>
      <c r="R152" s="264">
        <f t="shared" si="2"/>
        <v>0</v>
      </c>
      <c r="S152" s="264">
        <v>0</v>
      </c>
      <c r="T152" s="265">
        <f t="shared" si="3"/>
        <v>0</v>
      </c>
      <c r="AR152" s="266" t="s">
        <v>177</v>
      </c>
      <c r="AT152" s="266" t="s">
        <v>204</v>
      </c>
      <c r="AU152" s="266" t="s">
        <v>154</v>
      </c>
      <c r="AY152" s="191" t="s">
        <v>138</v>
      </c>
      <c r="BE152" s="267">
        <f t="shared" si="4"/>
        <v>0</v>
      </c>
      <c r="BF152" s="267">
        <f t="shared" si="5"/>
        <v>0</v>
      </c>
      <c r="BG152" s="267">
        <f t="shared" si="6"/>
        <v>0</v>
      </c>
      <c r="BH152" s="267">
        <f t="shared" si="7"/>
        <v>0</v>
      </c>
      <c r="BI152" s="267">
        <f t="shared" si="8"/>
        <v>0</v>
      </c>
      <c r="BJ152" s="191" t="s">
        <v>81</v>
      </c>
      <c r="BK152" s="267">
        <f t="shared" si="9"/>
        <v>0</v>
      </c>
      <c r="BL152" s="191" t="s">
        <v>144</v>
      </c>
      <c r="BM152" s="266" t="s">
        <v>549</v>
      </c>
    </row>
    <row r="153" spans="2:65" s="199" customFormat="1" ht="16.5" customHeight="1">
      <c r="B153" s="198"/>
      <c r="C153" s="286" t="s">
        <v>304</v>
      </c>
      <c r="D153" s="286" t="s">
        <v>204</v>
      </c>
      <c r="E153" s="287" t="s">
        <v>550</v>
      </c>
      <c r="F153" s="288" t="s">
        <v>551</v>
      </c>
      <c r="G153" s="289" t="s">
        <v>552</v>
      </c>
      <c r="H153" s="290">
        <v>10</v>
      </c>
      <c r="I153" s="292"/>
      <c r="J153" s="291">
        <f t="shared" si="0"/>
        <v>0</v>
      </c>
      <c r="K153" s="288" t="s">
        <v>433</v>
      </c>
      <c r="L153" s="272"/>
      <c r="M153" s="273" t="s">
        <v>1</v>
      </c>
      <c r="N153" s="274" t="s">
        <v>41</v>
      </c>
      <c r="O153" s="264">
        <v>0</v>
      </c>
      <c r="P153" s="264">
        <f t="shared" si="1"/>
        <v>0</v>
      </c>
      <c r="Q153" s="264">
        <v>0</v>
      </c>
      <c r="R153" s="264">
        <f t="shared" si="2"/>
        <v>0</v>
      </c>
      <c r="S153" s="264">
        <v>0</v>
      </c>
      <c r="T153" s="265">
        <f t="shared" si="3"/>
        <v>0</v>
      </c>
      <c r="AR153" s="266" t="s">
        <v>177</v>
      </c>
      <c r="AT153" s="266" t="s">
        <v>204</v>
      </c>
      <c r="AU153" s="266" t="s">
        <v>154</v>
      </c>
      <c r="AY153" s="191" t="s">
        <v>138</v>
      </c>
      <c r="BE153" s="267">
        <f t="shared" si="4"/>
        <v>0</v>
      </c>
      <c r="BF153" s="267">
        <f t="shared" si="5"/>
        <v>0</v>
      </c>
      <c r="BG153" s="267">
        <f t="shared" si="6"/>
        <v>0</v>
      </c>
      <c r="BH153" s="267">
        <f t="shared" si="7"/>
        <v>0</v>
      </c>
      <c r="BI153" s="267">
        <f t="shared" si="8"/>
        <v>0</v>
      </c>
      <c r="BJ153" s="191" t="s">
        <v>81</v>
      </c>
      <c r="BK153" s="267">
        <f t="shared" si="9"/>
        <v>0</v>
      </c>
      <c r="BL153" s="191" t="s">
        <v>144</v>
      </c>
      <c r="BM153" s="266" t="s">
        <v>553</v>
      </c>
    </row>
    <row r="154" spans="2:65" s="199" customFormat="1" ht="16.5" customHeight="1">
      <c r="B154" s="198"/>
      <c r="C154" s="286" t="s">
        <v>308</v>
      </c>
      <c r="D154" s="286" t="s">
        <v>204</v>
      </c>
      <c r="E154" s="287" t="s">
        <v>554</v>
      </c>
      <c r="F154" s="288" t="s">
        <v>555</v>
      </c>
      <c r="G154" s="289" t="s">
        <v>221</v>
      </c>
      <c r="H154" s="290">
        <v>10</v>
      </c>
      <c r="I154" s="292"/>
      <c r="J154" s="291">
        <f t="shared" si="0"/>
        <v>0</v>
      </c>
      <c r="K154" s="288" t="s">
        <v>433</v>
      </c>
      <c r="L154" s="272"/>
      <c r="M154" s="273" t="s">
        <v>1</v>
      </c>
      <c r="N154" s="274" t="s">
        <v>41</v>
      </c>
      <c r="O154" s="264">
        <v>0</v>
      </c>
      <c r="P154" s="264">
        <f t="shared" si="1"/>
        <v>0</v>
      </c>
      <c r="Q154" s="264">
        <v>0</v>
      </c>
      <c r="R154" s="264">
        <f t="shared" si="2"/>
        <v>0</v>
      </c>
      <c r="S154" s="264">
        <v>0</v>
      </c>
      <c r="T154" s="265">
        <f t="shared" si="3"/>
        <v>0</v>
      </c>
      <c r="AR154" s="266" t="s">
        <v>177</v>
      </c>
      <c r="AT154" s="266" t="s">
        <v>204</v>
      </c>
      <c r="AU154" s="266" t="s">
        <v>154</v>
      </c>
      <c r="AY154" s="191" t="s">
        <v>138</v>
      </c>
      <c r="BE154" s="267">
        <f t="shared" si="4"/>
        <v>0</v>
      </c>
      <c r="BF154" s="267">
        <f t="shared" si="5"/>
        <v>0</v>
      </c>
      <c r="BG154" s="267">
        <f t="shared" si="6"/>
        <v>0</v>
      </c>
      <c r="BH154" s="267">
        <f t="shared" si="7"/>
        <v>0</v>
      </c>
      <c r="BI154" s="267">
        <f t="shared" si="8"/>
        <v>0</v>
      </c>
      <c r="BJ154" s="191" t="s">
        <v>81</v>
      </c>
      <c r="BK154" s="267">
        <f t="shared" si="9"/>
        <v>0</v>
      </c>
      <c r="BL154" s="191" t="s">
        <v>144</v>
      </c>
      <c r="BM154" s="266" t="s">
        <v>556</v>
      </c>
    </row>
    <row r="155" spans="2:65" s="199" customFormat="1" ht="16.5" customHeight="1">
      <c r="B155" s="198"/>
      <c r="C155" s="286" t="s">
        <v>312</v>
      </c>
      <c r="D155" s="286" t="s">
        <v>204</v>
      </c>
      <c r="E155" s="287" t="s">
        <v>557</v>
      </c>
      <c r="F155" s="288" t="s">
        <v>558</v>
      </c>
      <c r="G155" s="289" t="s">
        <v>221</v>
      </c>
      <c r="H155" s="290">
        <v>9</v>
      </c>
      <c r="I155" s="292"/>
      <c r="J155" s="291">
        <f t="shared" si="0"/>
        <v>0</v>
      </c>
      <c r="K155" s="288" t="s">
        <v>433</v>
      </c>
      <c r="L155" s="272"/>
      <c r="M155" s="273" t="s">
        <v>1</v>
      </c>
      <c r="N155" s="274" t="s">
        <v>41</v>
      </c>
      <c r="O155" s="264">
        <v>0</v>
      </c>
      <c r="P155" s="264">
        <f t="shared" si="1"/>
        <v>0</v>
      </c>
      <c r="Q155" s="264">
        <v>0</v>
      </c>
      <c r="R155" s="264">
        <f t="shared" si="2"/>
        <v>0</v>
      </c>
      <c r="S155" s="264">
        <v>0</v>
      </c>
      <c r="T155" s="265">
        <f t="shared" si="3"/>
        <v>0</v>
      </c>
      <c r="AR155" s="266" t="s">
        <v>177</v>
      </c>
      <c r="AT155" s="266" t="s">
        <v>204</v>
      </c>
      <c r="AU155" s="266" t="s">
        <v>154</v>
      </c>
      <c r="AY155" s="191" t="s">
        <v>138</v>
      </c>
      <c r="BE155" s="267">
        <f t="shared" si="4"/>
        <v>0</v>
      </c>
      <c r="BF155" s="267">
        <f t="shared" si="5"/>
        <v>0</v>
      </c>
      <c r="BG155" s="267">
        <f t="shared" si="6"/>
        <v>0</v>
      </c>
      <c r="BH155" s="267">
        <f t="shared" si="7"/>
        <v>0</v>
      </c>
      <c r="BI155" s="267">
        <f t="shared" si="8"/>
        <v>0</v>
      </c>
      <c r="BJ155" s="191" t="s">
        <v>81</v>
      </c>
      <c r="BK155" s="267">
        <f t="shared" si="9"/>
        <v>0</v>
      </c>
      <c r="BL155" s="191" t="s">
        <v>144</v>
      </c>
      <c r="BM155" s="266" t="s">
        <v>559</v>
      </c>
    </row>
    <row r="156" spans="2:65" s="199" customFormat="1" ht="16.5" customHeight="1">
      <c r="B156" s="198"/>
      <c r="C156" s="286" t="s">
        <v>317</v>
      </c>
      <c r="D156" s="286" t="s">
        <v>204</v>
      </c>
      <c r="E156" s="287" t="s">
        <v>560</v>
      </c>
      <c r="F156" s="288" t="s">
        <v>561</v>
      </c>
      <c r="G156" s="289" t="s">
        <v>169</v>
      </c>
      <c r="H156" s="290">
        <v>6</v>
      </c>
      <c r="I156" s="292"/>
      <c r="J156" s="291">
        <f t="shared" si="0"/>
        <v>0</v>
      </c>
      <c r="K156" s="288" t="s">
        <v>433</v>
      </c>
      <c r="L156" s="272"/>
      <c r="M156" s="273" t="s">
        <v>1</v>
      </c>
      <c r="N156" s="274" t="s">
        <v>41</v>
      </c>
      <c r="O156" s="264">
        <v>0</v>
      </c>
      <c r="P156" s="264">
        <f t="shared" si="1"/>
        <v>0</v>
      </c>
      <c r="Q156" s="264">
        <v>0</v>
      </c>
      <c r="R156" s="264">
        <f t="shared" si="2"/>
        <v>0</v>
      </c>
      <c r="S156" s="264">
        <v>0</v>
      </c>
      <c r="T156" s="265">
        <f t="shared" si="3"/>
        <v>0</v>
      </c>
      <c r="AR156" s="266" t="s">
        <v>177</v>
      </c>
      <c r="AT156" s="266" t="s">
        <v>204</v>
      </c>
      <c r="AU156" s="266" t="s">
        <v>154</v>
      </c>
      <c r="AY156" s="191" t="s">
        <v>138</v>
      </c>
      <c r="BE156" s="267">
        <f t="shared" si="4"/>
        <v>0</v>
      </c>
      <c r="BF156" s="267">
        <f t="shared" si="5"/>
        <v>0</v>
      </c>
      <c r="BG156" s="267">
        <f t="shared" si="6"/>
        <v>0</v>
      </c>
      <c r="BH156" s="267">
        <f t="shared" si="7"/>
        <v>0</v>
      </c>
      <c r="BI156" s="267">
        <f t="shared" si="8"/>
        <v>0</v>
      </c>
      <c r="BJ156" s="191" t="s">
        <v>81</v>
      </c>
      <c r="BK156" s="267">
        <f t="shared" si="9"/>
        <v>0</v>
      </c>
      <c r="BL156" s="191" t="s">
        <v>144</v>
      </c>
      <c r="BM156" s="266" t="s">
        <v>562</v>
      </c>
    </row>
    <row r="157" spans="2:65" s="199" customFormat="1" ht="16.5" customHeight="1">
      <c r="B157" s="198"/>
      <c r="C157" s="286" t="s">
        <v>321</v>
      </c>
      <c r="D157" s="286" t="s">
        <v>204</v>
      </c>
      <c r="E157" s="287" t="s">
        <v>563</v>
      </c>
      <c r="F157" s="288" t="s">
        <v>564</v>
      </c>
      <c r="G157" s="289" t="s">
        <v>330</v>
      </c>
      <c r="H157" s="290">
        <v>0.5</v>
      </c>
      <c r="I157" s="292"/>
      <c r="J157" s="291">
        <f t="shared" si="0"/>
        <v>0</v>
      </c>
      <c r="K157" s="288" t="s">
        <v>433</v>
      </c>
      <c r="L157" s="272"/>
      <c r="M157" s="273" t="s">
        <v>1</v>
      </c>
      <c r="N157" s="274" t="s">
        <v>41</v>
      </c>
      <c r="O157" s="264">
        <v>0</v>
      </c>
      <c r="P157" s="264">
        <f t="shared" si="1"/>
        <v>0</v>
      </c>
      <c r="Q157" s="264">
        <v>0</v>
      </c>
      <c r="R157" s="264">
        <f t="shared" si="2"/>
        <v>0</v>
      </c>
      <c r="S157" s="264">
        <v>0</v>
      </c>
      <c r="T157" s="265">
        <f t="shared" si="3"/>
        <v>0</v>
      </c>
      <c r="AR157" s="266" t="s">
        <v>177</v>
      </c>
      <c r="AT157" s="266" t="s">
        <v>204</v>
      </c>
      <c r="AU157" s="266" t="s">
        <v>154</v>
      </c>
      <c r="AY157" s="191" t="s">
        <v>138</v>
      </c>
      <c r="BE157" s="267">
        <f t="shared" si="4"/>
        <v>0</v>
      </c>
      <c r="BF157" s="267">
        <f t="shared" si="5"/>
        <v>0</v>
      </c>
      <c r="BG157" s="267">
        <f t="shared" si="6"/>
        <v>0</v>
      </c>
      <c r="BH157" s="267">
        <f t="shared" si="7"/>
        <v>0</v>
      </c>
      <c r="BI157" s="267">
        <f t="shared" si="8"/>
        <v>0</v>
      </c>
      <c r="BJ157" s="191" t="s">
        <v>81</v>
      </c>
      <c r="BK157" s="267">
        <f t="shared" si="9"/>
        <v>0</v>
      </c>
      <c r="BL157" s="191" t="s">
        <v>144</v>
      </c>
      <c r="BM157" s="266" t="s">
        <v>565</v>
      </c>
    </row>
    <row r="158" spans="2:65" s="199" customFormat="1" ht="16.5" customHeight="1">
      <c r="B158" s="198"/>
      <c r="C158" s="286" t="s">
        <v>327</v>
      </c>
      <c r="D158" s="286" t="s">
        <v>204</v>
      </c>
      <c r="E158" s="287" t="s">
        <v>566</v>
      </c>
      <c r="F158" s="288" t="s">
        <v>567</v>
      </c>
      <c r="G158" s="289" t="s">
        <v>221</v>
      </c>
      <c r="H158" s="290">
        <v>420</v>
      </c>
      <c r="I158" s="292"/>
      <c r="J158" s="291">
        <f t="shared" si="0"/>
        <v>0</v>
      </c>
      <c r="K158" s="288" t="s">
        <v>433</v>
      </c>
      <c r="L158" s="272"/>
      <c r="M158" s="273" t="s">
        <v>1</v>
      </c>
      <c r="N158" s="274" t="s">
        <v>41</v>
      </c>
      <c r="O158" s="264">
        <v>0</v>
      </c>
      <c r="P158" s="264">
        <f t="shared" si="1"/>
        <v>0</v>
      </c>
      <c r="Q158" s="264">
        <v>0</v>
      </c>
      <c r="R158" s="264">
        <f t="shared" si="2"/>
        <v>0</v>
      </c>
      <c r="S158" s="264">
        <v>0</v>
      </c>
      <c r="T158" s="265">
        <f t="shared" si="3"/>
        <v>0</v>
      </c>
      <c r="AR158" s="266" t="s">
        <v>177</v>
      </c>
      <c r="AT158" s="266" t="s">
        <v>204</v>
      </c>
      <c r="AU158" s="266" t="s">
        <v>154</v>
      </c>
      <c r="AY158" s="191" t="s">
        <v>138</v>
      </c>
      <c r="BE158" s="267">
        <f t="shared" si="4"/>
        <v>0</v>
      </c>
      <c r="BF158" s="267">
        <f t="shared" si="5"/>
        <v>0</v>
      </c>
      <c r="BG158" s="267">
        <f t="shared" si="6"/>
        <v>0</v>
      </c>
      <c r="BH158" s="267">
        <f t="shared" si="7"/>
        <v>0</v>
      </c>
      <c r="BI158" s="267">
        <f t="shared" si="8"/>
        <v>0</v>
      </c>
      <c r="BJ158" s="191" t="s">
        <v>81</v>
      </c>
      <c r="BK158" s="267">
        <f t="shared" si="9"/>
        <v>0</v>
      </c>
      <c r="BL158" s="191" t="s">
        <v>144</v>
      </c>
      <c r="BM158" s="266" t="s">
        <v>568</v>
      </c>
    </row>
    <row r="159" spans="2:65" s="199" customFormat="1" ht="16.5" customHeight="1">
      <c r="B159" s="198"/>
      <c r="C159" s="286" t="s">
        <v>332</v>
      </c>
      <c r="D159" s="286" t="s">
        <v>204</v>
      </c>
      <c r="E159" s="287" t="s">
        <v>569</v>
      </c>
      <c r="F159" s="288" t="s">
        <v>570</v>
      </c>
      <c r="G159" s="289" t="s">
        <v>408</v>
      </c>
      <c r="H159" s="290">
        <v>20</v>
      </c>
      <c r="I159" s="292"/>
      <c r="J159" s="291">
        <f t="shared" si="0"/>
        <v>0</v>
      </c>
      <c r="K159" s="288" t="s">
        <v>433</v>
      </c>
      <c r="L159" s="272"/>
      <c r="M159" s="273" t="s">
        <v>1</v>
      </c>
      <c r="N159" s="274" t="s">
        <v>41</v>
      </c>
      <c r="O159" s="264">
        <v>0</v>
      </c>
      <c r="P159" s="264">
        <f t="shared" si="1"/>
        <v>0</v>
      </c>
      <c r="Q159" s="264">
        <v>0</v>
      </c>
      <c r="R159" s="264">
        <f t="shared" si="2"/>
        <v>0</v>
      </c>
      <c r="S159" s="264">
        <v>0</v>
      </c>
      <c r="T159" s="265">
        <f t="shared" si="3"/>
        <v>0</v>
      </c>
      <c r="AR159" s="266" t="s">
        <v>177</v>
      </c>
      <c r="AT159" s="266" t="s">
        <v>204</v>
      </c>
      <c r="AU159" s="266" t="s">
        <v>154</v>
      </c>
      <c r="AY159" s="191" t="s">
        <v>138</v>
      </c>
      <c r="BE159" s="267">
        <f t="shared" si="4"/>
        <v>0</v>
      </c>
      <c r="BF159" s="267">
        <f t="shared" si="5"/>
        <v>0</v>
      </c>
      <c r="BG159" s="267">
        <f t="shared" si="6"/>
        <v>0</v>
      </c>
      <c r="BH159" s="267">
        <f t="shared" si="7"/>
        <v>0</v>
      </c>
      <c r="BI159" s="267">
        <f t="shared" si="8"/>
        <v>0</v>
      </c>
      <c r="BJ159" s="191" t="s">
        <v>81</v>
      </c>
      <c r="BK159" s="267">
        <f t="shared" si="9"/>
        <v>0</v>
      </c>
      <c r="BL159" s="191" t="s">
        <v>144</v>
      </c>
      <c r="BM159" s="266" t="s">
        <v>158</v>
      </c>
    </row>
    <row r="160" spans="2:65" s="199" customFormat="1" ht="16.5" customHeight="1">
      <c r="B160" s="198"/>
      <c r="C160" s="286" t="s">
        <v>336</v>
      </c>
      <c r="D160" s="286" t="s">
        <v>204</v>
      </c>
      <c r="E160" s="287" t="s">
        <v>571</v>
      </c>
      <c r="F160" s="288" t="s">
        <v>572</v>
      </c>
      <c r="G160" s="289" t="s">
        <v>221</v>
      </c>
      <c r="H160" s="290">
        <v>60</v>
      </c>
      <c r="I160" s="292"/>
      <c r="J160" s="291">
        <f t="shared" si="0"/>
        <v>0</v>
      </c>
      <c r="K160" s="288" t="s">
        <v>433</v>
      </c>
      <c r="L160" s="272"/>
      <c r="M160" s="273" t="s">
        <v>1</v>
      </c>
      <c r="N160" s="274" t="s">
        <v>41</v>
      </c>
      <c r="O160" s="264">
        <v>0</v>
      </c>
      <c r="P160" s="264">
        <f t="shared" si="1"/>
        <v>0</v>
      </c>
      <c r="Q160" s="264">
        <v>0</v>
      </c>
      <c r="R160" s="264">
        <f t="shared" si="2"/>
        <v>0</v>
      </c>
      <c r="S160" s="264">
        <v>0</v>
      </c>
      <c r="T160" s="265">
        <f t="shared" si="3"/>
        <v>0</v>
      </c>
      <c r="AR160" s="266" t="s">
        <v>177</v>
      </c>
      <c r="AT160" s="266" t="s">
        <v>204</v>
      </c>
      <c r="AU160" s="266" t="s">
        <v>154</v>
      </c>
      <c r="AY160" s="191" t="s">
        <v>138</v>
      </c>
      <c r="BE160" s="267">
        <f t="shared" si="4"/>
        <v>0</v>
      </c>
      <c r="BF160" s="267">
        <f t="shared" si="5"/>
        <v>0</v>
      </c>
      <c r="BG160" s="267">
        <f t="shared" si="6"/>
        <v>0</v>
      </c>
      <c r="BH160" s="267">
        <f t="shared" si="7"/>
        <v>0</v>
      </c>
      <c r="BI160" s="267">
        <f t="shared" si="8"/>
        <v>0</v>
      </c>
      <c r="BJ160" s="191" t="s">
        <v>81</v>
      </c>
      <c r="BK160" s="267">
        <f t="shared" si="9"/>
        <v>0</v>
      </c>
      <c r="BL160" s="191" t="s">
        <v>144</v>
      </c>
      <c r="BM160" s="266" t="s">
        <v>573</v>
      </c>
    </row>
    <row r="161" spans="2:65" s="199" customFormat="1" ht="16.5" customHeight="1">
      <c r="B161" s="198"/>
      <c r="C161" s="286" t="s">
        <v>340</v>
      </c>
      <c r="D161" s="286" t="s">
        <v>204</v>
      </c>
      <c r="E161" s="287" t="s">
        <v>574</v>
      </c>
      <c r="F161" s="288" t="s">
        <v>575</v>
      </c>
      <c r="G161" s="289" t="s">
        <v>221</v>
      </c>
      <c r="H161" s="290">
        <v>1125</v>
      </c>
      <c r="I161" s="292"/>
      <c r="J161" s="291">
        <f t="shared" si="0"/>
        <v>0</v>
      </c>
      <c r="K161" s="288" t="s">
        <v>433</v>
      </c>
      <c r="L161" s="272"/>
      <c r="M161" s="273" t="s">
        <v>1</v>
      </c>
      <c r="N161" s="274" t="s">
        <v>41</v>
      </c>
      <c r="O161" s="264">
        <v>0</v>
      </c>
      <c r="P161" s="264">
        <f t="shared" si="1"/>
        <v>0</v>
      </c>
      <c r="Q161" s="264">
        <v>0</v>
      </c>
      <c r="R161" s="264">
        <f t="shared" si="2"/>
        <v>0</v>
      </c>
      <c r="S161" s="264">
        <v>0</v>
      </c>
      <c r="T161" s="265">
        <f t="shared" si="3"/>
        <v>0</v>
      </c>
      <c r="AR161" s="266" t="s">
        <v>177</v>
      </c>
      <c r="AT161" s="266" t="s">
        <v>204</v>
      </c>
      <c r="AU161" s="266" t="s">
        <v>154</v>
      </c>
      <c r="AY161" s="191" t="s">
        <v>138</v>
      </c>
      <c r="BE161" s="267">
        <f t="shared" si="4"/>
        <v>0</v>
      </c>
      <c r="BF161" s="267">
        <f t="shared" si="5"/>
        <v>0</v>
      </c>
      <c r="BG161" s="267">
        <f t="shared" si="6"/>
        <v>0</v>
      </c>
      <c r="BH161" s="267">
        <f t="shared" si="7"/>
        <v>0</v>
      </c>
      <c r="BI161" s="267">
        <f t="shared" si="8"/>
        <v>0</v>
      </c>
      <c r="BJ161" s="191" t="s">
        <v>81</v>
      </c>
      <c r="BK161" s="267">
        <f t="shared" si="9"/>
        <v>0</v>
      </c>
      <c r="BL161" s="191" t="s">
        <v>144</v>
      </c>
      <c r="BM161" s="266" t="s">
        <v>576</v>
      </c>
    </row>
    <row r="162" spans="2:65" s="199" customFormat="1" ht="16.5" customHeight="1">
      <c r="B162" s="198"/>
      <c r="C162" s="286" t="s">
        <v>345</v>
      </c>
      <c r="D162" s="286" t="s">
        <v>204</v>
      </c>
      <c r="E162" s="287" t="s">
        <v>577</v>
      </c>
      <c r="F162" s="288" t="s">
        <v>578</v>
      </c>
      <c r="G162" s="289" t="s">
        <v>221</v>
      </c>
      <c r="H162" s="290">
        <v>131</v>
      </c>
      <c r="I162" s="292"/>
      <c r="J162" s="291">
        <f t="shared" si="0"/>
        <v>0</v>
      </c>
      <c r="K162" s="288" t="s">
        <v>433</v>
      </c>
      <c r="L162" s="272"/>
      <c r="M162" s="273" t="s">
        <v>1</v>
      </c>
      <c r="N162" s="274" t="s">
        <v>41</v>
      </c>
      <c r="O162" s="264">
        <v>0</v>
      </c>
      <c r="P162" s="264">
        <f t="shared" si="1"/>
        <v>0</v>
      </c>
      <c r="Q162" s="264">
        <v>0</v>
      </c>
      <c r="R162" s="264">
        <f t="shared" si="2"/>
        <v>0</v>
      </c>
      <c r="S162" s="264">
        <v>0</v>
      </c>
      <c r="T162" s="265">
        <f t="shared" si="3"/>
        <v>0</v>
      </c>
      <c r="AR162" s="266" t="s">
        <v>177</v>
      </c>
      <c r="AT162" s="266" t="s">
        <v>204</v>
      </c>
      <c r="AU162" s="266" t="s">
        <v>154</v>
      </c>
      <c r="AY162" s="191" t="s">
        <v>138</v>
      </c>
      <c r="BE162" s="267">
        <f t="shared" si="4"/>
        <v>0</v>
      </c>
      <c r="BF162" s="267">
        <f t="shared" si="5"/>
        <v>0</v>
      </c>
      <c r="BG162" s="267">
        <f t="shared" si="6"/>
        <v>0</v>
      </c>
      <c r="BH162" s="267">
        <f t="shared" si="7"/>
        <v>0</v>
      </c>
      <c r="BI162" s="267">
        <f t="shared" si="8"/>
        <v>0</v>
      </c>
      <c r="BJ162" s="191" t="s">
        <v>81</v>
      </c>
      <c r="BK162" s="267">
        <f t="shared" si="9"/>
        <v>0</v>
      </c>
      <c r="BL162" s="191" t="s">
        <v>144</v>
      </c>
      <c r="BM162" s="266" t="s">
        <v>579</v>
      </c>
    </row>
    <row r="163" spans="2:65" s="199" customFormat="1" ht="16.5" customHeight="1">
      <c r="B163" s="198"/>
      <c r="C163" s="286" t="s">
        <v>350</v>
      </c>
      <c r="D163" s="286" t="s">
        <v>204</v>
      </c>
      <c r="E163" s="287" t="s">
        <v>580</v>
      </c>
      <c r="F163" s="288" t="s">
        <v>581</v>
      </c>
      <c r="G163" s="289" t="s">
        <v>221</v>
      </c>
      <c r="H163" s="290">
        <v>375</v>
      </c>
      <c r="I163" s="292"/>
      <c r="J163" s="291">
        <f t="shared" si="0"/>
        <v>0</v>
      </c>
      <c r="K163" s="288" t="s">
        <v>433</v>
      </c>
      <c r="L163" s="272"/>
      <c r="M163" s="273" t="s">
        <v>1</v>
      </c>
      <c r="N163" s="274" t="s">
        <v>41</v>
      </c>
      <c r="O163" s="264">
        <v>0</v>
      </c>
      <c r="P163" s="264">
        <f t="shared" si="1"/>
        <v>0</v>
      </c>
      <c r="Q163" s="264">
        <v>0</v>
      </c>
      <c r="R163" s="264">
        <f t="shared" si="2"/>
        <v>0</v>
      </c>
      <c r="S163" s="264">
        <v>0</v>
      </c>
      <c r="T163" s="265">
        <f t="shared" si="3"/>
        <v>0</v>
      </c>
      <c r="AR163" s="266" t="s">
        <v>177</v>
      </c>
      <c r="AT163" s="266" t="s">
        <v>204</v>
      </c>
      <c r="AU163" s="266" t="s">
        <v>154</v>
      </c>
      <c r="AY163" s="191" t="s">
        <v>138</v>
      </c>
      <c r="BE163" s="267">
        <f t="shared" si="4"/>
        <v>0</v>
      </c>
      <c r="BF163" s="267">
        <f t="shared" si="5"/>
        <v>0</v>
      </c>
      <c r="BG163" s="267">
        <f t="shared" si="6"/>
        <v>0</v>
      </c>
      <c r="BH163" s="267">
        <f t="shared" si="7"/>
        <v>0</v>
      </c>
      <c r="BI163" s="267">
        <f t="shared" si="8"/>
        <v>0</v>
      </c>
      <c r="BJ163" s="191" t="s">
        <v>81</v>
      </c>
      <c r="BK163" s="267">
        <f t="shared" si="9"/>
        <v>0</v>
      </c>
      <c r="BL163" s="191" t="s">
        <v>144</v>
      </c>
      <c r="BM163" s="266" t="s">
        <v>582</v>
      </c>
    </row>
    <row r="164" spans="2:65" s="199" customFormat="1" ht="16.5" customHeight="1">
      <c r="B164" s="198"/>
      <c r="C164" s="286" t="s">
        <v>357</v>
      </c>
      <c r="D164" s="286" t="s">
        <v>204</v>
      </c>
      <c r="E164" s="287" t="s">
        <v>583</v>
      </c>
      <c r="F164" s="288" t="s">
        <v>584</v>
      </c>
      <c r="G164" s="289" t="s">
        <v>408</v>
      </c>
      <c r="H164" s="290">
        <v>20</v>
      </c>
      <c r="I164" s="292"/>
      <c r="J164" s="291">
        <f t="shared" si="0"/>
        <v>0</v>
      </c>
      <c r="K164" s="288" t="s">
        <v>433</v>
      </c>
      <c r="L164" s="272"/>
      <c r="M164" s="273" t="s">
        <v>1</v>
      </c>
      <c r="N164" s="274" t="s">
        <v>41</v>
      </c>
      <c r="O164" s="264">
        <v>0</v>
      </c>
      <c r="P164" s="264">
        <f t="shared" si="1"/>
        <v>0</v>
      </c>
      <c r="Q164" s="264">
        <v>0</v>
      </c>
      <c r="R164" s="264">
        <f t="shared" si="2"/>
        <v>0</v>
      </c>
      <c r="S164" s="264">
        <v>0</v>
      </c>
      <c r="T164" s="265">
        <f t="shared" si="3"/>
        <v>0</v>
      </c>
      <c r="AR164" s="266" t="s">
        <v>177</v>
      </c>
      <c r="AT164" s="266" t="s">
        <v>204</v>
      </c>
      <c r="AU164" s="266" t="s">
        <v>154</v>
      </c>
      <c r="AY164" s="191" t="s">
        <v>138</v>
      </c>
      <c r="BE164" s="267">
        <f t="shared" si="4"/>
        <v>0</v>
      </c>
      <c r="BF164" s="267">
        <f t="shared" si="5"/>
        <v>0</v>
      </c>
      <c r="BG164" s="267">
        <f t="shared" si="6"/>
        <v>0</v>
      </c>
      <c r="BH164" s="267">
        <f t="shared" si="7"/>
        <v>0</v>
      </c>
      <c r="BI164" s="267">
        <f t="shared" si="8"/>
        <v>0</v>
      </c>
      <c r="BJ164" s="191" t="s">
        <v>81</v>
      </c>
      <c r="BK164" s="267">
        <f t="shared" si="9"/>
        <v>0</v>
      </c>
      <c r="BL164" s="191" t="s">
        <v>144</v>
      </c>
      <c r="BM164" s="266" t="s">
        <v>585</v>
      </c>
    </row>
    <row r="165" spans="2:65" s="199" customFormat="1" ht="16.5" customHeight="1">
      <c r="B165" s="198"/>
      <c r="C165" s="286" t="s">
        <v>362</v>
      </c>
      <c r="D165" s="286" t="s">
        <v>204</v>
      </c>
      <c r="E165" s="287" t="s">
        <v>586</v>
      </c>
      <c r="F165" s="288" t="s">
        <v>587</v>
      </c>
      <c r="G165" s="289" t="s">
        <v>221</v>
      </c>
      <c r="H165" s="290">
        <v>341</v>
      </c>
      <c r="I165" s="292"/>
      <c r="J165" s="291">
        <f t="shared" si="0"/>
        <v>0</v>
      </c>
      <c r="K165" s="288" t="s">
        <v>433</v>
      </c>
      <c r="L165" s="272"/>
      <c r="M165" s="273" t="s">
        <v>1</v>
      </c>
      <c r="N165" s="274" t="s">
        <v>41</v>
      </c>
      <c r="O165" s="264">
        <v>0</v>
      </c>
      <c r="P165" s="264">
        <f t="shared" si="1"/>
        <v>0</v>
      </c>
      <c r="Q165" s="264">
        <v>0</v>
      </c>
      <c r="R165" s="264">
        <f t="shared" si="2"/>
        <v>0</v>
      </c>
      <c r="S165" s="264">
        <v>0</v>
      </c>
      <c r="T165" s="265">
        <f t="shared" si="3"/>
        <v>0</v>
      </c>
      <c r="AR165" s="266" t="s">
        <v>177</v>
      </c>
      <c r="AT165" s="266" t="s">
        <v>204</v>
      </c>
      <c r="AU165" s="266" t="s">
        <v>154</v>
      </c>
      <c r="AY165" s="191" t="s">
        <v>138</v>
      </c>
      <c r="BE165" s="267">
        <f t="shared" si="4"/>
        <v>0</v>
      </c>
      <c r="BF165" s="267">
        <f t="shared" si="5"/>
        <v>0</v>
      </c>
      <c r="BG165" s="267">
        <f t="shared" si="6"/>
        <v>0</v>
      </c>
      <c r="BH165" s="267">
        <f t="shared" si="7"/>
        <v>0</v>
      </c>
      <c r="BI165" s="267">
        <f t="shared" si="8"/>
        <v>0</v>
      </c>
      <c r="BJ165" s="191" t="s">
        <v>81</v>
      </c>
      <c r="BK165" s="267">
        <f t="shared" si="9"/>
        <v>0</v>
      </c>
      <c r="BL165" s="191" t="s">
        <v>144</v>
      </c>
      <c r="BM165" s="266" t="s">
        <v>588</v>
      </c>
    </row>
    <row r="166" spans="2:65" s="199" customFormat="1" ht="16.5" customHeight="1">
      <c r="B166" s="198"/>
      <c r="C166" s="286" t="s">
        <v>378</v>
      </c>
      <c r="D166" s="286" t="s">
        <v>204</v>
      </c>
      <c r="E166" s="287" t="s">
        <v>589</v>
      </c>
      <c r="F166" s="288" t="s">
        <v>590</v>
      </c>
      <c r="G166" s="289" t="s">
        <v>221</v>
      </c>
      <c r="H166" s="290">
        <v>300</v>
      </c>
      <c r="I166" s="292"/>
      <c r="J166" s="291">
        <f t="shared" si="0"/>
        <v>0</v>
      </c>
      <c r="K166" s="288" t="s">
        <v>433</v>
      </c>
      <c r="L166" s="272"/>
      <c r="M166" s="273" t="s">
        <v>1</v>
      </c>
      <c r="N166" s="274" t="s">
        <v>41</v>
      </c>
      <c r="O166" s="264">
        <v>0</v>
      </c>
      <c r="P166" s="264">
        <f t="shared" si="1"/>
        <v>0</v>
      </c>
      <c r="Q166" s="264">
        <v>0</v>
      </c>
      <c r="R166" s="264">
        <f t="shared" si="2"/>
        <v>0</v>
      </c>
      <c r="S166" s="264">
        <v>0</v>
      </c>
      <c r="T166" s="265">
        <f t="shared" si="3"/>
        <v>0</v>
      </c>
      <c r="AR166" s="266" t="s">
        <v>177</v>
      </c>
      <c r="AT166" s="266" t="s">
        <v>204</v>
      </c>
      <c r="AU166" s="266" t="s">
        <v>154</v>
      </c>
      <c r="AY166" s="191" t="s">
        <v>138</v>
      </c>
      <c r="BE166" s="267">
        <f t="shared" si="4"/>
        <v>0</v>
      </c>
      <c r="BF166" s="267">
        <f t="shared" si="5"/>
        <v>0</v>
      </c>
      <c r="BG166" s="267">
        <f t="shared" si="6"/>
        <v>0</v>
      </c>
      <c r="BH166" s="267">
        <f t="shared" si="7"/>
        <v>0</v>
      </c>
      <c r="BI166" s="267">
        <f t="shared" si="8"/>
        <v>0</v>
      </c>
      <c r="BJ166" s="191" t="s">
        <v>81</v>
      </c>
      <c r="BK166" s="267">
        <f t="shared" si="9"/>
        <v>0</v>
      </c>
      <c r="BL166" s="191" t="s">
        <v>144</v>
      </c>
      <c r="BM166" s="266" t="s">
        <v>591</v>
      </c>
    </row>
    <row r="167" spans="2:65" s="199" customFormat="1" ht="16.5" customHeight="1">
      <c r="B167" s="198"/>
      <c r="C167" s="286" t="s">
        <v>383</v>
      </c>
      <c r="D167" s="286" t="s">
        <v>204</v>
      </c>
      <c r="E167" s="287" t="s">
        <v>592</v>
      </c>
      <c r="F167" s="288" t="s">
        <v>593</v>
      </c>
      <c r="G167" s="289" t="s">
        <v>408</v>
      </c>
      <c r="H167" s="290">
        <v>12</v>
      </c>
      <c r="I167" s="292"/>
      <c r="J167" s="291">
        <f t="shared" si="0"/>
        <v>0</v>
      </c>
      <c r="K167" s="288" t="s">
        <v>1</v>
      </c>
      <c r="L167" s="272"/>
      <c r="M167" s="273" t="s">
        <v>1</v>
      </c>
      <c r="N167" s="274" t="s">
        <v>41</v>
      </c>
      <c r="O167" s="264">
        <v>0</v>
      </c>
      <c r="P167" s="264">
        <f t="shared" si="1"/>
        <v>0</v>
      </c>
      <c r="Q167" s="264">
        <v>0</v>
      </c>
      <c r="R167" s="264">
        <f t="shared" si="2"/>
        <v>0</v>
      </c>
      <c r="S167" s="264">
        <v>0</v>
      </c>
      <c r="T167" s="265">
        <f t="shared" si="3"/>
        <v>0</v>
      </c>
      <c r="AR167" s="266" t="s">
        <v>177</v>
      </c>
      <c r="AT167" s="266" t="s">
        <v>204</v>
      </c>
      <c r="AU167" s="266" t="s">
        <v>154</v>
      </c>
      <c r="AY167" s="191" t="s">
        <v>138</v>
      </c>
      <c r="BE167" s="267">
        <f t="shared" si="4"/>
        <v>0</v>
      </c>
      <c r="BF167" s="267">
        <f t="shared" si="5"/>
        <v>0</v>
      </c>
      <c r="BG167" s="267">
        <f t="shared" si="6"/>
        <v>0</v>
      </c>
      <c r="BH167" s="267">
        <f t="shared" si="7"/>
        <v>0</v>
      </c>
      <c r="BI167" s="267">
        <f t="shared" si="8"/>
        <v>0</v>
      </c>
      <c r="BJ167" s="191" t="s">
        <v>81</v>
      </c>
      <c r="BK167" s="267">
        <f t="shared" si="9"/>
        <v>0</v>
      </c>
      <c r="BL167" s="191" t="s">
        <v>144</v>
      </c>
      <c r="BM167" s="266" t="s">
        <v>594</v>
      </c>
    </row>
    <row r="168" spans="2:65" s="199" customFormat="1" ht="16.5" customHeight="1">
      <c r="B168" s="198"/>
      <c r="C168" s="286" t="s">
        <v>386</v>
      </c>
      <c r="D168" s="286" t="s">
        <v>204</v>
      </c>
      <c r="E168" s="287" t="s">
        <v>595</v>
      </c>
      <c r="F168" s="288" t="s">
        <v>596</v>
      </c>
      <c r="G168" s="289" t="s">
        <v>408</v>
      </c>
      <c r="H168" s="290">
        <v>3</v>
      </c>
      <c r="I168" s="292"/>
      <c r="J168" s="291">
        <f t="shared" si="0"/>
        <v>0</v>
      </c>
      <c r="K168" s="288" t="s">
        <v>1</v>
      </c>
      <c r="L168" s="272"/>
      <c r="M168" s="273" t="s">
        <v>1</v>
      </c>
      <c r="N168" s="274" t="s">
        <v>41</v>
      </c>
      <c r="O168" s="264">
        <v>0</v>
      </c>
      <c r="P168" s="264">
        <f t="shared" si="1"/>
        <v>0</v>
      </c>
      <c r="Q168" s="264">
        <v>0</v>
      </c>
      <c r="R168" s="264">
        <f t="shared" si="2"/>
        <v>0</v>
      </c>
      <c r="S168" s="264">
        <v>0</v>
      </c>
      <c r="T168" s="265">
        <f t="shared" si="3"/>
        <v>0</v>
      </c>
      <c r="AR168" s="266" t="s">
        <v>177</v>
      </c>
      <c r="AT168" s="266" t="s">
        <v>204</v>
      </c>
      <c r="AU168" s="266" t="s">
        <v>154</v>
      </c>
      <c r="AY168" s="191" t="s">
        <v>138</v>
      </c>
      <c r="BE168" s="267">
        <f t="shared" si="4"/>
        <v>0</v>
      </c>
      <c r="BF168" s="267">
        <f t="shared" si="5"/>
        <v>0</v>
      </c>
      <c r="BG168" s="267">
        <f t="shared" si="6"/>
        <v>0</v>
      </c>
      <c r="BH168" s="267">
        <f t="shared" si="7"/>
        <v>0</v>
      </c>
      <c r="BI168" s="267">
        <f t="shared" si="8"/>
        <v>0</v>
      </c>
      <c r="BJ168" s="191" t="s">
        <v>81</v>
      </c>
      <c r="BK168" s="267">
        <f t="shared" si="9"/>
        <v>0</v>
      </c>
      <c r="BL168" s="191" t="s">
        <v>144</v>
      </c>
      <c r="BM168" s="266" t="s">
        <v>597</v>
      </c>
    </row>
    <row r="169" spans="2:65" s="199" customFormat="1" ht="16.5" customHeight="1">
      <c r="B169" s="198"/>
      <c r="C169" s="286" t="s">
        <v>390</v>
      </c>
      <c r="D169" s="286" t="s">
        <v>204</v>
      </c>
      <c r="E169" s="287" t="s">
        <v>598</v>
      </c>
      <c r="F169" s="288" t="s">
        <v>599</v>
      </c>
      <c r="G169" s="289" t="s">
        <v>408</v>
      </c>
      <c r="H169" s="290">
        <v>3</v>
      </c>
      <c r="I169" s="292"/>
      <c r="J169" s="291">
        <f t="shared" si="0"/>
        <v>0</v>
      </c>
      <c r="K169" s="288" t="s">
        <v>1</v>
      </c>
      <c r="L169" s="272"/>
      <c r="M169" s="273" t="s">
        <v>1</v>
      </c>
      <c r="N169" s="274" t="s">
        <v>41</v>
      </c>
      <c r="O169" s="264">
        <v>0</v>
      </c>
      <c r="P169" s="264">
        <f t="shared" si="1"/>
        <v>0</v>
      </c>
      <c r="Q169" s="264">
        <v>0</v>
      </c>
      <c r="R169" s="264">
        <f t="shared" si="2"/>
        <v>0</v>
      </c>
      <c r="S169" s="264">
        <v>0</v>
      </c>
      <c r="T169" s="265">
        <f t="shared" si="3"/>
        <v>0</v>
      </c>
      <c r="AR169" s="266" t="s">
        <v>177</v>
      </c>
      <c r="AT169" s="266" t="s">
        <v>204</v>
      </c>
      <c r="AU169" s="266" t="s">
        <v>154</v>
      </c>
      <c r="AY169" s="191" t="s">
        <v>138</v>
      </c>
      <c r="BE169" s="267">
        <f t="shared" si="4"/>
        <v>0</v>
      </c>
      <c r="BF169" s="267">
        <f t="shared" si="5"/>
        <v>0</v>
      </c>
      <c r="BG169" s="267">
        <f t="shared" si="6"/>
        <v>0</v>
      </c>
      <c r="BH169" s="267">
        <f t="shared" si="7"/>
        <v>0</v>
      </c>
      <c r="BI169" s="267">
        <f t="shared" si="8"/>
        <v>0</v>
      </c>
      <c r="BJ169" s="191" t="s">
        <v>81</v>
      </c>
      <c r="BK169" s="267">
        <f t="shared" si="9"/>
        <v>0</v>
      </c>
      <c r="BL169" s="191" t="s">
        <v>144</v>
      </c>
      <c r="BM169" s="266" t="s">
        <v>600</v>
      </c>
    </row>
    <row r="170" spans="2:65" s="199" customFormat="1" ht="16.5" customHeight="1">
      <c r="B170" s="198"/>
      <c r="C170" s="286" t="s">
        <v>395</v>
      </c>
      <c r="D170" s="286" t="s">
        <v>204</v>
      </c>
      <c r="E170" s="287" t="s">
        <v>601</v>
      </c>
      <c r="F170" s="288" t="s">
        <v>602</v>
      </c>
      <c r="G170" s="289" t="s">
        <v>408</v>
      </c>
      <c r="H170" s="290">
        <v>9</v>
      </c>
      <c r="I170" s="292"/>
      <c r="J170" s="291">
        <f t="shared" si="0"/>
        <v>0</v>
      </c>
      <c r="K170" s="288" t="s">
        <v>1</v>
      </c>
      <c r="L170" s="272"/>
      <c r="M170" s="273" t="s">
        <v>1</v>
      </c>
      <c r="N170" s="274" t="s">
        <v>41</v>
      </c>
      <c r="O170" s="264">
        <v>0</v>
      </c>
      <c r="P170" s="264">
        <f t="shared" si="1"/>
        <v>0</v>
      </c>
      <c r="Q170" s="264">
        <v>0</v>
      </c>
      <c r="R170" s="264">
        <f t="shared" si="2"/>
        <v>0</v>
      </c>
      <c r="S170" s="264">
        <v>0</v>
      </c>
      <c r="T170" s="265">
        <f t="shared" si="3"/>
        <v>0</v>
      </c>
      <c r="AR170" s="266" t="s">
        <v>177</v>
      </c>
      <c r="AT170" s="266" t="s">
        <v>204</v>
      </c>
      <c r="AU170" s="266" t="s">
        <v>154</v>
      </c>
      <c r="AY170" s="191" t="s">
        <v>138</v>
      </c>
      <c r="BE170" s="267">
        <f t="shared" si="4"/>
        <v>0</v>
      </c>
      <c r="BF170" s="267">
        <f t="shared" si="5"/>
        <v>0</v>
      </c>
      <c r="BG170" s="267">
        <f t="shared" si="6"/>
        <v>0</v>
      </c>
      <c r="BH170" s="267">
        <f t="shared" si="7"/>
        <v>0</v>
      </c>
      <c r="BI170" s="267">
        <f t="shared" si="8"/>
        <v>0</v>
      </c>
      <c r="BJ170" s="191" t="s">
        <v>81</v>
      </c>
      <c r="BK170" s="267">
        <f t="shared" si="9"/>
        <v>0</v>
      </c>
      <c r="BL170" s="191" t="s">
        <v>144</v>
      </c>
      <c r="BM170" s="266" t="s">
        <v>603</v>
      </c>
    </row>
    <row r="171" spans="2:65" s="199" customFormat="1" ht="16.5" customHeight="1">
      <c r="B171" s="198"/>
      <c r="C171" s="286" t="s">
        <v>399</v>
      </c>
      <c r="D171" s="286" t="s">
        <v>204</v>
      </c>
      <c r="E171" s="287" t="s">
        <v>604</v>
      </c>
      <c r="F171" s="288" t="s">
        <v>605</v>
      </c>
      <c r="G171" s="289" t="s">
        <v>408</v>
      </c>
      <c r="H171" s="290">
        <v>2</v>
      </c>
      <c r="I171" s="292"/>
      <c r="J171" s="291">
        <f t="shared" si="0"/>
        <v>0</v>
      </c>
      <c r="K171" s="288" t="s">
        <v>1</v>
      </c>
      <c r="L171" s="272"/>
      <c r="M171" s="273" t="s">
        <v>1</v>
      </c>
      <c r="N171" s="274" t="s">
        <v>41</v>
      </c>
      <c r="O171" s="264">
        <v>0</v>
      </c>
      <c r="P171" s="264">
        <f t="shared" si="1"/>
        <v>0</v>
      </c>
      <c r="Q171" s="264">
        <v>0</v>
      </c>
      <c r="R171" s="264">
        <f t="shared" si="2"/>
        <v>0</v>
      </c>
      <c r="S171" s="264">
        <v>0</v>
      </c>
      <c r="T171" s="265">
        <f t="shared" si="3"/>
        <v>0</v>
      </c>
      <c r="AR171" s="266" t="s">
        <v>177</v>
      </c>
      <c r="AT171" s="266" t="s">
        <v>204</v>
      </c>
      <c r="AU171" s="266" t="s">
        <v>154</v>
      </c>
      <c r="AY171" s="191" t="s">
        <v>138</v>
      </c>
      <c r="BE171" s="267">
        <f t="shared" si="4"/>
        <v>0</v>
      </c>
      <c r="BF171" s="267">
        <f t="shared" si="5"/>
        <v>0</v>
      </c>
      <c r="BG171" s="267">
        <f t="shared" si="6"/>
        <v>0</v>
      </c>
      <c r="BH171" s="267">
        <f t="shared" si="7"/>
        <v>0</v>
      </c>
      <c r="BI171" s="267">
        <f t="shared" si="8"/>
        <v>0</v>
      </c>
      <c r="BJ171" s="191" t="s">
        <v>81</v>
      </c>
      <c r="BK171" s="267">
        <f t="shared" si="9"/>
        <v>0</v>
      </c>
      <c r="BL171" s="191" t="s">
        <v>144</v>
      </c>
      <c r="BM171" s="266" t="s">
        <v>606</v>
      </c>
    </row>
    <row r="172" spans="2:65" s="199" customFormat="1" ht="16.5" customHeight="1">
      <c r="B172" s="198"/>
      <c r="C172" s="286" t="s">
        <v>404</v>
      </c>
      <c r="D172" s="286" t="s">
        <v>204</v>
      </c>
      <c r="E172" s="287" t="s">
        <v>607</v>
      </c>
      <c r="F172" s="288" t="s">
        <v>608</v>
      </c>
      <c r="G172" s="289" t="s">
        <v>408</v>
      </c>
      <c r="H172" s="290">
        <v>11</v>
      </c>
      <c r="I172" s="292"/>
      <c r="J172" s="291">
        <f t="shared" si="0"/>
        <v>0</v>
      </c>
      <c r="K172" s="288" t="s">
        <v>1</v>
      </c>
      <c r="L172" s="272"/>
      <c r="M172" s="273" t="s">
        <v>1</v>
      </c>
      <c r="N172" s="274" t="s">
        <v>41</v>
      </c>
      <c r="O172" s="264">
        <v>0</v>
      </c>
      <c r="P172" s="264">
        <f t="shared" si="1"/>
        <v>0</v>
      </c>
      <c r="Q172" s="264">
        <v>0</v>
      </c>
      <c r="R172" s="264">
        <f t="shared" si="2"/>
        <v>0</v>
      </c>
      <c r="S172" s="264">
        <v>0</v>
      </c>
      <c r="T172" s="265">
        <f t="shared" si="3"/>
        <v>0</v>
      </c>
      <c r="AR172" s="266" t="s">
        <v>177</v>
      </c>
      <c r="AT172" s="266" t="s">
        <v>204</v>
      </c>
      <c r="AU172" s="266" t="s">
        <v>154</v>
      </c>
      <c r="AY172" s="191" t="s">
        <v>138</v>
      </c>
      <c r="BE172" s="267">
        <f t="shared" si="4"/>
        <v>0</v>
      </c>
      <c r="BF172" s="267">
        <f t="shared" si="5"/>
        <v>0</v>
      </c>
      <c r="BG172" s="267">
        <f t="shared" si="6"/>
        <v>0</v>
      </c>
      <c r="BH172" s="267">
        <f t="shared" si="7"/>
        <v>0</v>
      </c>
      <c r="BI172" s="267">
        <f t="shared" si="8"/>
        <v>0</v>
      </c>
      <c r="BJ172" s="191" t="s">
        <v>81</v>
      </c>
      <c r="BK172" s="267">
        <f t="shared" si="9"/>
        <v>0</v>
      </c>
      <c r="BL172" s="191" t="s">
        <v>144</v>
      </c>
      <c r="BM172" s="266" t="s">
        <v>609</v>
      </c>
    </row>
    <row r="173" spans="2:65" s="199" customFormat="1" ht="16.5" customHeight="1">
      <c r="B173" s="198"/>
      <c r="C173" s="286" t="s">
        <v>371</v>
      </c>
      <c r="D173" s="286" t="s">
        <v>204</v>
      </c>
      <c r="E173" s="287" t="s">
        <v>610</v>
      </c>
      <c r="F173" s="288" t="s">
        <v>611</v>
      </c>
      <c r="G173" s="289" t="s">
        <v>408</v>
      </c>
      <c r="H173" s="290">
        <v>9</v>
      </c>
      <c r="I173" s="292"/>
      <c r="J173" s="291">
        <f t="shared" si="0"/>
        <v>0</v>
      </c>
      <c r="K173" s="288" t="s">
        <v>1</v>
      </c>
      <c r="L173" s="272"/>
      <c r="M173" s="273" t="s">
        <v>1</v>
      </c>
      <c r="N173" s="274" t="s">
        <v>41</v>
      </c>
      <c r="O173" s="264">
        <v>0</v>
      </c>
      <c r="P173" s="264">
        <f t="shared" si="1"/>
        <v>0</v>
      </c>
      <c r="Q173" s="264">
        <v>0</v>
      </c>
      <c r="R173" s="264">
        <f t="shared" si="2"/>
        <v>0</v>
      </c>
      <c r="S173" s="264">
        <v>0</v>
      </c>
      <c r="T173" s="265">
        <f t="shared" si="3"/>
        <v>0</v>
      </c>
      <c r="AR173" s="266" t="s">
        <v>177</v>
      </c>
      <c r="AT173" s="266" t="s">
        <v>204</v>
      </c>
      <c r="AU173" s="266" t="s">
        <v>154</v>
      </c>
      <c r="AY173" s="191" t="s">
        <v>138</v>
      </c>
      <c r="BE173" s="267">
        <f t="shared" si="4"/>
        <v>0</v>
      </c>
      <c r="BF173" s="267">
        <f t="shared" si="5"/>
        <v>0</v>
      </c>
      <c r="BG173" s="267">
        <f t="shared" si="6"/>
        <v>0</v>
      </c>
      <c r="BH173" s="267">
        <f t="shared" si="7"/>
        <v>0</v>
      </c>
      <c r="BI173" s="267">
        <f t="shared" si="8"/>
        <v>0</v>
      </c>
      <c r="BJ173" s="191" t="s">
        <v>81</v>
      </c>
      <c r="BK173" s="267">
        <f t="shared" si="9"/>
        <v>0</v>
      </c>
      <c r="BL173" s="191" t="s">
        <v>144</v>
      </c>
      <c r="BM173" s="266" t="s">
        <v>612</v>
      </c>
    </row>
    <row r="174" spans="2:65" s="199" customFormat="1" ht="16.5" customHeight="1">
      <c r="B174" s="198"/>
      <c r="C174" s="286" t="s">
        <v>519</v>
      </c>
      <c r="D174" s="286" t="s">
        <v>204</v>
      </c>
      <c r="E174" s="287" t="s">
        <v>613</v>
      </c>
      <c r="F174" s="288" t="s">
        <v>614</v>
      </c>
      <c r="G174" s="289" t="s">
        <v>408</v>
      </c>
      <c r="H174" s="290">
        <v>9</v>
      </c>
      <c r="I174" s="292"/>
      <c r="J174" s="291">
        <f t="shared" si="0"/>
        <v>0</v>
      </c>
      <c r="K174" s="288" t="s">
        <v>1</v>
      </c>
      <c r="L174" s="272"/>
      <c r="M174" s="273" t="s">
        <v>1</v>
      </c>
      <c r="N174" s="274" t="s">
        <v>41</v>
      </c>
      <c r="O174" s="264">
        <v>0</v>
      </c>
      <c r="P174" s="264">
        <f t="shared" si="1"/>
        <v>0</v>
      </c>
      <c r="Q174" s="264">
        <v>0</v>
      </c>
      <c r="R174" s="264">
        <f t="shared" si="2"/>
        <v>0</v>
      </c>
      <c r="S174" s="264">
        <v>0</v>
      </c>
      <c r="T174" s="265">
        <f t="shared" si="3"/>
        <v>0</v>
      </c>
      <c r="AR174" s="266" t="s">
        <v>177</v>
      </c>
      <c r="AT174" s="266" t="s">
        <v>204</v>
      </c>
      <c r="AU174" s="266" t="s">
        <v>154</v>
      </c>
      <c r="AY174" s="191" t="s">
        <v>138</v>
      </c>
      <c r="BE174" s="267">
        <f t="shared" si="4"/>
        <v>0</v>
      </c>
      <c r="BF174" s="267">
        <f t="shared" si="5"/>
        <v>0</v>
      </c>
      <c r="BG174" s="267">
        <f t="shared" si="6"/>
        <v>0</v>
      </c>
      <c r="BH174" s="267">
        <f t="shared" si="7"/>
        <v>0</v>
      </c>
      <c r="BI174" s="267">
        <f t="shared" si="8"/>
        <v>0</v>
      </c>
      <c r="BJ174" s="191" t="s">
        <v>81</v>
      </c>
      <c r="BK174" s="267">
        <f t="shared" si="9"/>
        <v>0</v>
      </c>
      <c r="BL174" s="191" t="s">
        <v>144</v>
      </c>
      <c r="BM174" s="266" t="s">
        <v>615</v>
      </c>
    </row>
    <row r="175" spans="2:65" s="199" customFormat="1" ht="16.5" customHeight="1">
      <c r="B175" s="198"/>
      <c r="C175" s="286" t="s">
        <v>616</v>
      </c>
      <c r="D175" s="286" t="s">
        <v>204</v>
      </c>
      <c r="E175" s="287" t="s">
        <v>617</v>
      </c>
      <c r="F175" s="288" t="s">
        <v>618</v>
      </c>
      <c r="G175" s="289" t="s">
        <v>408</v>
      </c>
      <c r="H175" s="290">
        <v>12</v>
      </c>
      <c r="I175" s="292"/>
      <c r="J175" s="291">
        <f t="shared" si="0"/>
        <v>0</v>
      </c>
      <c r="K175" s="288" t="s">
        <v>1</v>
      </c>
      <c r="L175" s="272"/>
      <c r="M175" s="275" t="s">
        <v>1</v>
      </c>
      <c r="N175" s="276" t="s">
        <v>41</v>
      </c>
      <c r="O175" s="277">
        <v>0</v>
      </c>
      <c r="P175" s="277">
        <f t="shared" si="1"/>
        <v>0</v>
      </c>
      <c r="Q175" s="277">
        <v>0</v>
      </c>
      <c r="R175" s="277">
        <f t="shared" si="2"/>
        <v>0</v>
      </c>
      <c r="S175" s="277">
        <v>0</v>
      </c>
      <c r="T175" s="278">
        <f t="shared" si="3"/>
        <v>0</v>
      </c>
      <c r="AR175" s="266" t="s">
        <v>177</v>
      </c>
      <c r="AT175" s="266" t="s">
        <v>204</v>
      </c>
      <c r="AU175" s="266" t="s">
        <v>154</v>
      </c>
      <c r="AY175" s="191" t="s">
        <v>138</v>
      </c>
      <c r="BE175" s="267">
        <f t="shared" si="4"/>
        <v>0</v>
      </c>
      <c r="BF175" s="267">
        <f t="shared" si="5"/>
        <v>0</v>
      </c>
      <c r="BG175" s="267">
        <f t="shared" si="6"/>
        <v>0</v>
      </c>
      <c r="BH175" s="267">
        <f t="shared" si="7"/>
        <v>0</v>
      </c>
      <c r="BI175" s="267">
        <f t="shared" si="8"/>
        <v>0</v>
      </c>
      <c r="BJ175" s="191" t="s">
        <v>81</v>
      </c>
      <c r="BK175" s="267">
        <f t="shared" si="9"/>
        <v>0</v>
      </c>
      <c r="BL175" s="191" t="s">
        <v>144</v>
      </c>
      <c r="BM175" s="266" t="s">
        <v>619</v>
      </c>
    </row>
    <row r="176" spans="2:65" s="199" customFormat="1" ht="6.95" customHeight="1">
      <c r="B176" s="218"/>
      <c r="C176" s="219"/>
      <c r="D176" s="219"/>
      <c r="E176" s="219"/>
      <c r="F176" s="219"/>
      <c r="G176" s="219"/>
      <c r="H176" s="219"/>
      <c r="I176" s="219"/>
      <c r="J176" s="219"/>
      <c r="K176" s="219"/>
      <c r="L176" s="198"/>
    </row>
  </sheetData>
  <mergeCells count="8">
    <mergeCell ref="E74:H74"/>
    <mergeCell ref="E76:H76"/>
    <mergeCell ref="L2:V2"/>
    <mergeCell ref="E7:H7"/>
    <mergeCell ref="E9:H9"/>
    <mergeCell ref="E27:H27"/>
    <mergeCell ref="E48:H48"/>
    <mergeCell ref="E50:H50"/>
  </mergeCells>
  <hyperlinks>
    <hyperlink ref="F88" r:id="rId1"/>
    <hyperlink ref="F90" r:id="rId2"/>
    <hyperlink ref="F92" r:id="rId3"/>
    <hyperlink ref="F94" r:id="rId4"/>
    <hyperlink ref="F96" r:id="rId5"/>
    <hyperlink ref="F98" r:id="rId6"/>
    <hyperlink ref="F100" r:id="rId7"/>
    <hyperlink ref="F102" r:id="rId8"/>
    <hyperlink ref="F104" r:id="rId9"/>
    <hyperlink ref="F108" r:id="rId10"/>
    <hyperlink ref="F110" r:id="rId11"/>
    <hyperlink ref="F112" r:id="rId12"/>
    <hyperlink ref="F114" r:id="rId13"/>
    <hyperlink ref="F116" r:id="rId14"/>
    <hyperlink ref="F118" r:id="rId15"/>
    <hyperlink ref="F120" r:id="rId16"/>
    <hyperlink ref="F122" r:id="rId17"/>
    <hyperlink ref="F124" r:id="rId18"/>
    <hyperlink ref="F126" r:id="rId19"/>
    <hyperlink ref="F128" r:id="rId20"/>
    <hyperlink ref="F130" r:id="rId21"/>
    <hyperlink ref="F132" r:id="rId22"/>
    <hyperlink ref="F134" r:id="rId23"/>
    <hyperlink ref="F136" r:id="rId24"/>
    <hyperlink ref="F138" r:id="rId25"/>
    <hyperlink ref="F140" r:id="rId26"/>
    <hyperlink ref="F142" r:id="rId27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 stavby</vt:lpstr>
      <vt:lpstr>1937_2 - Čáslavská</vt:lpstr>
      <vt:lpstr>1937_2 - Čáslavská VO</vt:lpstr>
      <vt:lpstr>'1937_2 - Čáslavská'!Názvy_tisku</vt:lpstr>
      <vt:lpstr>'Rekapitulace stavby'!Názvy_tisku</vt:lpstr>
      <vt:lpstr>'1937_2 - Čáslavská'!Oblast_tisku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RASKADELL\Marek Raška</dc:creator>
  <cp:lastModifiedBy>Trávníček Jan</cp:lastModifiedBy>
  <dcterms:created xsi:type="dcterms:W3CDTF">2022-02-07T15:15:58Z</dcterms:created>
  <dcterms:modified xsi:type="dcterms:W3CDTF">2024-03-27T07:05:07Z</dcterms:modified>
</cp:coreProperties>
</file>