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70" yWindow="630" windowWidth="24615" windowHeight="11445" activeTab="0"/>
  </bookViews>
  <sheets>
    <sheet name="Rekapitulace stavby" sheetId="1" r:id="rId1"/>
    <sheet name="00 - Vedlejší a ostatní n..." sheetId="2" r:id="rId2"/>
    <sheet name="01 - Oprava opěrné zdi - ..." sheetId="3" r:id="rId3"/>
    <sheet name="02 - Oprava opěrné zdi - ..." sheetId="4" r:id="rId4"/>
    <sheet name="03 - Oprava opěrné zdi - ..." sheetId="5" r:id="rId5"/>
    <sheet name="04 - Oprava opěrné zdi - ..." sheetId="6" r:id="rId6"/>
    <sheet name="05 - Oprava opěrné zdi - ..." sheetId="7" r:id="rId7"/>
    <sheet name="06 - Oprava opěrné zdi - ..." sheetId="8" r:id="rId8"/>
  </sheets>
  <definedNames>
    <definedName name="_xlnm._FilterDatabase" localSheetId="1" hidden="1">'00 - Vedlejší a ostatní n...'!$C$78:$K$91</definedName>
    <definedName name="_xlnm._FilterDatabase" localSheetId="2" hidden="1">'01 - Oprava opěrné zdi - ...'!$C$88:$K$439</definedName>
    <definedName name="_xlnm._FilterDatabase" localSheetId="3" hidden="1">'02 - Oprava opěrné zdi - ...'!$C$88:$K$441</definedName>
    <definedName name="_xlnm._FilterDatabase" localSheetId="4" hidden="1">'03 - Oprava opěrné zdi - ...'!$C$88:$K$382</definedName>
    <definedName name="_xlnm._FilterDatabase" localSheetId="5" hidden="1">'04 - Oprava opěrné zdi - ...'!$C$85:$K$250</definedName>
    <definedName name="_xlnm._FilterDatabase" localSheetId="6" hidden="1">'05 - Oprava opěrné zdi - ...'!$C$85:$K$231</definedName>
    <definedName name="_xlnm._FilterDatabase" localSheetId="7" hidden="1">'06 - Oprava opěrné zdi - ...'!$C$92:$K$356</definedName>
    <definedName name="_xlnm.Print_Area" localSheetId="1">'00 - Vedlejší a ostatní n...'!$C$4:$J$36,'00 - Vedlejší a ostatní n...'!$C$42:$J$60,'00 - Vedlejší a ostatní n...'!$C$66:$K$91</definedName>
    <definedName name="_xlnm.Print_Area" localSheetId="2">'01 - Oprava opěrné zdi - ...'!$C$4:$J$36,'01 - Oprava opěrné zdi - ...'!$C$42:$J$70,'01 - Oprava opěrné zdi - ...'!$C$76:$K$439</definedName>
    <definedName name="_xlnm.Print_Area" localSheetId="3">'02 - Oprava opěrné zdi - ...'!$C$4:$J$36,'02 - Oprava opěrné zdi - ...'!$C$42:$J$70,'02 - Oprava opěrné zdi - ...'!$C$76:$K$441</definedName>
    <definedName name="_xlnm.Print_Area" localSheetId="4">'03 - Oprava opěrné zdi - ...'!$C$4:$J$36,'03 - Oprava opěrné zdi - ...'!$C$42:$J$70,'03 - Oprava opěrné zdi - ...'!$C$76:$K$382</definedName>
    <definedName name="_xlnm.Print_Area" localSheetId="5">'04 - Oprava opěrné zdi - ...'!$C$4:$J$36,'04 - Oprava opěrné zdi - ...'!$C$42:$J$67,'04 - Oprava opěrné zdi - ...'!$C$73:$K$250</definedName>
    <definedName name="_xlnm.Print_Area" localSheetId="6">'05 - Oprava opěrné zdi - ...'!$C$4:$J$36,'05 - Oprava opěrné zdi - ...'!$C$42:$J$67,'05 - Oprava opěrné zdi - ...'!$C$73:$K$231</definedName>
    <definedName name="_xlnm.Print_Area" localSheetId="7">'06 - Oprava opěrné zdi - ...'!$C$4:$J$36,'06 - Oprava opěrné zdi - ...'!$C$42:$J$74,'06 - Oprava opěrné zdi - ...'!$C$80:$K$356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'00 - Vedlejší a ostatní n...'!$78:$78</definedName>
    <definedName name="_xlnm.Print_Titles" localSheetId="2">'01 - Oprava opěrné zdi - ...'!$88:$88</definedName>
    <definedName name="_xlnm.Print_Titles" localSheetId="3">'02 - Oprava opěrné zdi - ...'!$88:$88</definedName>
    <definedName name="_xlnm.Print_Titles" localSheetId="4">'03 - Oprava opěrné zdi - ...'!$88:$88</definedName>
    <definedName name="_xlnm.Print_Titles" localSheetId="5">'04 - Oprava opěrné zdi - ...'!$85:$85</definedName>
    <definedName name="_xlnm.Print_Titles" localSheetId="6">'05 - Oprava opěrné zdi - ...'!$85:$85</definedName>
    <definedName name="_xlnm.Print_Titles" localSheetId="7">'06 - Oprava opěrné zdi - ...'!$92:$92</definedName>
  </definedNames>
  <calcPr calcId="145621"/>
</workbook>
</file>

<file path=xl/sharedStrings.xml><?xml version="1.0" encoding="utf-8"?>
<sst xmlns="http://schemas.openxmlformats.org/spreadsheetml/2006/main" count="16313" uniqueCount="1347">
  <si>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</si>
  <si>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</si>
  <si>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</si>
  <si>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</si>
  <si>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</si>
  <si>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</si>
  <si>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</si>
  <si>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{1294a40f-5fa1-4fc8-9b7d-296ea57394d9}</t>
  </si>
  <si>
    <t>&gt;&gt;  skryté sloupce  &lt;&lt;</t>
  </si>
  <si>
    <t>0,1</t>
  </si>
  <si>
    <t>21</t>
  </si>
  <si>
    <t>0,01</t>
  </si>
  <si>
    <t>15</t>
  </si>
  <si>
    <t>REKAPITULACE STAVBY</t>
  </si>
  <si>
    <t>v ---  níže se nacházejí doplnkové a pomocné údaje k sestavám  --- v</t>
  </si>
  <si>
    <t>Kód:</t>
  </si>
  <si>
    <t>18-002</t>
  </si>
  <si>
    <t>Stavba:</t>
  </si>
  <si>
    <t>Kutná Hora (KH) - opěrné zdi kolem chrámu sv. Barbory</t>
  </si>
  <si>
    <t>KSO:</t>
  </si>
  <si>
    <t>CC-CZ:</t>
  </si>
  <si>
    <t>Místo:</t>
  </si>
  <si>
    <t>Kutná Hora</t>
  </si>
  <si>
    <t>Datum:</t>
  </si>
  <si>
    <t>10. 1. 2018</t>
  </si>
  <si>
    <t>Zadavatel:</t>
  </si>
  <si>
    <t>IČ:</t>
  </si>
  <si>
    <t>Město Kutná Hora</t>
  </si>
  <si>
    <t>DIČ:</t>
  </si>
  <si>
    <t>Uchazeč:</t>
  </si>
  <si>
    <t xml:space="preserve"> </t>
  </si>
  <si>
    <t>Projektant:</t>
  </si>
  <si>
    <t>Ing. Mgr. Jan Valenta Ph.D.</t>
  </si>
  <si>
    <t>True</t>
  </si>
  <si>
    <t>Poznámka:</t>
  </si>
  <si>
    <t>Veškeré rozměry budou upřesněny po odkrytí a zpřístupnění jednotlivých prvků.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</si>
  <si>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</si>
  <si>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</si>
  <si>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</si>
  <si>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</si>
  <si>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</si>
  <si>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</si>
  <si>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</si>
  <si>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</si>
  <si>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</si>
  <si>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</si>
  <si>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</si>
  <si>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</si>
  <si>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</si>
  <si>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</si>
  <si>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</si>
  <si>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</si>
  <si>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</si>
  <si>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</si>
  <si>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</si>
  <si>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</si>
  <si>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</si>
  <si>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</si>
  <si>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</si>
  <si>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</si>
  <si>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</si>
  <si>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</si>
  <si>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</si>
  <si>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</si>
  <si>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</si>
  <si>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</si>
  <si>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</si>
  <si>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</si>
  <si>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</si>
  <si>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</si>
  <si>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</si>
  <si>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</si>
  <si>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</si>
  <si>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</si>
  <si>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</si>
  <si>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</si>
  <si>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</si>
  <si>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</si>
  <si>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</si>
  <si>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{b03c9e62-02b3-4e22-80d4-9c23cc58514e}</t>
  </si>
  <si>
    <t>2</t>
  </si>
  <si>
    <t>01</t>
  </si>
  <si>
    <t xml:space="preserve">Oprava opěrné zdi - fotodokumentace A1-A20 + část vnitřních líců ozn.B </t>
  </si>
  <si>
    <t>{19fe44fc-f5c0-415b-97e2-227c2cedfe2e}</t>
  </si>
  <si>
    <t>02</t>
  </si>
  <si>
    <t xml:space="preserve">Oprava opěrné zdi - fotodokumentace A31-A49 + část vnitřních líců ozn.B </t>
  </si>
  <si>
    <t>{25b702ee-58bc-4bf5-b5c2-81a7d21b5105}</t>
  </si>
  <si>
    <t>03</t>
  </si>
  <si>
    <t xml:space="preserve">Oprava opěrné zdi - fotodokumentace A50-A63 + část vnitřních líců ozn.B </t>
  </si>
  <si>
    <t>{25cc95b7-f048-4f22-a96d-2512268eb98b}</t>
  </si>
  <si>
    <t>04</t>
  </si>
  <si>
    <t xml:space="preserve">Oprava opěrné zdi - fotodokumentace E1-E9 + průčelí ohradních zdí ozn.D </t>
  </si>
  <si>
    <t>{11b90531-d443-4742-a8e4-2ffd44393fe3}</t>
  </si>
  <si>
    <t>05</t>
  </si>
  <si>
    <t xml:space="preserve">Oprava opěrné zdi - fotodokumentace F1-F5 + průčelí ohradních zdí ozn.C </t>
  </si>
  <si>
    <t>{788b15ac-a75d-404e-a5f8-24d436c04004}</t>
  </si>
  <si>
    <t>06</t>
  </si>
  <si>
    <t>Oprava opěrné zdi - schodiště, západní strana</t>
  </si>
  <si>
    <t>{9914457c-4c9e-4d91-ab9f-1af32ab6270d}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</si>
  <si>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</si>
  <si>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</si>
  <si>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</si>
  <si>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</si>
  <si>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</si>
  <si>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</si>
  <si>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</si>
  <si>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</si>
  <si>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</si>
  <si>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</si>
  <si>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</si>
  <si>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</si>
  <si>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</si>
  <si>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</si>
  <si>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</si>
  <si>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</si>
  <si>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</si>
  <si>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</si>
  <si>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</si>
  <si>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</si>
  <si>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</si>
  <si>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</si>
  <si>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</si>
  <si>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</si>
  <si>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</si>
  <si>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</si>
  <si>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</si>
  <si>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</si>
  <si>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</si>
  <si>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</si>
  <si>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</si>
  <si>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</si>
  <si>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</si>
  <si>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</si>
  <si>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K</t>
  </si>
  <si>
    <t>011314000</t>
  </si>
  <si>
    <t>Zpracování stavebně- historického průzkumu</t>
  </si>
  <si>
    <t>Kč</t>
  </si>
  <si>
    <t>CS ÚRS 2018 01</t>
  </si>
  <si>
    <t>1024</t>
  </si>
  <si>
    <t>2112800957</t>
  </si>
  <si>
    <t>VRN3</t>
  </si>
  <si>
    <t>Zařízení staveniště</t>
  </si>
  <si>
    <t>031002000</t>
  </si>
  <si>
    <t>Související práce pro zařízení staveniště</t>
  </si>
  <si>
    <t>-1587396796</t>
  </si>
  <si>
    <t>3</t>
  </si>
  <si>
    <t>032002000</t>
  </si>
  <si>
    <t>Vybavení staveniště</t>
  </si>
  <si>
    <t>-790377767</t>
  </si>
  <si>
    <t>P</t>
  </si>
  <si>
    <t xml:space="preserve">Poznámka k položce:
Veškeré náklady na vybudování a zajištění zařízení staveniště a jeho provoz včetně skládky a meziskládky materiálu. </t>
  </si>
  <si>
    <t>4</t>
  </si>
  <si>
    <t>033002000</t>
  </si>
  <si>
    <t>Připojení staveniště na inženýrské sítě</t>
  </si>
  <si>
    <t>303770279</t>
  </si>
  <si>
    <t>034002000</t>
  </si>
  <si>
    <t>Zabezpečení staveniště</t>
  </si>
  <si>
    <t>335480191</t>
  </si>
  <si>
    <t>6</t>
  </si>
  <si>
    <t>039002000</t>
  </si>
  <si>
    <t>Zrušení zařízení staveniště</t>
  </si>
  <si>
    <t>1950814193</t>
  </si>
  <si>
    <t>VRN9</t>
  </si>
  <si>
    <t>Ostatní náklady</t>
  </si>
  <si>
    <t>7</t>
  </si>
  <si>
    <t>091404000</t>
  </si>
  <si>
    <t>Práce na památkovém objektu</t>
  </si>
  <si>
    <t>-295962373</t>
  </si>
  <si>
    <t>Poznámka k položce:
Jedná se o historické technologie, které se obvykle v současném stavebnictví neprovádí. Ve většině případů je nutné použít při jejich provádění specifické materiály a výrobky, někdy vyžadují určité časové lhůty nebo technologické přestávky z důvodů kvalitního provedení konstrukcí apod.</t>
  </si>
  <si>
    <t xml:space="preserve">01 - Oprava opěrné zdi - fotodokumentace A1-A20 + část vnitřních líců ozn.B 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</si>
  <si>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</si>
  <si>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</si>
  <si>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</si>
  <si>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</si>
  <si>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</si>
  <si>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94 - Lešení a stavební výtahy</t>
  </si>
  <si>
    <t xml:space="preserve">    98 - Sanace</t>
  </si>
  <si>
    <t xml:space="preserve">    981 - Restaurátorské práce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</si>
  <si>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</si>
  <si>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</si>
  <si>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</si>
  <si>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</si>
  <si>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</si>
  <si>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HSV</t>
  </si>
  <si>
    <t>Práce a dodávky HSV</t>
  </si>
  <si>
    <t>Zemní práce</t>
  </si>
  <si>
    <t>113105113</t>
  </si>
  <si>
    <t>Rozebrání dlažeb z lomového kamene kladených na MC vyspárované MC</t>
  </si>
  <si>
    <t>m2</t>
  </si>
  <si>
    <t>-46190168</t>
  </si>
  <si>
    <t>Poznámka k položce:
U fumkčního chrliče výkres F3.</t>
  </si>
  <si>
    <t>VV</t>
  </si>
  <si>
    <t>"foto A10" 2,0*0,5</t>
  </si>
  <si>
    <t>"foto A12" 2,0*0,5</t>
  </si>
  <si>
    <t>"foto A18" 2,0*0,5</t>
  </si>
  <si>
    <t>Součet</t>
  </si>
  <si>
    <t>113107031</t>
  </si>
  <si>
    <t>Odstranění podkladu plochy do 15 m2 z betonu prostého tl 150 mm při překopech inž sítí</t>
  </si>
  <si>
    <t>-39879819</t>
  </si>
  <si>
    <t>U chrliče výkres F.3</t>
  </si>
  <si>
    <t>114203202</t>
  </si>
  <si>
    <t>Očištění lomového kamene nebo betonových tvárnic od malty</t>
  </si>
  <si>
    <t>m3</t>
  </si>
  <si>
    <t>-737211018</t>
  </si>
  <si>
    <t>"foto A10" 2,0*0,5*0,15</t>
  </si>
  <si>
    <t>"foto A12" 2,0*0,5*0,15</t>
  </si>
  <si>
    <t>"foto A18" 2,0*0,5*0,15</t>
  </si>
  <si>
    <t>111201101</t>
  </si>
  <si>
    <t>Odstranění křovin a stromů průměru kmene do 100 mm i s kořeny z celkové plochy do 1000 m2</t>
  </si>
  <si>
    <t>-993478246</t>
  </si>
  <si>
    <t>"foto A1" (3,4+5,7)*1,5</t>
  </si>
  <si>
    <t>"foto A2+A3" 8,2*1,5</t>
  </si>
  <si>
    <t>"foto A4" 2,9*1,5</t>
  </si>
  <si>
    <t>"foto A5" 4,8*1,5</t>
  </si>
  <si>
    <t>"foto A6" 4,5*1,5</t>
  </si>
  <si>
    <t>"foto A7" (2,1+1,9+0,6*2)*1,5</t>
  </si>
  <si>
    <t>"foto A8" 12,4*1,5</t>
  </si>
  <si>
    <t>"foto A9" (1,1+1,25+1,1)*1,5</t>
  </si>
  <si>
    <t>"foto A10" 4,4*1,5</t>
  </si>
  <si>
    <t>"foto A11" (1,0+1,4+0,9)*1,5</t>
  </si>
  <si>
    <t>"foto A12" 4,5*1,5</t>
  </si>
  <si>
    <t>"foto A13" (0,8+1,65+0,8)*1,5</t>
  </si>
  <si>
    <t>"foto A14" 2,7*1,5</t>
  </si>
  <si>
    <t>"foto A15" (0,8+1,35+1,5)*1,5</t>
  </si>
  <si>
    <t>"foto A16" 2,5*1,5</t>
  </si>
  <si>
    <t>"foto A17" (1,8+1,0+1,5)*1,5</t>
  </si>
  <si>
    <t>"foto A18" 4,4*1,5</t>
  </si>
  <si>
    <t>"foto A19" (1,3+1,2+1,3)*1,5</t>
  </si>
  <si>
    <t>"foto A20" 4,3*1,5</t>
  </si>
  <si>
    <t>111201401</t>
  </si>
  <si>
    <t>Spálení křovin a stromů průměru kmene do 100 mm</t>
  </si>
  <si>
    <t>-729237968</t>
  </si>
  <si>
    <t>132212201</t>
  </si>
  <si>
    <t>Hloubení rýh š přes 600 do 2000 mm ručním nebo pneum nářadím v soudržných horninách tř. 3</t>
  </si>
  <si>
    <t>-800000043</t>
  </si>
  <si>
    <t>"foto A1-A20" 2,1</t>
  </si>
  <si>
    <t>13230050R.1</t>
  </si>
  <si>
    <t>Archeologický dohled nad zemními pracemi</t>
  </si>
  <si>
    <t>-1633487357</t>
  </si>
  <si>
    <t>Vodorovné konstrukce</t>
  </si>
  <si>
    <t>8</t>
  </si>
  <si>
    <t>451317777</t>
  </si>
  <si>
    <t>Podklad nebo lože pod dlažbu vodorovný nebo do sklonu 1:5 z betonu prostého tl do 100 mm</t>
  </si>
  <si>
    <t>1952490372</t>
  </si>
  <si>
    <t>9</t>
  </si>
  <si>
    <t>451319777</t>
  </si>
  <si>
    <t>Příplatek ZKD 10 mm tl přes 100 mm u podkladu nebo lože pod dlažbu z betonu</t>
  </si>
  <si>
    <t>-1360824361</t>
  </si>
  <si>
    <t>3,0*5</t>
  </si>
  <si>
    <t>Komunikace pozemní</t>
  </si>
  <si>
    <t>10</t>
  </si>
  <si>
    <t>594511111</t>
  </si>
  <si>
    <t>Dlažba z lomového kamene s provedením lože z betonu</t>
  </si>
  <si>
    <t>295367147</t>
  </si>
  <si>
    <t>"u chrliče výkres F.3" 2,0*0,5*3</t>
  </si>
  <si>
    <t>Ostatní konstrukce a práce, bourání</t>
  </si>
  <si>
    <t>11</t>
  </si>
  <si>
    <t>938121111</t>
  </si>
  <si>
    <t>Odstranění náletových křovin, dřevin a travnatého porostu ve výškách (stěnách)</t>
  </si>
  <si>
    <t>-1799914807</t>
  </si>
  <si>
    <t>"foto A1" (3,4+5,7)*1,0</t>
  </si>
  <si>
    <t>"foto A2+A3" 8,2*1,0</t>
  </si>
  <si>
    <t>"foto A4" 2,9*1,0</t>
  </si>
  <si>
    <t>"foto A5" 4,8*1,0</t>
  </si>
  <si>
    <t>"foto A6" 4,5*1,0</t>
  </si>
  <si>
    <t>"foto A7" (2,1+1,9+0,6*2)*1,0</t>
  </si>
  <si>
    <t>"foto A8" 12,4*1,0</t>
  </si>
  <si>
    <t>"foto A9" (1,1+1,25+1,1)*1,0</t>
  </si>
  <si>
    <t>"foto A10" 4,4*1,0</t>
  </si>
  <si>
    <t>"foto A11" (1,0+1,4+0,9)*1,0</t>
  </si>
  <si>
    <t>"foto A12" 4,5*1,0</t>
  </si>
  <si>
    <t>"foto A13" (0,8+1,65+0,8)*1,0</t>
  </si>
  <si>
    <t>"foto A14" 2,7*1,0</t>
  </si>
  <si>
    <t>"foto A15" (0,8+1,35+1,5)*1,0</t>
  </si>
  <si>
    <t>"foto A16" 2,5*1,0</t>
  </si>
  <si>
    <t>"foto A17" (1,8+1,0+1,5)*1,0</t>
  </si>
  <si>
    <t>"foto A18" 4,4*1,0</t>
  </si>
  <si>
    <t>"foto A19" (1,3+1,2+1,3)*1,0</t>
  </si>
  <si>
    <t>"foto A20" 4,3*1,0</t>
  </si>
  <si>
    <t>12</t>
  </si>
  <si>
    <t>995421111.1</t>
  </si>
  <si>
    <t>Demontáž informační tabule, uskladnění a opětovné osazení</t>
  </si>
  <si>
    <t>kus</t>
  </si>
  <si>
    <t>1747745100</t>
  </si>
  <si>
    <t>"foto A1" 1</t>
  </si>
  <si>
    <t>94</t>
  </si>
  <si>
    <t>Lešení a stavební výtahy</t>
  </si>
  <si>
    <t>13</t>
  </si>
  <si>
    <t>941111131</t>
  </si>
  <si>
    <t>Montáž lešení řadového trubkového lehkého s podlahami zatížení do 200 kg/m2 š do 1,5 m v do 10 m</t>
  </si>
  <si>
    <t>1847458172</t>
  </si>
  <si>
    <t>"foto A9" (1,15+1,25+1,15+1,5*4)*1,5</t>
  </si>
  <si>
    <t>"foto A10" 4,4*2,8</t>
  </si>
  <si>
    <t>"foto A11" (1,0+1,4+0,9+1,5*4)*1,8</t>
  </si>
  <si>
    <t>"foto A12" 4,5*2,8</t>
  </si>
  <si>
    <t>"foto A13" (0,8+1,65+0,8+1,5*4)*1,8</t>
  </si>
  <si>
    <t>"foto A14" 2,7*4,3</t>
  </si>
  <si>
    <t>"foto A15" (1,0+1,35+1,5+1,5*4)*2,7</t>
  </si>
  <si>
    <t>"foto A16" 2,5*3,9</t>
  </si>
  <si>
    <t>"foto A17" (1,7+1,1+1,5+1,5*4)*3,9</t>
  </si>
  <si>
    <t>"foto A18" 4,4*3,4</t>
  </si>
  <si>
    <t>"foto A19" (1,3+1,2+1,3+1,5*4)*5,0</t>
  </si>
  <si>
    <t>"foto A20" 4,3*5,0</t>
  </si>
  <si>
    <t>Mezisoučet</t>
  </si>
  <si>
    <t>"přesahy" 272,62*0,2</t>
  </si>
  <si>
    <t>14</t>
  </si>
  <si>
    <t>941111231</t>
  </si>
  <si>
    <t>Příplatek k lešení řadovému trubkovému lehkému s podlahami š 1,5 m v 10 m za první a ZKD den použití</t>
  </si>
  <si>
    <t>1990989941</t>
  </si>
  <si>
    <t>327,144*30*3</t>
  </si>
  <si>
    <t>941111831</t>
  </si>
  <si>
    <t>Demontáž lešení řadového trubkového lehkého s podlahami zatížení do 200 kg/m2 š do 1,5 m v do 10 m</t>
  </si>
  <si>
    <t>-2014867281</t>
  </si>
  <si>
    <t>98</t>
  </si>
  <si>
    <t>Sanace</t>
  </si>
  <si>
    <t>16</t>
  </si>
  <si>
    <t>985131111</t>
  </si>
  <si>
    <t>Očištění ploch stěn tlakovou vodou</t>
  </si>
  <si>
    <t>-196131952</t>
  </si>
  <si>
    <t>"foto A1" (1,5+1,6)/2*3,4+(1,3+1,2)/2*5,7</t>
  </si>
  <si>
    <t>"foto A2+A3" (0,95+1,3)/2*8,2</t>
  </si>
  <si>
    <t>"foto A4" (0,95+1,1)/2*2,9</t>
  </si>
  <si>
    <t>"foto A5" (1,1+1,7)/2*4,8</t>
  </si>
  <si>
    <t>"foto A6" (1,7+1,95)/2*0,9+(1,55+1,95)/2*3,7</t>
  </si>
  <si>
    <t>"foto A7" 2,1*2,05+1,9*2,2+0,65*2,2/2*2</t>
  </si>
  <si>
    <t>"foto A8" 12,4*2,5</t>
  </si>
  <si>
    <t>"foto A9" 1,25*3,6+2,8*2</t>
  </si>
  <si>
    <t>"foto A10" 4,4*4,3</t>
  </si>
  <si>
    <t>"foto A11" 1,0*0,8+1,0*2,4/2+1,4*3,8+0,9*0,8+0,9*2,4/2</t>
  </si>
  <si>
    <t>"foto A12" 4,5*4,4</t>
  </si>
  <si>
    <t>"foto A13" 0,8*1,35+0,9*2,0/2+1,65*4,0+0,8*1,7+0,8*2,2/2</t>
  </si>
  <si>
    <t>"foto A14" 2,7*5,8</t>
  </si>
  <si>
    <t>"foto A15" 1,0*2,2+0,8*2,0+1,3*4,4+1,4*2,2+1,4*2,1/2</t>
  </si>
  <si>
    <t>"foto A16" 2,5*5,4</t>
  </si>
  <si>
    <t>"foto A17" 1,7*2,7+1,7*2,7/2+1,0*5,8+1,5*2,7+1,5*2,7/2</t>
  </si>
  <si>
    <t>"foto A18" 4,4*4,9</t>
  </si>
  <si>
    <t>"foto A19" 1,3*3,1+1,3*3,2/2+1,2*6,8+1,3*3,2+1,3*3,1/2</t>
  </si>
  <si>
    <t>"foto A20" 4,3*6,5</t>
  </si>
  <si>
    <t>"vnitřní líc zábradelní zdi ozn.B" 70,0*1,0</t>
  </si>
  <si>
    <t>17</t>
  </si>
  <si>
    <t>985131311</t>
  </si>
  <si>
    <t>Ruční dočištění ploch stěn ocelovými kartáči</t>
  </si>
  <si>
    <t>817498856</t>
  </si>
  <si>
    <t>18</t>
  </si>
  <si>
    <t>985142213</t>
  </si>
  <si>
    <t>Vysekání spojovací hmoty ze spár zdiva hl přes 40 mm dl přes 12 m/m2 - cementová malta</t>
  </si>
  <si>
    <t>-1585240757</t>
  </si>
  <si>
    <t>19</t>
  </si>
  <si>
    <t>985142213.1</t>
  </si>
  <si>
    <t>Příplatek za ztížené pracovní podmínky při vysekání spojovací hmoty ze spár zdiva</t>
  </si>
  <si>
    <t>-870453999</t>
  </si>
  <si>
    <t>Poznámka k položce:
• Líce budou zbaveny cementového torkretu a cementových spár. Vzhledem k charakteru použitého kamene (mušlový vápenec se snadno narušitelným povrchem) bude v předstihu ověřen způsob odstraňování tak, aby byl povrch stávajícího kamene co neméně narušen. Při zahájení prací bude svolána schůzka, na kterou budou pozváni odborníci (restaurátoři kameníci) ke konzultaci a diskuzi, a při které bude na místě vyzkoušen co nejšetrnější způsob odstranění cementu.
• Odstraňování cementu bude prováděno velmi opatrně, neboť nevíme, zda cement nezakryl některé cenné kamenné články či jinou výzdobu. Může dojít k odkrytí kapes po původním lešení. Pokud k tomuto případu dojde, budou kapsy opatrně vyčištěny a v případě přezdění líce protaženy na líc.
• Odstraňování bude nejprve vyzkoušeno na místě na lešení a bude prováděno zdola po malých záběrech cca 1,5 x 1m s tím, že po každém záběru bude přizván projektant a památkář ke stanovení zásahů na tom daném místě.</t>
  </si>
  <si>
    <t>20</t>
  </si>
  <si>
    <t>985223210</t>
  </si>
  <si>
    <t>Přezdívání kamenného zdiva do aktivované malty do 1 m3</t>
  </si>
  <si>
    <t>2142112291</t>
  </si>
  <si>
    <t>Poznámka k položce:
V cenách jsou započteny náklady na odstranění narušených zdicích prvků a manipulace z kamenem.</t>
  </si>
  <si>
    <t>12,395*0,65*0,4</t>
  </si>
  <si>
    <t>12,395*0,65*0,6*0,15</t>
  </si>
  <si>
    <t>Mezisoučet - foto A1</t>
  </si>
  <si>
    <t>4,1*0,65</t>
  </si>
  <si>
    <t>9,225*0,65*0,15</t>
  </si>
  <si>
    <t>Mezisoučet - foto A2+A3</t>
  </si>
  <si>
    <t>2,973*0,65*0,15</t>
  </si>
  <si>
    <t>Mezisoučet - foto A4</t>
  </si>
  <si>
    <t>"foto A5" 6,72*0,65*0,15</t>
  </si>
  <si>
    <t>Mezisoučet - foto A5</t>
  </si>
  <si>
    <t>8,118*0,65*0,15</t>
  </si>
  <si>
    <t>1,8*0,5*0,65</t>
  </si>
  <si>
    <t>Mezisoučet - foto A6</t>
  </si>
  <si>
    <t>1,8*0,8*0,65</t>
  </si>
  <si>
    <t>9,915*0,65*0,15</t>
  </si>
  <si>
    <t>Mezisoučet - foto A7</t>
  </si>
  <si>
    <t>3,0*2,0*0,65</t>
  </si>
  <si>
    <t>31,0*0,65*0,15</t>
  </si>
  <si>
    <t>Mezisoučet - foto A8</t>
  </si>
  <si>
    <t>10,1*0,65*0,4</t>
  </si>
  <si>
    <t>Mezisoučet - foto A9</t>
  </si>
  <si>
    <t>18,92*0,65*0,15</t>
  </si>
  <si>
    <t>Mezisoučet - foto A10</t>
  </si>
  <si>
    <t>9,12*0,65*0,15</t>
  </si>
  <si>
    <t>Mezisoučet - foto A11</t>
  </si>
  <si>
    <t>19,8*0,65*0,15</t>
  </si>
  <si>
    <t>2,0*1,6*0,65</t>
  </si>
  <si>
    <t>Mezisoučet - foto A12</t>
  </si>
  <si>
    <t>3,6*0,5*1,6</t>
  </si>
  <si>
    <t>Mezisoučet - foto A13</t>
  </si>
  <si>
    <t>15,66*0,65*0,3</t>
  </si>
  <si>
    <t>Mezisoučet - foto A14</t>
  </si>
  <si>
    <t>4,2*0,8*0,7</t>
  </si>
  <si>
    <t>Mezisoučet - foto A15</t>
  </si>
  <si>
    <t>13,5*0,65*0,15</t>
  </si>
  <si>
    <t>Mezisoučet - foto A16</t>
  </si>
  <si>
    <t>18,76*0,65*0,15</t>
  </si>
  <si>
    <t>Mezisoučet - foto A17</t>
  </si>
  <si>
    <t>4,4*0,5*0,65</t>
  </si>
  <si>
    <t>(21,56-2,2)*0,65*0,15</t>
  </si>
  <si>
    <t>Mezisoučet - foto A18</t>
  </si>
  <si>
    <t>20,445*0,65*0,15</t>
  </si>
  <si>
    <t>Mezisoučet - foto A19</t>
  </si>
  <si>
    <t>27,95*0,65*0,15</t>
  </si>
  <si>
    <t>Mezisoučet - foto A20</t>
  </si>
  <si>
    <t>70,0*1,0*0,65*0,15</t>
  </si>
  <si>
    <t>Vnitřní líc zábradelních zdí ozn.B</t>
  </si>
  <si>
    <t>985221113</t>
  </si>
  <si>
    <t>Doplnění zdiva kamenem do aktivované malty se spárami dl přes 12 m/m2</t>
  </si>
  <si>
    <t>-437577595</t>
  </si>
  <si>
    <t>"doplnění chybějících částí" 4,2</t>
  </si>
  <si>
    <t>22</t>
  </si>
  <si>
    <t>M</t>
  </si>
  <si>
    <t>583807111</t>
  </si>
  <si>
    <t xml:space="preserve">kámen pro zdění pískovec - dle stávajícího kamene  </t>
  </si>
  <si>
    <t>-626372681</t>
  </si>
  <si>
    <t>Poznámka k položce:
Nákup, doprava a barevné třídění.</t>
  </si>
  <si>
    <t>(54,323+4,2)*0,5*1,05</t>
  </si>
  <si>
    <t>23</t>
  </si>
  <si>
    <t>985222111</t>
  </si>
  <si>
    <t>Sbírání a třídění kamene ručně ze suti s očištěním</t>
  </si>
  <si>
    <t>1014541213</t>
  </si>
  <si>
    <t>24</t>
  </si>
  <si>
    <t>985211113</t>
  </si>
  <si>
    <t>Vyklínování uvolněných kamenů ve zdivu se spárami dl přes 12 m/m2</t>
  </si>
  <si>
    <t>1590928996</t>
  </si>
  <si>
    <t>"foto A1" ((1,5+1,6)/2*3,4+(1,3+1,2)/2*5,7)*0,5</t>
  </si>
  <si>
    <t>"foto A2+A3" (0,95+1,3)/2*8,2*0,5</t>
  </si>
  <si>
    <t>"foto A4" (0,95+1,1)/2*2,9*0,5</t>
  </si>
  <si>
    <t>"foto A5" (1,1+1,7)/2*4,8*0,5</t>
  </si>
  <si>
    <t>"foto A6" ((1,7+1,95)/2*0,9+(1,55+1,95)/2*3,7)*0,5</t>
  </si>
  <si>
    <t>"foto A7" (2,1*2,05+1,9*2,2+0,65*2,2/2*2)*0,5</t>
  </si>
  <si>
    <t>"foto A8" (12,4*2,5)*0,5</t>
  </si>
  <si>
    <t>"foto A9" (1,25*3,6+2,8*2)*0,5</t>
  </si>
  <si>
    <t>"foto A10" 4,4*4,3*0,5</t>
  </si>
  <si>
    <t>"foto A11" (1,0*0,8+1,0*2,4/2+1,4*3,8+0,9*0,8+0,9*2,4/2)*0,5</t>
  </si>
  <si>
    <t>"foto A12" 4,5*4,4*0,5</t>
  </si>
  <si>
    <t>"foto A13" (0,8*1,35+0,9*2,0/2+1,65*4,0+0,8*1,7+0,8*2,2/2)*0,5</t>
  </si>
  <si>
    <t>"foto A14" 2,7*5,8*0,5</t>
  </si>
  <si>
    <t>"foto A15" (1,0*2,2+0,8*2,0+1,3*4,4+1,4*2,2+1,4*2,1/2)*0,5</t>
  </si>
  <si>
    <t>"foto A16" 2,5*5,4*0,5</t>
  </si>
  <si>
    <t>"foto A17" (1,7*2,7+1,7*2,7/2+1,0*5,8+1,5*2,7+1,5*2,7/2)*0,5</t>
  </si>
  <si>
    <t>"foto A18" 4,4*4,9*0,5</t>
  </si>
  <si>
    <t>"foto A19" (1,3*3,1+1,3*3,2/2+1,2*6,8+1,3*3,2+1,3*3,1/2)*0,5</t>
  </si>
  <si>
    <t>"foto A20" 4,3*6,5*0,5</t>
  </si>
  <si>
    <t>"vnitřní líc zábradelní zdi ozn.B" 70,0*1,0*0,5</t>
  </si>
  <si>
    <t>25</t>
  </si>
  <si>
    <t>985232113</t>
  </si>
  <si>
    <t>Hloubkové spárování zdiva aktivovanou maltou spára hl do 80 mm dl přes 12 m/m2</t>
  </si>
  <si>
    <t>579228525</t>
  </si>
  <si>
    <t>26</t>
  </si>
  <si>
    <t>985232113A</t>
  </si>
  <si>
    <t>Hloubkové spárování zdiva aktivovanou maltou - příplatek za maltu s větším obsahem cementu - šikmý líc opěrného pilíře</t>
  </si>
  <si>
    <t>-49698768</t>
  </si>
  <si>
    <t>"foto A7" 1,9*2,2</t>
  </si>
  <si>
    <t>"foto A9" 1,25*2,5</t>
  </si>
  <si>
    <t>"foto A11" 1,4*3,0</t>
  </si>
  <si>
    <t>"foto A13" 1,6*2,5</t>
  </si>
  <si>
    <t>"foto A15" 1,4*2,3</t>
  </si>
  <si>
    <t>"foto A17" 1,1*2,1</t>
  </si>
  <si>
    <t>"foto A19" 1,1*2,9</t>
  </si>
  <si>
    <t>27</t>
  </si>
  <si>
    <t>985233131</t>
  </si>
  <si>
    <t>Úprava spár po spárování zdiva uhlazením spára dl přes 12 m/m2</t>
  </si>
  <si>
    <t>-954686749</t>
  </si>
  <si>
    <t>28</t>
  </si>
  <si>
    <t>98578521A</t>
  </si>
  <si>
    <t xml:space="preserve">Sanace prasklin kamenného zdiva </t>
  </si>
  <si>
    <t>m</t>
  </si>
  <si>
    <t>558388797</t>
  </si>
  <si>
    <t xml:space="preserve">Poznámka k položce:
Praskliny budou opatrně vyčištěny, větší kaverny vyplněny lomovým kamenem se zavázáním do okolního zdiva, prasklina po ručním hloubkovém spárování vyplněna řídkou vápennou maltou bez tlaku. V případě potřeby budou ke klínování jednotlivých kamenů sloužit malé kameny - šíbry. </t>
  </si>
  <si>
    <t>"foto A9" 1,8</t>
  </si>
  <si>
    <t>"foto A15" 3,6</t>
  </si>
  <si>
    <t>"vnitřní líc zábradelní zdi ozn.B" 18,2</t>
  </si>
  <si>
    <t>981</t>
  </si>
  <si>
    <t>Restaurátorské práce</t>
  </si>
  <si>
    <t>29</t>
  </si>
  <si>
    <t>98100-0R1</t>
  </si>
  <si>
    <t>R1 - Restaurátorský zásah - oprava nefunkčího chrliče</t>
  </si>
  <si>
    <t>418800276</t>
  </si>
  <si>
    <t>Poznámka k položce:
Včetně potažení olověným plechem.</t>
  </si>
  <si>
    <t>"foto A14" 1</t>
  </si>
  <si>
    <t>"foto A16" 1</t>
  </si>
  <si>
    <t>"foto A20" 1</t>
  </si>
  <si>
    <t>30</t>
  </si>
  <si>
    <t>98100-0R2</t>
  </si>
  <si>
    <t xml:space="preserve">R2 - Restaurátorský zásah - oprava funkčního chrliče </t>
  </si>
  <si>
    <t>1965976706</t>
  </si>
  <si>
    <t>Poznámka k položce:
Pouze práce z kamenem.</t>
  </si>
  <si>
    <t>"foto A10" 1</t>
  </si>
  <si>
    <t>"foto A12" 1</t>
  </si>
  <si>
    <t>"foto A18" 1</t>
  </si>
  <si>
    <t>31</t>
  </si>
  <si>
    <t>98100-0R3</t>
  </si>
  <si>
    <t>R3 - Restaurátorský zásah - lokální zpevnění kamene</t>
  </si>
  <si>
    <t>-545303750</t>
  </si>
  <si>
    <t>"foto A1-A20" 15,7</t>
  </si>
  <si>
    <t>"vnitřní líc zábradelní zdi ozn.B" 8,5</t>
  </si>
  <si>
    <t>32</t>
  </si>
  <si>
    <t>98100-0R4</t>
  </si>
  <si>
    <t>R4 - Restaurátorský zásah - výměna parapetní desky</t>
  </si>
  <si>
    <t>1280537975</t>
  </si>
  <si>
    <t>Poznámka k položce:
Doprava, materiál, úprava povrchu, demontáž, osazení, retuš, patinace.</t>
  </si>
  <si>
    <t>20,0*0,7</t>
  </si>
  <si>
    <t>33</t>
  </si>
  <si>
    <t>98100-0R5</t>
  </si>
  <si>
    <t>R5 - Restaurátorský zásah - restaurování parapetních desek</t>
  </si>
  <si>
    <t>-653713607</t>
  </si>
  <si>
    <t>Poznámka k položce:
Očištění, odstranění mechů a lišejníků, plošné fungicidní ošetření, zpevnění organokřemičitany, plochá retuše, patinace, případně filuňky nebo opracování.</t>
  </si>
  <si>
    <t>50,0*0,7</t>
  </si>
  <si>
    <t>997</t>
  </si>
  <si>
    <t>Přesun sutě</t>
  </si>
  <si>
    <t>34</t>
  </si>
  <si>
    <t>997013212</t>
  </si>
  <si>
    <t>Vnitrostaveništní doprava suti a vybouraných hmot pro budovy v do 9 m ručně</t>
  </si>
  <si>
    <t>t</t>
  </si>
  <si>
    <t>-1141024470</t>
  </si>
  <si>
    <t>181,59*0,7</t>
  </si>
  <si>
    <t>35</t>
  </si>
  <si>
    <t>997013501</t>
  </si>
  <si>
    <t>Odvoz suti a vybouraných hmot na skládku nebo meziskládku do 1 km se složením</t>
  </si>
  <si>
    <t>-1363713025</t>
  </si>
  <si>
    <t>36</t>
  </si>
  <si>
    <t>997013509</t>
  </si>
  <si>
    <t>Příplatek k odvozu suti a vybouraných hmot na skládku ZKD 1 km přes 1 km</t>
  </si>
  <si>
    <t>-1425744485</t>
  </si>
  <si>
    <t>127,113*19</t>
  </si>
  <si>
    <t>37</t>
  </si>
  <si>
    <t>997013800</t>
  </si>
  <si>
    <t>Poplatek za uložení stavebního odpadu na skládce - suť (skládkovné)</t>
  </si>
  <si>
    <t>44318257</t>
  </si>
  <si>
    <t>998</t>
  </si>
  <si>
    <t>Přesun hmot</t>
  </si>
  <si>
    <t>38</t>
  </si>
  <si>
    <t>998153131</t>
  </si>
  <si>
    <t>Přesun hmot pro samostatné zdi a valy zděné z cihel, kamene, tvárnic nebo monolitické v do 12 m</t>
  </si>
  <si>
    <t>-193359330</t>
  </si>
  <si>
    <t>PSV</t>
  </si>
  <si>
    <t>Práce a dodávky PSV</t>
  </si>
  <si>
    <t>764</t>
  </si>
  <si>
    <t>Konstrukce klempířské</t>
  </si>
  <si>
    <t>39</t>
  </si>
  <si>
    <t>76483121A</t>
  </si>
  <si>
    <t xml:space="preserve">Nový plechový chrlič z Cu plechu potažený olověným plechem (dle výkresu F.3), dodávka a montáž </t>
  </si>
  <si>
    <t>-1924326660</t>
  </si>
  <si>
    <t>783</t>
  </si>
  <si>
    <t>Dokončovací práce - nátěry</t>
  </si>
  <si>
    <t>40</t>
  </si>
  <si>
    <t>783801281</t>
  </si>
  <si>
    <t>Očištění 1x nátěrem biocidním přípravkem a okartáčováním hrubých prvků</t>
  </si>
  <si>
    <t>-1028948125</t>
  </si>
  <si>
    <t xml:space="preserve">02 - Oprava opěrné zdi - fotodokumentace A31-A49 + část vnitřních líců ozn.B </t>
  </si>
  <si>
    <t>"foto A31" 2,0*0,5</t>
  </si>
  <si>
    <t>"foto A35" 2,0*0,5</t>
  </si>
  <si>
    <t>"foto A43" 2,0*0,5</t>
  </si>
  <si>
    <t>"foto A31" 2,0*0,5*0,15</t>
  </si>
  <si>
    <t>"foto A35" 2,0*0,5*0,15</t>
  </si>
  <si>
    <t>"foto A43" 2,0*0,5*0,15</t>
  </si>
  <si>
    <t>112693561</t>
  </si>
  <si>
    <t>"foto A31" 4,9*1,5</t>
  </si>
  <si>
    <t>"foto A32" (3,5+2,0+1,4)*1,5</t>
  </si>
  <si>
    <t>"foto A33" 3,4*1,5</t>
  </si>
  <si>
    <t>"foto A34" (1,8+2,2+1,0)*1,5</t>
  </si>
  <si>
    <t>"foto A35" 3,7*1,5</t>
  </si>
  <si>
    <t>"foto A36" (1,9+2,8+1,9)*1,5</t>
  </si>
  <si>
    <t>"foto A37" 4,0*1,5</t>
  </si>
  <si>
    <t>"foto A38" (1,4+1,5+1,5)*1,5</t>
  </si>
  <si>
    <t>"foto A39" 8,6*1,5</t>
  </si>
  <si>
    <t>"foto A40" (1,6+1,7+1,8)*1,5</t>
  </si>
  <si>
    <t>"foto A41" 5,5*1,5</t>
  </si>
  <si>
    <t>"foto A42" (1,6+1,55+1,5)*1,5</t>
  </si>
  <si>
    <t>"foto A43" 5,1*1,5</t>
  </si>
  <si>
    <t>"foto A44" (1,7+1,5+1,6)*1,5</t>
  </si>
  <si>
    <t>"foto A45" 5,3*1,5</t>
  </si>
  <si>
    <t>"foto A46" (1,3+1,45+1,2)*1,5</t>
  </si>
  <si>
    <t>"foto A47" 5,0*1,5</t>
  </si>
  <si>
    <t>"foto A48" (1,3+1,5+1,2)*1,5</t>
  </si>
  <si>
    <t>"foto A49" 1,0*1,5</t>
  </si>
  <si>
    <t>36078006</t>
  </si>
  <si>
    <t>-1717623334</t>
  </si>
  <si>
    <t>"foto A31-A49" 3,6</t>
  </si>
  <si>
    <t>-547177853</t>
  </si>
  <si>
    <t>"foto A31" 4,9*1,0</t>
  </si>
  <si>
    <t>"foto A32" (3,5+2,0+1,4)*1,0</t>
  </si>
  <si>
    <t>"foto A33" 3,4*1,0</t>
  </si>
  <si>
    <t>"foto A34" (1,8+2,2+1,0)*1,0</t>
  </si>
  <si>
    <t>"foto A35" 3,7*1,0</t>
  </si>
  <si>
    <t>"foto A36" (1,9+2,8+1,9)*1,0</t>
  </si>
  <si>
    <t>"foto A37" 4,0*1,0</t>
  </si>
  <si>
    <t>"foto A38" (1,4+1,5+1,5)*1,0</t>
  </si>
  <si>
    <t>"foto A39" 8,6*1,0</t>
  </si>
  <si>
    <t>"foto A40" (1,6+1,7+1,8)*1,0</t>
  </si>
  <si>
    <t>"foto A41" 5,5*1,0</t>
  </si>
  <si>
    <t>"foto A42" (1,6+1,55+1,5)*1,0</t>
  </si>
  <si>
    <t>"foto A43" 5,1*1,0</t>
  </si>
  <si>
    <t>"foto A44" (1,7+1,5+1,6)*1,0</t>
  </si>
  <si>
    <t>"foto A45" 5,3*1,0</t>
  </si>
  <si>
    <t>"foto A46" (1,3+1,45+1,2)*1,0</t>
  </si>
  <si>
    <t>"foto A47" 5,0*1,0</t>
  </si>
  <si>
    <t>"foto A48" (1,3+1,5+1,2)*1,0</t>
  </si>
  <si>
    <t>"foto A49" 1,0*1,0</t>
  </si>
  <si>
    <t>985241201.1</t>
  </si>
  <si>
    <t>Zemní kotvy pro případné kotvení uvolněných opěrných pilířů - kompletní provedení kotev</t>
  </si>
  <si>
    <t>121972416</t>
  </si>
  <si>
    <t>10,0*10</t>
  </si>
  <si>
    <t>"foto A31" 4,9*4,8</t>
  </si>
  <si>
    <t>"foto A32" (3,5+2,0+1,4+1,5*4)*4,8</t>
  </si>
  <si>
    <t>"foto A33" 3,4*9,1</t>
  </si>
  <si>
    <t>"foto A34" (1,8+2,2+1,0+1,5*4)*8,0</t>
  </si>
  <si>
    <t>"foto A35" 3,7*8,3</t>
  </si>
  <si>
    <t>"foto A36" (1,9+2,8+1,9+1,5*4)*9,0</t>
  </si>
  <si>
    <t>"foto A37" 4,0*8,5</t>
  </si>
  <si>
    <t>"foto A38" (1,4+1,5+1,5+1,5*4)*8,3</t>
  </si>
  <si>
    <t>"foto A39" 8,6*8,8</t>
  </si>
  <si>
    <t>"foto A40" (1,6+1,7+1,8+1,5*4)*10,0</t>
  </si>
  <si>
    <t>"foto A41" 5,5*8,3</t>
  </si>
  <si>
    <t>"foto A42" (1,6+1,6+1,5+1,5*4)*8,5</t>
  </si>
  <si>
    <t>"foto A43" 5,2*9,1</t>
  </si>
  <si>
    <t>"foto A44" (1,7+1,5+1,6+1,5*4)*8,5</t>
  </si>
  <si>
    <t>"foto A45" 5,3*8,5</t>
  </si>
  <si>
    <t>"foto A46" (1,3+1,5+1,2+1,5*4)*7,0</t>
  </si>
  <si>
    <t>"foto A47" 5,0*7,0</t>
  </si>
  <si>
    <t>"foto A48" (1,3+1,5+1,2+1,5*4)*7,0</t>
  </si>
  <si>
    <t>"foto A49" 1,0*7,0</t>
  </si>
  <si>
    <t>"přesahy" 1158,26*0,2</t>
  </si>
  <si>
    <t>1389,912*30*3</t>
  </si>
  <si>
    <t>"foto A31" 4,9*6,3</t>
  </si>
  <si>
    <t>"foto A32" 3,6*6,2+2,0*6,2+1,4*6,3</t>
  </si>
  <si>
    <t>"foto A33" 3,4*10,6</t>
  </si>
  <si>
    <t>"foto A34" 1,8*5,4+1,8*1,5/2+2,3*9,3+1,0*4,9+1,0*4,4/2</t>
  </si>
  <si>
    <t>"foto A35" 3,7*9,8</t>
  </si>
  <si>
    <t>"foto A36" 1,9*7,8+2,7*12,0+2,0*5,2+2,0*5,3/2</t>
  </si>
  <si>
    <t>"foto A37" 4,0*10,0</t>
  </si>
  <si>
    <t>"foto A38" (6,1+3,8)/2*1,4+1,5*10,6+3,8*1,5+1,5*2,8/2</t>
  </si>
  <si>
    <t>"foto A39" 8,6*10,05</t>
  </si>
  <si>
    <t>"foto A40" 1,6*3,8+1,6*1,9/2+1,65*11,5+6,5*1,4</t>
  </si>
  <si>
    <t>"foto A41" 5,5*9,8</t>
  </si>
  <si>
    <t>"foto A42" 4,4*1,6+1,6*2,1/2+1,55*10,6+4,7*1,5+1,5*3,4/2</t>
  </si>
  <si>
    <t>"foto A43" 5,1*10,6</t>
  </si>
  <si>
    <t>"foto A44" 5,5*1,7+1,7*1,9/2+1,5*10,6+5,3*1,6+1,6*2,6/2</t>
  </si>
  <si>
    <t>"foto A45" 5,3*10,6</t>
  </si>
  <si>
    <t>"foto A46" 5,3*1,3+1,3*2,6/2+1,45*8,5+4,8*1,2+1,2*3,2/2</t>
  </si>
  <si>
    <t>"foto A47" 5,0*8,5</t>
  </si>
  <si>
    <t>"foto A48" 5,3*1,3+1,3*2,6/2+1,5*8,5+4,8*1,2+1,2*3,2/2</t>
  </si>
  <si>
    <t>"foto A49" 1,0*8,5</t>
  </si>
  <si>
    <t>"vnitřní líc zábradelní zdi ozn.B" 68,0*1,0</t>
  </si>
  <si>
    <t>30,87*0,65*0,15</t>
  </si>
  <si>
    <t>Mezisoučet - foto A31</t>
  </si>
  <si>
    <t>2,0*2,5*0,65</t>
  </si>
  <si>
    <t>6,15*3,6*0,65*0,15</t>
  </si>
  <si>
    <t>Mezisoučet - foto A32</t>
  </si>
  <si>
    <t>23,46*0,65*0,15</t>
  </si>
  <si>
    <t>Mezisoučet - foto A33</t>
  </si>
  <si>
    <t>39,56*0,65*0,15</t>
  </si>
  <si>
    <t>Mezisoučet - foto A34</t>
  </si>
  <si>
    <t>36,26*0,65*0,15</t>
  </si>
  <si>
    <t>Mezisoučet - foto A35</t>
  </si>
  <si>
    <t>2,7*2,5*0,65</t>
  </si>
  <si>
    <t>Mezisoučet - foto A36</t>
  </si>
  <si>
    <t>40,0*0,65*0,15</t>
  </si>
  <si>
    <t>Mezisoučet - foto A37</t>
  </si>
  <si>
    <t>1,5*2,4*1,2</t>
  </si>
  <si>
    <t>Mezisoučet - foto A38</t>
  </si>
  <si>
    <t>86,43*0,65*0,15</t>
  </si>
  <si>
    <t>Mezisoučet - foto A39</t>
  </si>
  <si>
    <t>1,65*2,8*1,2</t>
  </si>
  <si>
    <t>Mezisoučet - foto A40</t>
  </si>
  <si>
    <t>53,9*0,65*0,15</t>
  </si>
  <si>
    <t>Mezisoučet - foto A41</t>
  </si>
  <si>
    <t>34,75*0,65*0,15</t>
  </si>
  <si>
    <t>Mezisoučet - foto A42</t>
  </si>
  <si>
    <t>54,06*0,65*0,15</t>
  </si>
  <si>
    <t>Mezisoučet - foto A43</t>
  </si>
  <si>
    <t>37,425*0,65*0,15</t>
  </si>
  <si>
    <t>Mezisoučet - foto A44</t>
  </si>
  <si>
    <t>56,18*0,65*0,15</t>
  </si>
  <si>
    <t>Mezisoučet - foto A45</t>
  </si>
  <si>
    <t>28,59*0,65*0,15</t>
  </si>
  <si>
    <t>Mezisoučet - foto A46</t>
  </si>
  <si>
    <t>42,5*0,65*0,15</t>
  </si>
  <si>
    <t>Mezisoučet - foto A47</t>
  </si>
  <si>
    <t>29,01*0,65*0,15</t>
  </si>
  <si>
    <t>Mezisoučet - foto A48</t>
  </si>
  <si>
    <t>4,6*1,0*0,65</t>
  </si>
  <si>
    <t>Mezisoučet - foto A49</t>
  </si>
  <si>
    <t>68,0*1,0*0,65*0,15</t>
  </si>
  <si>
    <t>"doplnění chybějících částí" 5,1</t>
  </si>
  <si>
    <t>(87,098+5,1)*0,5*1,05</t>
  </si>
  <si>
    <t>"foto A31" 4,9*6,3*0,5</t>
  </si>
  <si>
    <t>"foto A32" (3,6*6,2+2,0*6,2+1,4*6,3)*0,5</t>
  </si>
  <si>
    <t>"foto A33" 3,4*10,6*0,5</t>
  </si>
  <si>
    <t>"foto A34" (1,8*5,4+1,8*1,5/2+2,3*9,3+1,0*4,9+1,0*4,4/2)*0,5</t>
  </si>
  <si>
    <t>"foto A35" 3,7*9,8*0,5</t>
  </si>
  <si>
    <t>"foto A36" (1,9*7,8+2,7*12,0+2,0*5,2+2,0*5,3/2)*0,5</t>
  </si>
  <si>
    <t>"foto A37" 4,0*10,0*0,5</t>
  </si>
  <si>
    <t>"foto A38" ((6,1+3,8)/2*1,4+1,5*10,6+3,8*1,5+1,5*2,8/2)*0,5</t>
  </si>
  <si>
    <t>"foto A39" 8,6*10,05*0,5</t>
  </si>
  <si>
    <t>"foto A40" (1,6*3,8+1,6*1,9/2+1,65*11,5+6,5*1,4)*0,5</t>
  </si>
  <si>
    <t>"foto A41" 5,5*9,8*0,5</t>
  </si>
  <si>
    <t>"foto A42" (4,4*1,6+1,6*2,1/2+1,55*10,6+4,7*1,5+1,5*3,4/2)*0,5</t>
  </si>
  <si>
    <t>"foto A43" 5,1*10,6*0,5</t>
  </si>
  <si>
    <t>"foto A44" (5,5*1,7+1,7*1,9/2+1,5*10,6+5,3*1,6+1,6*2,6/2)*0,5</t>
  </si>
  <si>
    <t>"foto A45" 5,3*10,6*0,5</t>
  </si>
  <si>
    <t>"foto A46" (5,3*1,3+1,3*2,6/2+1,45*8,5+4,8*1,2+1,2*3,2/2)*0,5</t>
  </si>
  <si>
    <t>"foto A47" 5,0*8,5*0,5</t>
  </si>
  <si>
    <t>"foto A48" (5,3*1,3+1,3*2,6/2+1,5*8,5+4,8*1,2+1,2*3,2/2)*0,5</t>
  </si>
  <si>
    <t>"foto A49" 1,0*8,5*0,5</t>
  </si>
  <si>
    <t>"vnitřní líc zábradelní zdi ozn.B" 68,0*1,0*0,5</t>
  </si>
  <si>
    <t>"foto A32" 2,0*3,5</t>
  </si>
  <si>
    <t>"foto A34" 2,2*4,4</t>
  </si>
  <si>
    <t>"foto A35" 1,9*2,7</t>
  </si>
  <si>
    <t>"foto A36" 2,8*6,8</t>
  </si>
  <si>
    <t>"foto A38" 1,5*4,1</t>
  </si>
  <si>
    <t>"foto A40" 1,6*7,2</t>
  </si>
  <si>
    <t>"foto A42" 1,6*3,1</t>
  </si>
  <si>
    <t>"foto A44" 1,6*3,3</t>
  </si>
  <si>
    <t>"foto A46" 1,5*3,4</t>
  </si>
  <si>
    <t>"foto A48" 1,5*3,5</t>
  </si>
  <si>
    <t>"foto A31-A49" 16,2</t>
  </si>
  <si>
    <t>"vnitřní líc zábradelní zdi ozn.B" 17,1</t>
  </si>
  <si>
    <t>"foto A33" 1</t>
  </si>
  <si>
    <t>"foto A39" 1</t>
  </si>
  <si>
    <t>"foto A41" 1</t>
  </si>
  <si>
    <t>"foto A45" 1</t>
  </si>
  <si>
    <t>"foto A31" 1</t>
  </si>
  <si>
    <t>"foto A35" 1</t>
  </si>
  <si>
    <t>"foto A43" 1</t>
  </si>
  <si>
    <t>"foto A31-A49" 13,6</t>
  </si>
  <si>
    <t>"vnitřní líc zábradelní zdi ozn.B" 7,5</t>
  </si>
  <si>
    <t>18,0*0,7</t>
  </si>
  <si>
    <t>997013213</t>
  </si>
  <si>
    <t>Vnitrostaveništní doprava suti a vybouraných hmot pro budovy v do 12 m ručně</t>
  </si>
  <si>
    <t>1601274371</t>
  </si>
  <si>
    <t>325,241*0,7</t>
  </si>
  <si>
    <t>227,669*19</t>
  </si>
  <si>
    <t xml:space="preserve">03 - Oprava opěrné zdi - fotodokumentace A50-A63 + část vnitřních líců ozn.B </t>
  </si>
  <si>
    <t>"foto A53" 2,0*0,5</t>
  </si>
  <si>
    <t>"foto A55" 2,0*0,5</t>
  </si>
  <si>
    <t>"foto A57" 2,0*0,5</t>
  </si>
  <si>
    <t>"foto A53" 2,0*0,5*0,15</t>
  </si>
  <si>
    <t>"foto A55" 2,0*0,5*0,15</t>
  </si>
  <si>
    <t>"foto A57" 2,0*0,5*0,15</t>
  </si>
  <si>
    <t>776639180</t>
  </si>
  <si>
    <t>"foto A50" (2,1+2,35+2,3)*1,5</t>
  </si>
  <si>
    <t>"foto A51" 1,7*1,5</t>
  </si>
  <si>
    <t>"foto A52" (2,3+2,15+2,5)*1,5</t>
  </si>
  <si>
    <t>"foto A53" 3,1*1,5</t>
  </si>
  <si>
    <t>"foto A54" (2,0+2,15+2,2)*1,5</t>
  </si>
  <si>
    <t>"foto A55" 2,7*1,5</t>
  </si>
  <si>
    <t>"foto A56" (2,4+2,3+2,3)*1,5</t>
  </si>
  <si>
    <t>"foto A57" 2,8*1,5</t>
  </si>
  <si>
    <t>"foto A58" (2,2+4,6+2,0)*1,5</t>
  </si>
  <si>
    <t>"foto A59" 4,8*1,5</t>
  </si>
  <si>
    <t>"foto A60" (2,4+2,6+2,5)*1,5</t>
  </si>
  <si>
    <t>"foto A61" 5,0*1,5</t>
  </si>
  <si>
    <t>"foto A62" (1,9+1,9+1,8)*1,5</t>
  </si>
  <si>
    <t>"foto A63" 5,0*1,5</t>
  </si>
  <si>
    <t>-863655739</t>
  </si>
  <si>
    <t>-868980115</t>
  </si>
  <si>
    <t>"foto A50-A63" 3,1</t>
  </si>
  <si>
    <t>-357438734</t>
  </si>
  <si>
    <t>"foto A50" (2,1+2,35+2,3)*1,0</t>
  </si>
  <si>
    <t>"foto A51" 1,7*1,0</t>
  </si>
  <si>
    <t>"foto A52" (2,3+2,15+2,5)*1,0</t>
  </si>
  <si>
    <t>"foto A53" 3,1*1,0</t>
  </si>
  <si>
    <t>"foto A54" (2,0+2,15+2,2)*1,0</t>
  </si>
  <si>
    <t>"foto A55" 2,7*1,0</t>
  </si>
  <si>
    <t>"foto A56" (2,4+2,3+2,3)*1,0</t>
  </si>
  <si>
    <t>"foto A57" 2,8*1,0</t>
  </si>
  <si>
    <t>"foto A58" (2,2+4,6+2,0)*1,0</t>
  </si>
  <si>
    <t>"foto A59" 4,8*1,0</t>
  </si>
  <si>
    <t>"foto A60" (2,4+2,6+2,5)*1,0</t>
  </si>
  <si>
    <t>"foto A61" 5,0*1,0</t>
  </si>
  <si>
    <t>"foto A62" (1,9+1,9+1,8)*1,0</t>
  </si>
  <si>
    <t>"foto A63" 5,0*1,0</t>
  </si>
  <si>
    <t>"foto A50" (2,1+2,4+2,3+1,5*4)*9,8</t>
  </si>
  <si>
    <t>"foto A51" 1,8*9,8</t>
  </si>
  <si>
    <t>"foto A52" (2,3+2,2+2,5+1,5*4)*8,6</t>
  </si>
  <si>
    <t>"foto A53" 3,1*8,6</t>
  </si>
  <si>
    <t>"foto A54" (2,0+2,15+2,2+1,5*4)*8,6</t>
  </si>
  <si>
    <t>"foto A55" 2,7*9,3</t>
  </si>
  <si>
    <t>"foto A56" (2,4+2,3+2,3+1,5*4)*8,5</t>
  </si>
  <si>
    <t>"foto A57" 2,8*8,4</t>
  </si>
  <si>
    <t>"foto A58" (2,2+4,6+2,0+1,5*4)*9,0</t>
  </si>
  <si>
    <t>"foto A59" 4,8*8,7</t>
  </si>
  <si>
    <t>"foto A60" (2,4+2,6+2,5+1,5*4)*8,7</t>
  </si>
  <si>
    <t>"foto A61" 5,0*8,0</t>
  </si>
  <si>
    <t>"foto A62" (1,9+1,9+1,8+1,5*4)*7,5</t>
  </si>
  <si>
    <t>"foto A63" 5,0*8,4</t>
  </si>
  <si>
    <t>"přesahy" 1008,29*0,2</t>
  </si>
  <si>
    <t>1209,948*30*3</t>
  </si>
  <si>
    <t>"foto A50" (4,35+8,7)/2*2,1+2,35*11,3+(7,6+4,2)/2*2,3</t>
  </si>
  <si>
    <t>"foto A51" 1,8*11,3</t>
  </si>
  <si>
    <t>"foto A52" (3,6+7,5)/2*2,3+2,15*12,4+(3,6+7,7)/2*2,5</t>
  </si>
  <si>
    <t>"foto A53" 3,1*10,7</t>
  </si>
  <si>
    <t>"foto A54" (3,3+8,5)/2*2,0+2,15*11,7+(3,8+7,0)/2*2,3</t>
  </si>
  <si>
    <t>"foto A55" 2,7*10,8</t>
  </si>
  <si>
    <t>"foto A56" (3,7+8,0)/2*2,4+2,3*11,7+(3,3+7,7)/2*2,3</t>
  </si>
  <si>
    <t>"foto A57" 2,8*9,9</t>
  </si>
  <si>
    <t>"foto A58" (3,25+8,4)/2*2,2+4,6*13,4+(7,8+3,4)/2*2,0</t>
  </si>
  <si>
    <t>"foto A59" 4,8*10,2</t>
  </si>
  <si>
    <t>"foto A60" (8,1+3,4)/2*2,4+2,6*13,2+(7,0+3,5)/2*2,5</t>
  </si>
  <si>
    <t>"foto A61" 5,0*9,5</t>
  </si>
  <si>
    <t>"foto A62" (7,3+2,9)/2*1,9+1,9*11,7+(7,0+2,8)/2*1,8</t>
  </si>
  <si>
    <t>"foto A63" 5,0*9,8</t>
  </si>
  <si>
    <t>"vnitřní líc zábradelní zdi ozn.B" 52,0*1,0</t>
  </si>
  <si>
    <t>3,5*1,5*0,8</t>
  </si>
  <si>
    <t>Mezisoučet - foto A50</t>
  </si>
  <si>
    <t>20,34*0,65*0,15</t>
  </si>
  <si>
    <t>Mezisoučet - foto A51</t>
  </si>
  <si>
    <t>53,55*0,65*0,15</t>
  </si>
  <si>
    <t>Mezisoučet - foto A52</t>
  </si>
  <si>
    <t>33,17*0,65*0,15</t>
  </si>
  <si>
    <t>Mezisoučet - foto A53</t>
  </si>
  <si>
    <t>49,38*0,65*0,15</t>
  </si>
  <si>
    <t>Mezisoučet - foto A54</t>
  </si>
  <si>
    <t>29,16*0,65*0,15</t>
  </si>
  <si>
    <t>Mezisoučet - foto A55</t>
  </si>
  <si>
    <t>53,6*0,65*0,15</t>
  </si>
  <si>
    <t>Mezisoučet - foto A56</t>
  </si>
  <si>
    <t>27,72*0,65*0,15</t>
  </si>
  <si>
    <t>Mezisoučet - foto A57</t>
  </si>
  <si>
    <t>85,655*0,65*0,15</t>
  </si>
  <si>
    <t>Mezisoučet - foto A58</t>
  </si>
  <si>
    <t>48,96*0,65*0,15</t>
  </si>
  <si>
    <t>Mezisoučet - foto A59</t>
  </si>
  <si>
    <t>61,245*0,65*0,15</t>
  </si>
  <si>
    <t>Mezisoučet - foto 60</t>
  </si>
  <si>
    <t>47,5*0,65*0,15</t>
  </si>
  <si>
    <t>Mezisoučet - foto 61</t>
  </si>
  <si>
    <t>40,74*0,65*0,15</t>
  </si>
  <si>
    <t>Mezisoučet - foto 62</t>
  </si>
  <si>
    <t>49,0*0,65*0,15</t>
  </si>
  <si>
    <t>Mezisoučet - foto 63</t>
  </si>
  <si>
    <t>52,0*1,0*0,65*0,15</t>
  </si>
  <si>
    <t>"doplnění chybějících částí" 4,3</t>
  </si>
  <si>
    <t>(67,772+4,3)*0,5*1,05</t>
  </si>
  <si>
    <t>"foto A50" ((4,35+8,7)/2*2,1+2,35*11,3+(7,6+4,2)/2*2,3)*0,5</t>
  </si>
  <si>
    <t>"foto A51" 1,8*11,3*0,5</t>
  </si>
  <si>
    <t>"foto A52" ((3,6+7,5)/2*2,3+2,15*12,4+(3,6+7,7)/2*2,5)*0,5</t>
  </si>
  <si>
    <t>"foto A53" 3,1*10,7*0,5</t>
  </si>
  <si>
    <t>"foto A54" ((3,3+8,5)/2*2,0+2,15*11,7+(3,8+7,0)/2*2,3)*0,5</t>
  </si>
  <si>
    <t>"foto A55" 2,7*10,8*0,5</t>
  </si>
  <si>
    <t>"foto A56" ((3,7+8,0)/2*2,4+2,3*11,7+(3,3+7,7)/2*2,3)*0,5</t>
  </si>
  <si>
    <t>"foto A57" 2,8*9,9*0,5</t>
  </si>
  <si>
    <t>"foto A58" ((3,25+8,4)/2*2,2+4,6*13,4+(7,8+3,4)/2*2,0)*0,5</t>
  </si>
  <si>
    <t>"foto A59" 4,8*10,2*0,5</t>
  </si>
  <si>
    <t>"foto A60" ((8,1+3,4)/2*2,4+2,6*13,2+(7,0+3,5)/2*2,5)*0,5</t>
  </si>
  <si>
    <t>"foto A61" 5,0*9,5*0,5</t>
  </si>
  <si>
    <t>"foto A62" ((7,3+2,9)/2*1,9+1,9*11,7+(7,0+2,8)/2*1,8)*0,5</t>
  </si>
  <si>
    <t>"foto A63" 5,0*9,8*0,5</t>
  </si>
  <si>
    <t>"vnitřní líc zábradelní zdi ozn.B" 52,0*1,0*0,5</t>
  </si>
  <si>
    <t>"foto A50" 2,4*5,1</t>
  </si>
  <si>
    <t>"foto A52" 2,2*5,4</t>
  </si>
  <si>
    <t>"foto A54" 2,2*5,6</t>
  </si>
  <si>
    <t>"foto A56" 2,3*5,9</t>
  </si>
  <si>
    <t>"foto A58" 4,6*5,8</t>
  </si>
  <si>
    <t>"foto A60" 2,6*5,7</t>
  </si>
  <si>
    <t>"foto A62" 1,9*5,7</t>
  </si>
  <si>
    <t>"foto A50-A63" 14,8</t>
  </si>
  <si>
    <t>"vnitřní líc zábradelní zdi ozn.B" 16,2</t>
  </si>
  <si>
    <t>"foto A57" 1</t>
  </si>
  <si>
    <t>"foto A61" 1</t>
  </si>
  <si>
    <t>"foto A53" 1</t>
  </si>
  <si>
    <t>"foto A55" 1</t>
  </si>
  <si>
    <t>"foto A50-A63" 12,4</t>
  </si>
  <si>
    <t>"vnitřní líc zábradelní zdi ozn.B" 8,1</t>
  </si>
  <si>
    <t>12,0*0,7</t>
  </si>
  <si>
    <t>40,0*0,7</t>
  </si>
  <si>
    <t>997013001</t>
  </si>
  <si>
    <t>Vyklizení ulehlé suti z prostorů do 15 m2 s naložením z hl do 2 m</t>
  </si>
  <si>
    <t>1733260988</t>
  </si>
  <si>
    <t>"foto A63" 1,1*0,4*0,1</t>
  </si>
  <si>
    <t>258,732*0,7</t>
  </si>
  <si>
    <t>181,112*19</t>
  </si>
  <si>
    <t>41</t>
  </si>
  <si>
    <t xml:space="preserve">04 - Oprava opěrné zdi - fotodokumentace E1-E9 + průčelí ohradních zdí ozn.D </t>
  </si>
  <si>
    <t>-1023780839</t>
  </si>
  <si>
    <t>"foto E1" 2,55*1,5</t>
  </si>
  <si>
    <t>"foto E2" 2,8*1,5</t>
  </si>
  <si>
    <t>"foto E3" 2,85*1,5</t>
  </si>
  <si>
    <t>"foto E4" 3,16*1,5</t>
  </si>
  <si>
    <t>"foto E5" 2,3*1,5</t>
  </si>
  <si>
    <t>"foto E6" 11,1*1,5</t>
  </si>
  <si>
    <t>"foto E7" 6,8*1,5</t>
  </si>
  <si>
    <t>"foto E8" 5,0*1,5</t>
  </si>
  <si>
    <t>"foto E9" (4,4+5,0)*1,5</t>
  </si>
  <si>
    <t>1847248133</t>
  </si>
  <si>
    <t>-617060943</t>
  </si>
  <si>
    <t>"foto E1-E9" 1,8</t>
  </si>
  <si>
    <t>620055602</t>
  </si>
  <si>
    <t>"foto E1" 2,55*1,0</t>
  </si>
  <si>
    <t>"foto E2" 2,8*1,0</t>
  </si>
  <si>
    <t>"foto E3" 2,85*1,0</t>
  </si>
  <si>
    <t>"foto E4" 3,16*1,0</t>
  </si>
  <si>
    <t>"foto E5" 2,3*1,0</t>
  </si>
  <si>
    <t>"foto E6" 11,1*1,0</t>
  </si>
  <si>
    <t>"foto E7" 6,8*1,0</t>
  </si>
  <si>
    <t>"foto E8" 5,0*1,0</t>
  </si>
  <si>
    <t>"foto E9" (4,4+5,0)*1,0</t>
  </si>
  <si>
    <t>"foto E5" 2,5*1,8</t>
  </si>
  <si>
    <t>"foto E6" 11,1*3,0</t>
  </si>
  <si>
    <t>"foto E7" 6,8*2,7</t>
  </si>
  <si>
    <t>"foto E8" 5,0*2,9</t>
  </si>
  <si>
    <t>"foto E9"4,4*3,1+5,0*1,5</t>
  </si>
  <si>
    <t>"přesahy" 91,8*0,2</t>
  </si>
  <si>
    <t>110,16*30*3</t>
  </si>
  <si>
    <t>"foto E1" 2,55*1,45</t>
  </si>
  <si>
    <t>"foto E2" 2,8*1,2+1,15*0,3</t>
  </si>
  <si>
    <t>"foto E3" 2,85*1,4+2,5</t>
  </si>
  <si>
    <t>"foto E4" 3,2*1,4+2,5</t>
  </si>
  <si>
    <t>"foto E5" 2,5*2,7+0,5*0,2+1,0*0,6</t>
  </si>
  <si>
    <t>"foto E6" 11,1*4,5+1,0*0,5*3</t>
  </si>
  <si>
    <t>"foto E7" 6,8*3,7+4,5*0,5</t>
  </si>
  <si>
    <t>"foto E8" 5,0*4,1+3,0*0,3</t>
  </si>
  <si>
    <t>"foto E9"4,4*4,3+3,0*0,3+5,0*2,4</t>
  </si>
  <si>
    <t>"průčelí ohradních zdí ozn.D" 45,0*1,5</t>
  </si>
  <si>
    <t>"foto E1" 3,698*0,65*0,15</t>
  </si>
  <si>
    <t>"foto E2" 3,705*0,65*0,15</t>
  </si>
  <si>
    <t>"foto E3" 6,49*0,65*0,15</t>
  </si>
  <si>
    <t>"foto E4" 4,18*0,65*0,15</t>
  </si>
  <si>
    <t>"foto E5" 7,45*0,65*0,15</t>
  </si>
  <si>
    <t>"foto E6" 51,45*0,65*0,15</t>
  </si>
  <si>
    <t>"foto E7" 27,41*0,65*0,15</t>
  </si>
  <si>
    <t>"foto E8" 21,4*0,65*0,15</t>
  </si>
  <si>
    <t>"foto E9"31,82*0,65*0,15</t>
  </si>
  <si>
    <t>"průčelí ohradních zdí ozn.D" 45,0*1,5*0,65*0,15</t>
  </si>
  <si>
    <t>"doplnění chybějících částí" 2,1</t>
  </si>
  <si>
    <t>(21,947+2,1)*0,5*1,05</t>
  </si>
  <si>
    <t>"foto E1" 2,55*1,45*0,5</t>
  </si>
  <si>
    <t>"foto E2" (2,8*1,2+1,15*0,3)*0,5</t>
  </si>
  <si>
    <t>"foto E3" (2,85*1,4+2,5)*0,5</t>
  </si>
  <si>
    <t>"foto E4" (3,2*1,4+2,5)*0,5</t>
  </si>
  <si>
    <t>"foto E5" (2,5*2,7+0,5*0,2+1,0*0,6)*0,5</t>
  </si>
  <si>
    <t>"foto E6" (11,1*4,5+1,0*0,5*3)*0,5</t>
  </si>
  <si>
    <t>"foto E7" (6,8*3,7+4,5*0,5)*0,5</t>
  </si>
  <si>
    <t>"foto E8" (5,0*4,1+3,0*0,3)*0,5</t>
  </si>
  <si>
    <t>"foto E9" (4,4*4,3+3,0*0,3+5,0*2,4)*0,5</t>
  </si>
  <si>
    <t>"průčelí ohradních zdí ozn.D" 45,0*1,5*0,5</t>
  </si>
  <si>
    <t>"foto E1-E9" 2,4+5,5</t>
  </si>
  <si>
    <t>"průčelí ohradních zdí ozn.D" 8,9</t>
  </si>
  <si>
    <t>"foto E1-E9" 3,5</t>
  </si>
  <si>
    <t>"průčelí ohradních zdí ozn.D" 8,4</t>
  </si>
  <si>
    <t>15,0*0,7</t>
  </si>
  <si>
    <t>30,0*0,7</t>
  </si>
  <si>
    <t>997013211</t>
  </si>
  <si>
    <t>Vnitrostaveništní doprava suti a vybouraných hmot pro budovy v do 6 m ručně</t>
  </si>
  <si>
    <t>433755070</t>
  </si>
  <si>
    <t>82,809*0,7</t>
  </si>
  <si>
    <t>57,966*19</t>
  </si>
  <si>
    <t xml:space="preserve">05 - Oprava opěrné zdi - fotodokumentace F1-F5 + průčelí ohradních zdí ozn.C </t>
  </si>
  <si>
    <t>"foto F1" 4,95*1,5</t>
  </si>
  <si>
    <t>"foto F2" 6,5*1,5</t>
  </si>
  <si>
    <t>"foto F3" (0,7+2,2+0,7+3,3+0,7)*1,5</t>
  </si>
  <si>
    <t>"foto F4" (0,7+4,65+0,65+0,6+0,65+2,5)*1,5</t>
  </si>
  <si>
    <t>"foto F5" 8,6*1,5</t>
  </si>
  <si>
    <t>"foto F1-E5" 1,5</t>
  </si>
  <si>
    <t>"foto F1" 4,95*1,0</t>
  </si>
  <si>
    <t>"foto F2" 6,5*1,0</t>
  </si>
  <si>
    <t>"foto F3" (0,7+2,2+0,7+3,3+0,7)*1,0</t>
  </si>
  <si>
    <t>"foto F4" (0,7+4,65+0,65+0,6+0,65+2,5)*1,0</t>
  </si>
  <si>
    <t>"foto F5" 8,6*1,0</t>
  </si>
  <si>
    <t>985221012</t>
  </si>
  <si>
    <t>Postupné rozebírání kamenného zdiva pro další použití do 3 m3</t>
  </si>
  <si>
    <t>-1447538886</t>
  </si>
  <si>
    <t>"foto F3+F4 - pilíř" 2,5*3,2*0,7/2</t>
  </si>
  <si>
    <t>985421521.1</t>
  </si>
  <si>
    <t>Doplnění podlahy niky</t>
  </si>
  <si>
    <t>13924321</t>
  </si>
  <si>
    <t>Poznámka k položce:
Bude upřesněno po zpřístupnění a odstranění suti.</t>
  </si>
  <si>
    <t>"PD - výkres S3" 0,9*1,6+1,6*1,0</t>
  </si>
  <si>
    <t>"foto F1" 5,0*1,5</t>
  </si>
  <si>
    <t>"foto F2" 6,1*3,6</t>
  </si>
  <si>
    <t>"foto F3" (0,7+2,2+0,7+3,3+0,7+1,5*4)*3,5</t>
  </si>
  <si>
    <t>"foto F4" (0,7+4,65+0,6+0,65+0,6+2,5+1,5*8)*3,5</t>
  </si>
  <si>
    <t>"foto F5" 8,6*3,5</t>
  </si>
  <si>
    <t>"přesahy" 183,11*0,2</t>
  </si>
  <si>
    <t>219,732*30*3</t>
  </si>
  <si>
    <t>"foto F1" (2,8+2,2)/2*5,0</t>
  </si>
  <si>
    <t>"foto F2" 6,1*5,1</t>
  </si>
  <si>
    <t>"foto F3" 0,7*4,8/2*2+2,2*6,6+3,3*4,9+1,0*0,3*2+0,7*3,2/2</t>
  </si>
  <si>
    <t>"foto F4" 0,7*3,2/2+4,65*4,85+5,0*0,3+(0,65+0,6+0,65)*3,0+2,5*4,9+0,6*0,65</t>
  </si>
  <si>
    <t>"foto F5" 8,6*4,7+6,0*0,3</t>
  </si>
  <si>
    <t>"foto F5 - nika" 10,0</t>
  </si>
  <si>
    <t>"průčelí ohradních zdí ozn.C" 35,0*1,5</t>
  </si>
  <si>
    <t>"foto F1" 12,5*0,65*0,15</t>
  </si>
  <si>
    <t>"foto F2" 31,11*0,65*0,15</t>
  </si>
  <si>
    <t>"foto F3" 35,77*0,65*0,15</t>
  </si>
  <si>
    <t>"foto F4" 43,513*0,65*0,15</t>
  </si>
  <si>
    <t>"foto F5" 42,22*0,65*0,15</t>
  </si>
  <si>
    <t>"průčelí ohradních zdí ozn.C" 35,0*1,5*0,65*0,15</t>
  </si>
  <si>
    <t>"doplnění chybějících částí" 1,8</t>
  </si>
  <si>
    <t>(21,218+1,8)*0,5*1,05</t>
  </si>
  <si>
    <t>"foto F1" (2,8+2,2)/2*5,0*0,5</t>
  </si>
  <si>
    <t>"foto F2" 6,1*5,1*0,5</t>
  </si>
  <si>
    <t>"foto F3" (0,7*4,8/2*2+2,2*6,6+3,3*4,9+1,0*0,3*2+0,7*3,2/2)*0,5</t>
  </si>
  <si>
    <t>"foto F4" (0,7*3,2/2+4,65*4,85+5,0*0,3+(0,65+0,6+0,65)*3,0+2,5*4,9+0,6*0,65)*0,5</t>
  </si>
  <si>
    <t>"foto F5" (8,6*4,7+6,0*0,3)*0,5</t>
  </si>
  <si>
    <t>"foto F5 - nika" 10,0*0,5</t>
  </si>
  <si>
    <t>"průčelí ohradních zdí ozn.C" 35,0*1,5*0,5</t>
  </si>
  <si>
    <t>1621658732</t>
  </si>
  <si>
    <t>"foto F3" 2,2*4,0</t>
  </si>
  <si>
    <t>"foto F4" 2,0*4,0+0,65*0,6</t>
  </si>
  <si>
    <t>"foto F1-F5" 4,2</t>
  </si>
  <si>
    <t>"průčelí ohradních zdí ozn.D" 7,2</t>
  </si>
  <si>
    <t>"foto F1-F5" 3,5</t>
  </si>
  <si>
    <t>"průčelí ohradních zdí ozn.D" 6,4</t>
  </si>
  <si>
    <t>10,0*0,7</t>
  </si>
  <si>
    <t>25,0*0,7</t>
  </si>
  <si>
    <t>1195813960</t>
  </si>
  <si>
    <t>"foto F5 - nika" (1,6*0,9+1,0*1,6)*0,4</t>
  </si>
  <si>
    <t>89,77*0,7</t>
  </si>
  <si>
    <t>62,839*19</t>
  </si>
  <si>
    <t>06 - Oprava opěrné zdi - schodiště, západní strana</t>
  </si>
  <si>
    <t xml:space="preserve">    2 - Zakládání</t>
  </si>
  <si>
    <t xml:space="preserve">    3 - Svislé a kompletní konstrukce</t>
  </si>
  <si>
    <t xml:space="preserve">    96 - Bourání konstrukcí</t>
  </si>
  <si>
    <t xml:space="preserve">    711 - Izolace proti vodě, vlhkosti a plynům</t>
  </si>
  <si>
    <t xml:space="preserve">    741 - Elektroinstalace - silnoproud</t>
  </si>
  <si>
    <t>113106011</t>
  </si>
  <si>
    <t>Rozebrání dlažeb při překopech komunikací pro pěší z mozaiky ručně</t>
  </si>
  <si>
    <t>-1949423774</t>
  </si>
  <si>
    <t>6,0*1,8</t>
  </si>
  <si>
    <t>4,5*1,7</t>
  </si>
  <si>
    <t>5,5*1,9</t>
  </si>
  <si>
    <t>Podesty</t>
  </si>
  <si>
    <t>6,0*1,5</t>
  </si>
  <si>
    <t>Chodník</t>
  </si>
  <si>
    <t>132212102</t>
  </si>
  <si>
    <t>Hloubení rýh š do 600 mm ručním nebo pneum nářadím v nesoudržných horninách tř. 3</t>
  </si>
  <si>
    <t>326017070</t>
  </si>
  <si>
    <t>"drenáž" 7,0*0,6*1,0*2+0,6*0,6*1,5*2</t>
  </si>
  <si>
    <t>132212202</t>
  </si>
  <si>
    <t>Hloubení rýh š přes 600 do 2000 mm ručním nebo pneum nářadím v nesoudržných horninách tř. 3</t>
  </si>
  <si>
    <t>-707529329</t>
  </si>
  <si>
    <t>6,0*1,8*0,65</t>
  </si>
  <si>
    <t>4,5*1,7*0,65</t>
  </si>
  <si>
    <t>5,5*1,9*0,65</t>
  </si>
  <si>
    <t>6,0*1,5*0,65</t>
  </si>
  <si>
    <t>4,0*1,9*0,4*4</t>
  </si>
  <si>
    <t>9,0*1,5*0,4</t>
  </si>
  <si>
    <t>Ramena</t>
  </si>
  <si>
    <t>1979976593</t>
  </si>
  <si>
    <t>174101102</t>
  </si>
  <si>
    <t>Zásyp v uzavřených prostorech sypaninou se zhutněním</t>
  </si>
  <si>
    <t>-705494859</t>
  </si>
  <si>
    <t>"drenáž" 9,48-5,472</t>
  </si>
  <si>
    <t>167101101</t>
  </si>
  <si>
    <t>Nakládání výkopku z hornin tř. 1 až 4 do 100 m3</t>
  </si>
  <si>
    <t>200770195</t>
  </si>
  <si>
    <t>9,48+47,169-4,008</t>
  </si>
  <si>
    <t>162201211</t>
  </si>
  <si>
    <t>Vodorovné přemístění výkopku z horniny tř. 1 až 4 stavebním kolečkem do 10 m</t>
  </si>
  <si>
    <t>1038340224</t>
  </si>
  <si>
    <t>162201219</t>
  </si>
  <si>
    <t>Příplatek k vodorovnému přemístění výkopku z horniny tř. 1 až 4 stavebním kolečkem ZKD 10 m</t>
  </si>
  <si>
    <t>678539210</t>
  </si>
  <si>
    <t>162701105</t>
  </si>
  <si>
    <t>Vodorovné přemístění do 10000 m výkopku/sypaniny z horniny tř. 1 až 4</t>
  </si>
  <si>
    <t>1417406595</t>
  </si>
  <si>
    <t>162701109</t>
  </si>
  <si>
    <t>Příplatek k vodorovnému přemístění výkopku/sypaniny z horniny tř. 1 až 4 ZKD 1000 m přes 10000 m</t>
  </si>
  <si>
    <t>130254793</t>
  </si>
  <si>
    <t>52,641*10</t>
  </si>
  <si>
    <t>171201201</t>
  </si>
  <si>
    <t>Uložení sypaniny na skládky</t>
  </si>
  <si>
    <t>2017116939</t>
  </si>
  <si>
    <t>171201211</t>
  </si>
  <si>
    <t>Poplatek za uložení stavebního odpadu - zeminy a kameniva na skládce</t>
  </si>
  <si>
    <t>-909654191</t>
  </si>
  <si>
    <t>52,641*1,8</t>
  </si>
  <si>
    <t>181521601.1</t>
  </si>
  <si>
    <t>Vyspravení nezpevněné stávající cesty před nástupním ramenem</t>
  </si>
  <si>
    <t>-501736189</t>
  </si>
  <si>
    <t>18,0*5,0</t>
  </si>
  <si>
    <t>Zakládání</t>
  </si>
  <si>
    <t>211531111</t>
  </si>
  <si>
    <t>Výplň odvodňovacích žeber nebo trativodů kamenivem hrubým drceným frakce 16 až 63 mm</t>
  </si>
  <si>
    <t>-476849117</t>
  </si>
  <si>
    <t>"drenáž" 7,0*0,6*0,6*2+0,6*0,6*0,6*2</t>
  </si>
  <si>
    <t>211971110</t>
  </si>
  <si>
    <t>Zřízení opláštění žeber nebo trativodů geotextilií v rýze nebo zářezu sklonu do 1:2</t>
  </si>
  <si>
    <t>995147649</t>
  </si>
  <si>
    <t>8,0*2,5*2</t>
  </si>
  <si>
    <t>69311068</t>
  </si>
  <si>
    <t>geotextilie netkaná PP 300g/m2</t>
  </si>
  <si>
    <t>1009495411</t>
  </si>
  <si>
    <t>40,0*1,11</t>
  </si>
  <si>
    <t>212755214</t>
  </si>
  <si>
    <t>Trativody z drenážních trubek plastových flexibilních D 100 mm bez lože</t>
  </si>
  <si>
    <t>2142704800</t>
  </si>
  <si>
    <t>8,0*2</t>
  </si>
  <si>
    <t>271532211</t>
  </si>
  <si>
    <t>Podsyp pod základové konstrukce se zhutněním z hrubého kameniva frakce 63 mm</t>
  </si>
  <si>
    <t>-631581397</t>
  </si>
  <si>
    <t>6,0*1,8*0,1</t>
  </si>
  <si>
    <t>4,5*1,7*0,1</t>
  </si>
  <si>
    <t>5,5*1,9*0,1</t>
  </si>
  <si>
    <t>6,0*1,5*0,1</t>
  </si>
  <si>
    <t>4,0*1,9*0,1*4</t>
  </si>
  <si>
    <t>9,0*1,5*0,1</t>
  </si>
  <si>
    <t>271532212</t>
  </si>
  <si>
    <t>Podsyp pod základové konstrukce se zhutněním z hrubého kameniva frakce 32 mm</t>
  </si>
  <si>
    <t>-1196194220</t>
  </si>
  <si>
    <t>6,0*1,8*0,1*2</t>
  </si>
  <si>
    <t>4,5*1,7*0,1*2</t>
  </si>
  <si>
    <t>5,5*1,9*0,1*2</t>
  </si>
  <si>
    <t>6,0*1,5*0,1*2</t>
  </si>
  <si>
    <t>4,0*1,9*0,1*2*4</t>
  </si>
  <si>
    <t>9,0*1,5*0,1*2</t>
  </si>
  <si>
    <t>271562211</t>
  </si>
  <si>
    <t>Podsyp pod základové konstrukce se zhutněním z drobného kameniva frakce 0 až 4 mm</t>
  </si>
  <si>
    <t>-477811940</t>
  </si>
  <si>
    <t>6,0*1,8*0,06</t>
  </si>
  <si>
    <t>4,5*1,7*0,06</t>
  </si>
  <si>
    <t>5,5*1,9*0,06</t>
  </si>
  <si>
    <t>Součet - pod mozaiku</t>
  </si>
  <si>
    <t>Svislé a kompletní konstrukce</t>
  </si>
  <si>
    <t>380316121</t>
  </si>
  <si>
    <t>Kompletní konstrukce z betonu se zvýšenými nároky na prostředí tř. C 25/30 tl do 150 mm</t>
  </si>
  <si>
    <t>-597278700</t>
  </si>
  <si>
    <t>4,5*1,7*0,1+(4,5+1,7)*0,1*0,45*2</t>
  </si>
  <si>
    <t>5,5*1,9*0,1+(5,5+1,9)*0,1*0,45*2</t>
  </si>
  <si>
    <t>Podkladní beton + věnečky skladba A</t>
  </si>
  <si>
    <t>4,0*0,3*0,1*2*2</t>
  </si>
  <si>
    <t>(4,5+2,0+4,5)*0,3*0,1*2</t>
  </si>
  <si>
    <t>Betonové stěny skladba B</t>
  </si>
  <si>
    <t>0,4*0,3*0,2*0,75*11*2*4</t>
  </si>
  <si>
    <t>Stupně v průběžných kapsách</t>
  </si>
  <si>
    <t>380356211</t>
  </si>
  <si>
    <t>Bednění kompletních konstrukcí ploch rovinných zřízení</t>
  </si>
  <si>
    <t>-1259584790</t>
  </si>
  <si>
    <t>(4,5+1,7)*0,45*2+4,5*0,45</t>
  </si>
  <si>
    <t>(5,5+1,9)*0,45*2+1,9*0,45*2</t>
  </si>
  <si>
    <t>4,0*0,3*2*2</t>
  </si>
  <si>
    <t>(4,5+2,0+4,5)*0,3*2+2,0*0,3*2</t>
  </si>
  <si>
    <t>(0,4+0,2)*0,20*11*2*4</t>
  </si>
  <si>
    <t>380356212</t>
  </si>
  <si>
    <t>Bednění kompletních konstrukcí ploch rovinných odstranění</t>
  </si>
  <si>
    <t>-1542831859</t>
  </si>
  <si>
    <t>380361011</t>
  </si>
  <si>
    <t>Výztuž kompletních konstrukcí ze svařovaných sítí KARI</t>
  </si>
  <si>
    <t>-806589665</t>
  </si>
  <si>
    <t>5,497/0,1*0,0044*1,15</t>
  </si>
  <si>
    <t>43412143R.1</t>
  </si>
  <si>
    <t xml:space="preserve">Očištění a osazení stávajících kamenných stupňů </t>
  </si>
  <si>
    <t>-443700567</t>
  </si>
  <si>
    <t>Poznámka k položce:
Biotické očištění, osazení dle vyhotovené fotodokumentace stávajícího stavu.</t>
  </si>
  <si>
    <t>1,2+9,0+1,2</t>
  </si>
  <si>
    <t>0,9+8,3+0,9</t>
  </si>
  <si>
    <t>0,6+7,7+0,6</t>
  </si>
  <si>
    <t>0,3+7,0+0,3</t>
  </si>
  <si>
    <t>6,5+6,0*3</t>
  </si>
  <si>
    <t>Nástupní rameno</t>
  </si>
  <si>
    <t>2,3*11*3</t>
  </si>
  <si>
    <t>Boční ramena</t>
  </si>
  <si>
    <t>6,0</t>
  </si>
  <si>
    <t>Výstupní stupeň</t>
  </si>
  <si>
    <t>434191431</t>
  </si>
  <si>
    <t>Osazení schodišťových stupňů kamenných broušených nebo leštěných s oboustranným zazděním</t>
  </si>
  <si>
    <t>307420280</t>
  </si>
  <si>
    <t>2,3*11</t>
  </si>
  <si>
    <t>58380411</t>
  </si>
  <si>
    <t>žulový schodišťový stupeň - jako kopie stávajících stupňů (profil) - upřesněno po demontáži stávajících</t>
  </si>
  <si>
    <t>1534641991</t>
  </si>
  <si>
    <t>2026098747</t>
  </si>
  <si>
    <t xml:space="preserve">U chrliče </t>
  </si>
  <si>
    <t>1,5*0,8*2</t>
  </si>
  <si>
    <t>-2111776281</t>
  </si>
  <si>
    <t>2,4*5</t>
  </si>
  <si>
    <t>591412111</t>
  </si>
  <si>
    <t>Kladení dlažby z mozaiky dvou a vícebarevné komunikací pro pěší lože z kameniva</t>
  </si>
  <si>
    <t>951059744</t>
  </si>
  <si>
    <t>U chrliče</t>
  </si>
  <si>
    <t>58380010</t>
  </si>
  <si>
    <t>mozaika dlažební žula 4/6cm šedá</t>
  </si>
  <si>
    <t>-48455639</t>
  </si>
  <si>
    <t>Poznámka k položce:
Doplnění chybějící a poškozené mozaiky.</t>
  </si>
  <si>
    <t>965421201.1</t>
  </si>
  <si>
    <t xml:space="preserve">Žulový chrlič rozm. 400x250x950 mm, dodávka a montáž </t>
  </si>
  <si>
    <t>1410236370</t>
  </si>
  <si>
    <t>Poznámka k položce:
Označení KCh viz.PD. výkres S1.</t>
  </si>
  <si>
    <t>975063131</t>
  </si>
  <si>
    <t>Podchycení schodů, podest, schodišťových zdí  podepřených rovných v do 3,5 m pro zatížení do 800 kg/m2</t>
  </si>
  <si>
    <t>1881803685</t>
  </si>
  <si>
    <t>4,0*2,8</t>
  </si>
  <si>
    <t>979071131</t>
  </si>
  <si>
    <t>Očištění dlažebních kostek mozaikových kamenivem těženým nebo MV</t>
  </si>
  <si>
    <t>-2120249044</t>
  </si>
  <si>
    <t>949121113</t>
  </si>
  <si>
    <t>Montáž lešení lehkého kozového dílcového v do 2,5 m</t>
  </si>
  <si>
    <t>sada</t>
  </si>
  <si>
    <t>-2092833008</t>
  </si>
  <si>
    <t>949121213</t>
  </si>
  <si>
    <t>Příplatek k lešení lehkému kozovému dílcovému v do 2,5 m za první a ZKD den použití</t>
  </si>
  <si>
    <t>-331828497</t>
  </si>
  <si>
    <t>949121813</t>
  </si>
  <si>
    <t>Demontáž lešení lehkého kozového dílcového v do 2,5 m</t>
  </si>
  <si>
    <t>-1032144620</t>
  </si>
  <si>
    <t>96</t>
  </si>
  <si>
    <t>Bourání konstrukcí</t>
  </si>
  <si>
    <t>985620101.R</t>
  </si>
  <si>
    <t>Zdokumentování a označení jednotlivých prvků schodiště, uložení pro opětovné použití (stupně, zdivo z lom. kamene, kamen. desky)</t>
  </si>
  <si>
    <t>-388882564</t>
  </si>
  <si>
    <t>"pro opětovné osazení" 1</t>
  </si>
  <si>
    <t>963023612</t>
  </si>
  <si>
    <t xml:space="preserve">Vybourání schodišťových stupňů ze zdi kamenné </t>
  </si>
  <si>
    <t>-1198451749</t>
  </si>
  <si>
    <t>2,3*11*4</t>
  </si>
  <si>
    <t>977151111</t>
  </si>
  <si>
    <t>Jádrové vrty diamantovými korunkami do D 35 mm do stavebních materiálů</t>
  </si>
  <si>
    <t>887034314</t>
  </si>
  <si>
    <t>"pro O1" (1,6+0,6)*2</t>
  </si>
  <si>
    <t>977151113</t>
  </si>
  <si>
    <t>Jádrové vrty diamantovými korunkami do D 50 mm do stavebních materiálů</t>
  </si>
  <si>
    <t>7992588</t>
  </si>
  <si>
    <t>"pro O3" 0,7*2</t>
  </si>
  <si>
    <t>42</t>
  </si>
  <si>
    <t>-1117116231</t>
  </si>
  <si>
    <t>Pro demontáž stupňů</t>
  </si>
  <si>
    <t>4,5*1,0*0,5*4</t>
  </si>
  <si>
    <t>4,5*0,5*0,3*4</t>
  </si>
  <si>
    <t>43</t>
  </si>
  <si>
    <t>1361746408</t>
  </si>
  <si>
    <t>15,0+15,0+28,0+10,0+10,0+18,0+18,0+16,0</t>
  </si>
  <si>
    <t>44</t>
  </si>
  <si>
    <t>2015031664</t>
  </si>
  <si>
    <t>45</t>
  </si>
  <si>
    <t>-1969570640</t>
  </si>
  <si>
    <t>"zdi schodiště kromě foto F1+E9" 130,0</t>
  </si>
  <si>
    <t>46</t>
  </si>
  <si>
    <t>-1685113660</t>
  </si>
  <si>
    <t>47</t>
  </si>
  <si>
    <t>1500773956</t>
  </si>
  <si>
    <t>"zdi schodiště kromě foto F1+E9" 130,0*0,5</t>
  </si>
  <si>
    <t>48</t>
  </si>
  <si>
    <t>1940509638</t>
  </si>
  <si>
    <t>Po demontáž stupňů</t>
  </si>
  <si>
    <t>49</t>
  </si>
  <si>
    <t>-1342759739</t>
  </si>
  <si>
    <t>"zdi schodiště kromě foto F1+E9" 4,1</t>
  </si>
  <si>
    <t>50</t>
  </si>
  <si>
    <t>92457838</t>
  </si>
  <si>
    <t>(11,7+4,1)*0,3*1,05</t>
  </si>
  <si>
    <t>51</t>
  </si>
  <si>
    <t>1341558407</t>
  </si>
  <si>
    <t>11,7+4,1</t>
  </si>
  <si>
    <t>52</t>
  </si>
  <si>
    <t>985222115.1</t>
  </si>
  <si>
    <t>Vodorovné přemístění tříděného kamene do vzdálenosti 20 m</t>
  </si>
  <si>
    <t>-2057514230</t>
  </si>
  <si>
    <t>"z rozebírání zdiva" 15,8</t>
  </si>
  <si>
    <t>"pro doplnění zdiva" 15,8</t>
  </si>
  <si>
    <t>53</t>
  </si>
  <si>
    <t>1263987970</t>
  </si>
  <si>
    <t>54</t>
  </si>
  <si>
    <t>1907248309</t>
  </si>
  <si>
    <t>55</t>
  </si>
  <si>
    <t>985622115</t>
  </si>
  <si>
    <t>Spínání objektů - drážka pro táhlo ve stěně včetně vysekání, vyčištění, vyklínování a vyplnění</t>
  </si>
  <si>
    <t>1941959609</t>
  </si>
  <si>
    <t>56</t>
  </si>
  <si>
    <t>985622212.1</t>
  </si>
  <si>
    <t xml:space="preserve">Spínání objektů - vložení táhla z oceli D do 28 mm </t>
  </si>
  <si>
    <t>1830778330</t>
  </si>
  <si>
    <t>"ozn.O1" 4,3*2</t>
  </si>
  <si>
    <t>57</t>
  </si>
  <si>
    <t>985622214.1</t>
  </si>
  <si>
    <t>Spínání objektů - vložení táhla z oceli D do 50 mm</t>
  </si>
  <si>
    <t>399117298</t>
  </si>
  <si>
    <t>"ozn.O3" 0,7*2</t>
  </si>
  <si>
    <t>58</t>
  </si>
  <si>
    <t>985622411</t>
  </si>
  <si>
    <t>Spínání objektů -  kotevní oblast pro táhlo s vysekáním a zapravením s deskou do 400x400x25 mm</t>
  </si>
  <si>
    <t>507936308</t>
  </si>
  <si>
    <t>"pro O2" 2</t>
  </si>
  <si>
    <t>59</t>
  </si>
  <si>
    <t>553211201</t>
  </si>
  <si>
    <t>konstrukční ocel pro spínání objektů ozn.O1-O4 včetně povrchové úpravy (grafit. nátěr)</t>
  </si>
  <si>
    <t>kg</t>
  </si>
  <si>
    <t>-1736056410</t>
  </si>
  <si>
    <t>60</t>
  </si>
  <si>
    <t>-540481215</t>
  </si>
  <si>
    <t>"průčelí" 2,0+1,2</t>
  </si>
  <si>
    <t>"ostatní" 3,5</t>
  </si>
  <si>
    <t>61</t>
  </si>
  <si>
    <t>1640668585</t>
  </si>
  <si>
    <t>"zdi schodiště kromě foto F1+E9" 4,0</t>
  </si>
  <si>
    <t>62</t>
  </si>
  <si>
    <t>856039512</t>
  </si>
  <si>
    <t>(5,5+2,4+5,5+2,4+2,3+13,0+2,3+6,0+6,0)*0,7*0,3</t>
  </si>
  <si>
    <t>63</t>
  </si>
  <si>
    <t>1652892281</t>
  </si>
  <si>
    <t>(5,5+2,4+5,5+2,4+2,3+13,0+2,3+6,0+6,0)*0,7*0,7</t>
  </si>
  <si>
    <t>64</t>
  </si>
  <si>
    <t>-1656347955</t>
  </si>
  <si>
    <t>65</t>
  </si>
  <si>
    <t>-1528528488</t>
  </si>
  <si>
    <t>66</t>
  </si>
  <si>
    <t>1655780642</t>
  </si>
  <si>
    <t>40,603*19</t>
  </si>
  <si>
    <t>67</t>
  </si>
  <si>
    <t>-209886335</t>
  </si>
  <si>
    <t>68</t>
  </si>
  <si>
    <t>-1122739833</t>
  </si>
  <si>
    <t>711</t>
  </si>
  <si>
    <t>Izolace proti vodě, vlhkosti a plynům</t>
  </si>
  <si>
    <t>69</t>
  </si>
  <si>
    <t>711471051</t>
  </si>
  <si>
    <t>Provedení vodorovné izolace proti tlakové vodě termoplasty lepenou fólií PVC</t>
  </si>
  <si>
    <t>-2020826760</t>
  </si>
  <si>
    <t>4,5*1,7+(4,5+1,7)*0,45*2</t>
  </si>
  <si>
    <t>5,5*1,9+(5,5+1,9)*0,45*2+1,03</t>
  </si>
  <si>
    <t>Podesty skladba A</t>
  </si>
  <si>
    <t>(4,0*2,0+4,0*0,3*2+2,0*0,45*2)*2</t>
  </si>
  <si>
    <t>(4,5*2,0+4,5*0,3*2+2,0*0,45*2)*2</t>
  </si>
  <si>
    <t>SCH ramena skladba B</t>
  </si>
  <si>
    <t>70</t>
  </si>
  <si>
    <t>28322004</t>
  </si>
  <si>
    <t>fólie zemní hydroizolační mPVC, tl. 1,5 mm</t>
  </si>
  <si>
    <t>-1119594728</t>
  </si>
  <si>
    <t>96,0*1,15</t>
  </si>
  <si>
    <t>71</t>
  </si>
  <si>
    <t>711491171</t>
  </si>
  <si>
    <t>Provedení izolace proti tlakové vodě vodorovné z textilií vrstva podkladní</t>
  </si>
  <si>
    <t>1899318474</t>
  </si>
  <si>
    <t>72</t>
  </si>
  <si>
    <t>-380784447</t>
  </si>
  <si>
    <t>96,0*1,11</t>
  </si>
  <si>
    <t>73</t>
  </si>
  <si>
    <t>711491172</t>
  </si>
  <si>
    <t>Provedení izolace proti tlakové vodě vodorovné z textilií vrstva ochranná</t>
  </si>
  <si>
    <t>-253734494</t>
  </si>
  <si>
    <t>74</t>
  </si>
  <si>
    <t>69311082</t>
  </si>
  <si>
    <t>geotextilie netkaná PP 500g/m2</t>
  </si>
  <si>
    <t>-1398587712</t>
  </si>
  <si>
    <t>75</t>
  </si>
  <si>
    <t>998711101</t>
  </si>
  <si>
    <t>Přesun hmot tonážní pro izolace proti vodě, vlhkosti a plynům v objektech výšky do 6 m</t>
  </si>
  <si>
    <t>1568990761</t>
  </si>
  <si>
    <t>741</t>
  </si>
  <si>
    <t>Elektroinstalace - silnoproud</t>
  </si>
  <si>
    <t>76</t>
  </si>
  <si>
    <t>741500201.1</t>
  </si>
  <si>
    <t>Stávající sloup veřejného osvětlení - případné úpravy a zásahy do kotvení a el. vedení</t>
  </si>
  <si>
    <t>444350291</t>
  </si>
  <si>
    <t>Poznámka k položce:
Bude konzultováno v průběhu prací s příslušnými organizaceni.</t>
  </si>
  <si>
    <t>77</t>
  </si>
  <si>
    <t>1580990640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</si>
</sst>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2" borderId="0" xfId="0" applyFill="1" applyProtection="1">
      <protection/>
    </xf>
    <xf numFmtId="0" fontId="31" fillId="2" borderId="0" xfId="20" applyFont="1" applyFill="1" applyAlignment="1" applyProtection="1">
      <alignment vertical="center"/>
      <protection/>
    </xf>
    <xf numFmtId="0" fontId="38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240" t="s">
        <v>8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11</v>
      </c>
      <c r="BT3" s="23" t="s">
        <v>12</v>
      </c>
    </row>
    <row r="4" spans="2:71" ht="36.95" customHeight="1">
      <c r="B4" s="27"/>
      <c r="C4" s="28"/>
      <c r="D4" s="29" t="s">
        <v>13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14</v>
      </c>
      <c r="BS4" s="23" t="s">
        <v>11</v>
      </c>
    </row>
    <row r="5" spans="2:71" ht="14.4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209" t="s">
        <v>16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8"/>
      <c r="AQ5" s="30"/>
      <c r="BS5" s="23" t="s">
        <v>9</v>
      </c>
    </row>
    <row r="6" spans="2:71" ht="36.95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211" t="s">
        <v>18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8"/>
      <c r="AQ6" s="30"/>
      <c r="BS6" s="23" t="s">
        <v>9</v>
      </c>
    </row>
    <row r="7" spans="2:71" ht="14.45" customHeight="1">
      <c r="B7" s="27"/>
      <c r="C7" s="28"/>
      <c r="D7" s="35" t="s">
        <v>19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20</v>
      </c>
      <c r="AL7" s="28"/>
      <c r="AM7" s="28"/>
      <c r="AN7" s="33" t="s">
        <v>5</v>
      </c>
      <c r="AO7" s="28"/>
      <c r="AP7" s="28"/>
      <c r="AQ7" s="30"/>
      <c r="BS7" s="23" t="s">
        <v>9</v>
      </c>
    </row>
    <row r="8" spans="2:71" ht="14.45" customHeight="1">
      <c r="B8" s="27"/>
      <c r="C8" s="28"/>
      <c r="D8" s="35" t="s">
        <v>21</v>
      </c>
      <c r="E8" s="28"/>
      <c r="F8" s="28"/>
      <c r="G8" s="28"/>
      <c r="H8" s="28"/>
      <c r="I8" s="28"/>
      <c r="J8" s="28"/>
      <c r="K8" s="33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23</v>
      </c>
      <c r="AL8" s="28"/>
      <c r="AM8" s="28"/>
      <c r="AN8" s="33" t="s">
        <v>24</v>
      </c>
      <c r="AO8" s="28"/>
      <c r="AP8" s="28"/>
      <c r="AQ8" s="30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9</v>
      </c>
    </row>
    <row r="10" spans="2:71" ht="14.45" customHeight="1">
      <c r="B10" s="27"/>
      <c r="C10" s="28"/>
      <c r="D10" s="35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26</v>
      </c>
      <c r="AL10" s="28"/>
      <c r="AM10" s="28"/>
      <c r="AN10" s="33" t="s">
        <v>5</v>
      </c>
      <c r="AO10" s="28"/>
      <c r="AP10" s="28"/>
      <c r="AQ10" s="30"/>
      <c r="BS10" s="23" t="s">
        <v>9</v>
      </c>
    </row>
    <row r="11" spans="2:71" ht="18.4" customHeight="1">
      <c r="B11" s="27"/>
      <c r="C11" s="28"/>
      <c r="D11" s="28"/>
      <c r="E11" s="33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28</v>
      </c>
      <c r="AL11" s="28"/>
      <c r="AM11" s="28"/>
      <c r="AN11" s="33" t="s">
        <v>5</v>
      </c>
      <c r="AO11" s="28"/>
      <c r="AP11" s="28"/>
      <c r="AQ11" s="30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9</v>
      </c>
    </row>
    <row r="13" spans="2:71" ht="14.45" customHeight="1">
      <c r="B13" s="27"/>
      <c r="C13" s="28"/>
      <c r="D13" s="35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26</v>
      </c>
      <c r="AL13" s="28"/>
      <c r="AM13" s="28"/>
      <c r="AN13" s="33" t="s">
        <v>5</v>
      </c>
      <c r="AO13" s="28"/>
      <c r="AP13" s="28"/>
      <c r="AQ13" s="30"/>
      <c r="BS13" s="23" t="s">
        <v>9</v>
      </c>
    </row>
    <row r="14" spans="2:71" ht="13.5">
      <c r="B14" s="27"/>
      <c r="C14" s="28"/>
      <c r="D14" s="28"/>
      <c r="E14" s="33" t="s">
        <v>30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28</v>
      </c>
      <c r="AL14" s="28"/>
      <c r="AM14" s="28"/>
      <c r="AN14" s="33" t="s">
        <v>5</v>
      </c>
      <c r="AO14" s="28"/>
      <c r="AP14" s="28"/>
      <c r="AQ14" s="30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2:71" ht="14.45" customHeight="1">
      <c r="B16" s="27"/>
      <c r="C16" s="28"/>
      <c r="D16" s="35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26</v>
      </c>
      <c r="AL16" s="28"/>
      <c r="AM16" s="28"/>
      <c r="AN16" s="33" t="s">
        <v>5</v>
      </c>
      <c r="AO16" s="28"/>
      <c r="AP16" s="28"/>
      <c r="AQ16" s="30"/>
      <c r="BS16" s="23" t="s">
        <v>6</v>
      </c>
    </row>
    <row r="17" spans="2:71" ht="18.4" customHeight="1">
      <c r="B17" s="27"/>
      <c r="C17" s="28"/>
      <c r="D17" s="28"/>
      <c r="E17" s="33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28</v>
      </c>
      <c r="AL17" s="28"/>
      <c r="AM17" s="28"/>
      <c r="AN17" s="33" t="s">
        <v>5</v>
      </c>
      <c r="AO17" s="28"/>
      <c r="AP17" s="28"/>
      <c r="AQ17" s="30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5" customHeight="1">
      <c r="B19" s="27"/>
      <c r="C19" s="28"/>
      <c r="D19" s="35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11</v>
      </c>
    </row>
    <row r="20" spans="2:71" ht="16.5" customHeight="1">
      <c r="B20" s="27"/>
      <c r="C20" s="28"/>
      <c r="D20" s="28"/>
      <c r="E20" s="212" t="s">
        <v>35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8"/>
      <c r="AP20" s="28"/>
      <c r="AQ20" s="30"/>
      <c r="BS20" s="23" t="s">
        <v>33</v>
      </c>
    </row>
    <row r="21" spans="2:43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43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43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13">
        <f>ROUND(AG51,1)</f>
        <v>0</v>
      </c>
      <c r="AL23" s="214"/>
      <c r="AM23" s="214"/>
      <c r="AN23" s="214"/>
      <c r="AO23" s="214"/>
      <c r="AP23" s="38"/>
      <c r="AQ23" s="41"/>
    </row>
    <row r="24" spans="2:43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43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15" t="s">
        <v>37</v>
      </c>
      <c r="M25" s="215"/>
      <c r="N25" s="215"/>
      <c r="O25" s="215"/>
      <c r="P25" s="38"/>
      <c r="Q25" s="38"/>
      <c r="R25" s="38"/>
      <c r="S25" s="38"/>
      <c r="T25" s="38"/>
      <c r="U25" s="38"/>
      <c r="V25" s="38"/>
      <c r="W25" s="215" t="s">
        <v>38</v>
      </c>
      <c r="X25" s="215"/>
      <c r="Y25" s="215"/>
      <c r="Z25" s="215"/>
      <c r="AA25" s="215"/>
      <c r="AB25" s="215"/>
      <c r="AC25" s="215"/>
      <c r="AD25" s="215"/>
      <c r="AE25" s="215"/>
      <c r="AF25" s="38"/>
      <c r="AG25" s="38"/>
      <c r="AH25" s="38"/>
      <c r="AI25" s="38"/>
      <c r="AJ25" s="38"/>
      <c r="AK25" s="215" t="s">
        <v>39</v>
      </c>
      <c r="AL25" s="215"/>
      <c r="AM25" s="215"/>
      <c r="AN25" s="215"/>
      <c r="AO25" s="215"/>
      <c r="AP25" s="38"/>
      <c r="AQ25" s="41"/>
    </row>
    <row r="26" spans="2:43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216">
        <v>0.21</v>
      </c>
      <c r="M26" s="217"/>
      <c r="N26" s="217"/>
      <c r="O26" s="217"/>
      <c r="P26" s="44"/>
      <c r="Q26" s="44"/>
      <c r="R26" s="44"/>
      <c r="S26" s="44"/>
      <c r="T26" s="44"/>
      <c r="U26" s="44"/>
      <c r="V26" s="44"/>
      <c r="W26" s="218">
        <f>ROUND(AZ51,1)</f>
        <v>0</v>
      </c>
      <c r="X26" s="217"/>
      <c r="Y26" s="217"/>
      <c r="Z26" s="217"/>
      <c r="AA26" s="217"/>
      <c r="AB26" s="217"/>
      <c r="AC26" s="217"/>
      <c r="AD26" s="217"/>
      <c r="AE26" s="217"/>
      <c r="AF26" s="44"/>
      <c r="AG26" s="44"/>
      <c r="AH26" s="44"/>
      <c r="AI26" s="44"/>
      <c r="AJ26" s="44"/>
      <c r="AK26" s="218">
        <f>ROUND(AV51,2)</f>
        <v>0</v>
      </c>
      <c r="AL26" s="217"/>
      <c r="AM26" s="217"/>
      <c r="AN26" s="217"/>
      <c r="AO26" s="217"/>
      <c r="AP26" s="44"/>
      <c r="AQ26" s="46"/>
    </row>
    <row r="27" spans="2:43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216">
        <v>0.15</v>
      </c>
      <c r="M27" s="217"/>
      <c r="N27" s="217"/>
      <c r="O27" s="217"/>
      <c r="P27" s="44"/>
      <c r="Q27" s="44"/>
      <c r="R27" s="44"/>
      <c r="S27" s="44"/>
      <c r="T27" s="44"/>
      <c r="U27" s="44"/>
      <c r="V27" s="44"/>
      <c r="W27" s="218">
        <f>ROUND(BA51,1)</f>
        <v>0</v>
      </c>
      <c r="X27" s="217"/>
      <c r="Y27" s="217"/>
      <c r="Z27" s="217"/>
      <c r="AA27" s="217"/>
      <c r="AB27" s="217"/>
      <c r="AC27" s="217"/>
      <c r="AD27" s="217"/>
      <c r="AE27" s="217"/>
      <c r="AF27" s="44"/>
      <c r="AG27" s="44"/>
      <c r="AH27" s="44"/>
      <c r="AI27" s="44"/>
      <c r="AJ27" s="44"/>
      <c r="AK27" s="218">
        <f>ROUND(AW51,2)</f>
        <v>0</v>
      </c>
      <c r="AL27" s="217"/>
      <c r="AM27" s="217"/>
      <c r="AN27" s="217"/>
      <c r="AO27" s="217"/>
      <c r="AP27" s="44"/>
      <c r="AQ27" s="46"/>
    </row>
    <row r="28" spans="2:43" s="2" customFormat="1" ht="14.45" customHeight="1" hidden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216">
        <v>0.21</v>
      </c>
      <c r="M28" s="217"/>
      <c r="N28" s="217"/>
      <c r="O28" s="217"/>
      <c r="P28" s="44"/>
      <c r="Q28" s="44"/>
      <c r="R28" s="44"/>
      <c r="S28" s="44"/>
      <c r="T28" s="44"/>
      <c r="U28" s="44"/>
      <c r="V28" s="44"/>
      <c r="W28" s="218">
        <f>ROUND(BB51,1)</f>
        <v>0</v>
      </c>
      <c r="X28" s="217"/>
      <c r="Y28" s="217"/>
      <c r="Z28" s="217"/>
      <c r="AA28" s="217"/>
      <c r="AB28" s="217"/>
      <c r="AC28" s="217"/>
      <c r="AD28" s="217"/>
      <c r="AE28" s="217"/>
      <c r="AF28" s="44"/>
      <c r="AG28" s="44"/>
      <c r="AH28" s="44"/>
      <c r="AI28" s="44"/>
      <c r="AJ28" s="44"/>
      <c r="AK28" s="218">
        <v>0</v>
      </c>
      <c r="AL28" s="217"/>
      <c r="AM28" s="217"/>
      <c r="AN28" s="217"/>
      <c r="AO28" s="217"/>
      <c r="AP28" s="44"/>
      <c r="AQ28" s="46"/>
    </row>
    <row r="29" spans="2:43" s="2" customFormat="1" ht="14.45" customHeight="1" hidden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216">
        <v>0.15</v>
      </c>
      <c r="M29" s="217"/>
      <c r="N29" s="217"/>
      <c r="O29" s="217"/>
      <c r="P29" s="44"/>
      <c r="Q29" s="44"/>
      <c r="R29" s="44"/>
      <c r="S29" s="44"/>
      <c r="T29" s="44"/>
      <c r="U29" s="44"/>
      <c r="V29" s="44"/>
      <c r="W29" s="218">
        <f>ROUND(BC51,1)</f>
        <v>0</v>
      </c>
      <c r="X29" s="217"/>
      <c r="Y29" s="217"/>
      <c r="Z29" s="217"/>
      <c r="AA29" s="217"/>
      <c r="AB29" s="217"/>
      <c r="AC29" s="217"/>
      <c r="AD29" s="217"/>
      <c r="AE29" s="217"/>
      <c r="AF29" s="44"/>
      <c r="AG29" s="44"/>
      <c r="AH29" s="44"/>
      <c r="AI29" s="44"/>
      <c r="AJ29" s="44"/>
      <c r="AK29" s="218">
        <v>0</v>
      </c>
      <c r="AL29" s="217"/>
      <c r="AM29" s="217"/>
      <c r="AN29" s="217"/>
      <c r="AO29" s="217"/>
      <c r="AP29" s="44"/>
      <c r="AQ29" s="46"/>
    </row>
    <row r="30" spans="2:43" s="2" customFormat="1" ht="14.45" customHeight="1" hidden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216">
        <v>0</v>
      </c>
      <c r="M30" s="217"/>
      <c r="N30" s="217"/>
      <c r="O30" s="217"/>
      <c r="P30" s="44"/>
      <c r="Q30" s="44"/>
      <c r="R30" s="44"/>
      <c r="S30" s="44"/>
      <c r="T30" s="44"/>
      <c r="U30" s="44"/>
      <c r="V30" s="44"/>
      <c r="W30" s="218">
        <f>ROUND(BD51,1)</f>
        <v>0</v>
      </c>
      <c r="X30" s="217"/>
      <c r="Y30" s="217"/>
      <c r="Z30" s="217"/>
      <c r="AA30" s="217"/>
      <c r="AB30" s="217"/>
      <c r="AC30" s="217"/>
      <c r="AD30" s="217"/>
      <c r="AE30" s="217"/>
      <c r="AF30" s="44"/>
      <c r="AG30" s="44"/>
      <c r="AH30" s="44"/>
      <c r="AI30" s="44"/>
      <c r="AJ30" s="44"/>
      <c r="AK30" s="218">
        <v>0</v>
      </c>
      <c r="AL30" s="217"/>
      <c r="AM30" s="217"/>
      <c r="AN30" s="217"/>
      <c r="AO30" s="217"/>
      <c r="AP30" s="44"/>
      <c r="AQ30" s="46"/>
    </row>
    <row r="31" spans="2:43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43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219" t="s">
        <v>48</v>
      </c>
      <c r="Y32" s="220"/>
      <c r="Z32" s="220"/>
      <c r="AA32" s="220"/>
      <c r="AB32" s="220"/>
      <c r="AC32" s="49"/>
      <c r="AD32" s="49"/>
      <c r="AE32" s="49"/>
      <c r="AF32" s="49"/>
      <c r="AG32" s="49"/>
      <c r="AH32" s="49"/>
      <c r="AI32" s="49"/>
      <c r="AJ32" s="49"/>
      <c r="AK32" s="221">
        <f>SUM(AK23:AK30)</f>
        <v>0</v>
      </c>
      <c r="AL32" s="220"/>
      <c r="AM32" s="220"/>
      <c r="AN32" s="220"/>
      <c r="AO32" s="222"/>
      <c r="AP32" s="47"/>
      <c r="AQ32" s="51"/>
    </row>
    <row r="33" spans="2:43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44" s="1" customFormat="1" ht="36.95" customHeight="1">
      <c r="B39" s="37"/>
      <c r="C39" s="57" t="s">
        <v>49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8"/>
      <c r="C41" s="59" t="s">
        <v>15</v>
      </c>
      <c r="L41" s="3" t="str">
        <f>K5</f>
        <v>18-002</v>
      </c>
      <c r="AR41" s="58"/>
    </row>
    <row r="42" spans="2:44" s="4" customFormat="1" ht="36.95" customHeight="1">
      <c r="B42" s="60"/>
      <c r="C42" s="61" t="s">
        <v>17</v>
      </c>
      <c r="L42" s="223" t="str">
        <f>K6</f>
        <v>Kutná Hora (KH) - opěrné zdi kolem chrámu sv. Barbory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R42" s="60"/>
    </row>
    <row r="43" spans="2:44" s="1" customFormat="1" ht="6.95" customHeight="1">
      <c r="B43" s="37"/>
      <c r="AR43" s="37"/>
    </row>
    <row r="44" spans="2:44" s="1" customFormat="1" ht="13.5">
      <c r="B44" s="37"/>
      <c r="C44" s="59" t="s">
        <v>21</v>
      </c>
      <c r="L44" s="62" t="str">
        <f>IF(K8="","",K8)</f>
        <v>Kutná Hora</v>
      </c>
      <c r="AI44" s="59" t="s">
        <v>23</v>
      </c>
      <c r="AM44" s="225" t="str">
        <f>IF(AN8="","",AN8)</f>
        <v>10. 1. 2018</v>
      </c>
      <c r="AN44" s="225"/>
      <c r="AR44" s="37"/>
    </row>
    <row r="45" spans="2:44" s="1" customFormat="1" ht="6.95" customHeight="1">
      <c r="B45" s="37"/>
      <c r="AR45" s="37"/>
    </row>
    <row r="46" spans="2:56" s="1" customFormat="1" ht="13.5">
      <c r="B46" s="37"/>
      <c r="C46" s="59" t="s">
        <v>25</v>
      </c>
      <c r="L46" s="3" t="str">
        <f>IF(E11="","",E11)</f>
        <v>Město Kutná Hora</v>
      </c>
      <c r="AI46" s="59" t="s">
        <v>31</v>
      </c>
      <c r="AM46" s="226" t="str">
        <f>IF(E17="","",E17)</f>
        <v>Ing. Mgr. Jan Valenta Ph.D.</v>
      </c>
      <c r="AN46" s="226"/>
      <c r="AO46" s="226"/>
      <c r="AP46" s="226"/>
      <c r="AR46" s="37"/>
      <c r="AS46" s="227" t="s">
        <v>50</v>
      </c>
      <c r="AT46" s="228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3.5">
      <c r="B47" s="37"/>
      <c r="C47" s="59" t="s">
        <v>29</v>
      </c>
      <c r="L47" s="3" t="str">
        <f>IF(E14="","",E14)</f>
        <v xml:space="preserve"> </v>
      </c>
      <c r="AR47" s="37"/>
      <c r="AS47" s="229"/>
      <c r="AT47" s="230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29"/>
      <c r="AT48" s="230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2:56" s="1" customFormat="1" ht="29.25" customHeight="1">
      <c r="B49" s="37"/>
      <c r="C49" s="231" t="s">
        <v>51</v>
      </c>
      <c r="D49" s="232"/>
      <c r="E49" s="232"/>
      <c r="F49" s="232"/>
      <c r="G49" s="232"/>
      <c r="H49" s="67"/>
      <c r="I49" s="233" t="s">
        <v>52</v>
      </c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4" t="s">
        <v>53</v>
      </c>
      <c r="AH49" s="232"/>
      <c r="AI49" s="232"/>
      <c r="AJ49" s="232"/>
      <c r="AK49" s="232"/>
      <c r="AL49" s="232"/>
      <c r="AM49" s="232"/>
      <c r="AN49" s="233" t="s">
        <v>54</v>
      </c>
      <c r="AO49" s="232"/>
      <c r="AP49" s="232"/>
      <c r="AQ49" s="68" t="s">
        <v>55</v>
      </c>
      <c r="AR49" s="37"/>
      <c r="AS49" s="69" t="s">
        <v>56</v>
      </c>
      <c r="AT49" s="70" t="s">
        <v>57</v>
      </c>
      <c r="AU49" s="70" t="s">
        <v>58</v>
      </c>
      <c r="AV49" s="70" t="s">
        <v>59</v>
      </c>
      <c r="AW49" s="70" t="s">
        <v>60</v>
      </c>
      <c r="AX49" s="70" t="s">
        <v>61</v>
      </c>
      <c r="AY49" s="70" t="s">
        <v>62</v>
      </c>
      <c r="AZ49" s="70" t="s">
        <v>63</v>
      </c>
      <c r="BA49" s="70" t="s">
        <v>64</v>
      </c>
      <c r="BB49" s="70" t="s">
        <v>65</v>
      </c>
      <c r="BC49" s="70" t="s">
        <v>66</v>
      </c>
      <c r="BD49" s="71" t="s">
        <v>67</v>
      </c>
    </row>
    <row r="50" spans="2:56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90" s="4" customFormat="1" ht="32.45" customHeight="1">
      <c r="B51" s="60"/>
      <c r="C51" s="73" t="s">
        <v>68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38">
        <f>ROUND(SUM(AG52:AG58),1)</f>
        <v>0</v>
      </c>
      <c r="AH51" s="238"/>
      <c r="AI51" s="238"/>
      <c r="AJ51" s="238"/>
      <c r="AK51" s="238"/>
      <c r="AL51" s="238"/>
      <c r="AM51" s="238"/>
      <c r="AN51" s="239">
        <f aca="true" t="shared" si="0" ref="AN51:AN58">SUM(AG51,AT51)</f>
        <v>0</v>
      </c>
      <c r="AO51" s="239"/>
      <c r="AP51" s="239"/>
      <c r="AQ51" s="75" t="s">
        <v>5</v>
      </c>
      <c r="AR51" s="60"/>
      <c r="AS51" s="76">
        <f>ROUND(SUM(AS52:AS58),1)</f>
        <v>0</v>
      </c>
      <c r="AT51" s="77">
        <f aca="true" t="shared" si="1" ref="AT51:AT58">ROUND(SUM(AV51:AW51),2)</f>
        <v>0</v>
      </c>
      <c r="AU51" s="78">
        <f>ROUND(SUM(AU52:AU58),5)</f>
        <v>39004.97421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ROUND(SUM(AZ52:AZ58),1)</f>
        <v>0</v>
      </c>
      <c r="BA51" s="77">
        <f>ROUND(SUM(BA52:BA58),1)</f>
        <v>0</v>
      </c>
      <c r="BB51" s="77">
        <f>ROUND(SUM(BB52:BB58),1)</f>
        <v>0</v>
      </c>
      <c r="BC51" s="77">
        <f>ROUND(SUM(BC52:BC58),1)</f>
        <v>0</v>
      </c>
      <c r="BD51" s="79">
        <f>ROUND(SUM(BD52:BD58),1)</f>
        <v>0</v>
      </c>
      <c r="BS51" s="61" t="s">
        <v>69</v>
      </c>
      <c r="BT51" s="61" t="s">
        <v>70</v>
      </c>
      <c r="BU51" s="80" t="s">
        <v>71</v>
      </c>
      <c r="BV51" s="61" t="s">
        <v>72</v>
      </c>
      <c r="BW51" s="61" t="s">
        <v>7</v>
      </c>
      <c r="BX51" s="61" t="s">
        <v>73</v>
      </c>
      <c r="CL51" s="61" t="s">
        <v>5</v>
      </c>
    </row>
    <row r="52" spans="1:91" s="5" customFormat="1" ht="16.5" customHeight="1">
      <c r="A52" s="81" t="s">
        <v>74</v>
      </c>
      <c r="B52" s="82"/>
      <c r="C52" s="83"/>
      <c r="D52" s="237" t="s">
        <v>75</v>
      </c>
      <c r="E52" s="237"/>
      <c r="F52" s="237"/>
      <c r="G52" s="237"/>
      <c r="H52" s="237"/>
      <c r="I52" s="84"/>
      <c r="J52" s="237" t="s">
        <v>76</v>
      </c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5">
        <f>'00 - Vedlejší a ostatní n...'!J27</f>
        <v>0</v>
      </c>
      <c r="AH52" s="236"/>
      <c r="AI52" s="236"/>
      <c r="AJ52" s="236"/>
      <c r="AK52" s="236"/>
      <c r="AL52" s="236"/>
      <c r="AM52" s="236"/>
      <c r="AN52" s="235">
        <f t="shared" si="0"/>
        <v>0</v>
      </c>
      <c r="AO52" s="236"/>
      <c r="AP52" s="236"/>
      <c r="AQ52" s="85" t="s">
        <v>77</v>
      </c>
      <c r="AR52" s="82"/>
      <c r="AS52" s="86">
        <v>0</v>
      </c>
      <c r="AT52" s="87">
        <f t="shared" si="1"/>
        <v>0</v>
      </c>
      <c r="AU52" s="88">
        <f>'00 - Vedlejší a ostatní n...'!P79</f>
        <v>0</v>
      </c>
      <c r="AV52" s="87">
        <f>'00 - Vedlejší a ostatní n...'!J30</f>
        <v>0</v>
      </c>
      <c r="AW52" s="87">
        <f>'00 - Vedlejší a ostatní n...'!J31</f>
        <v>0</v>
      </c>
      <c r="AX52" s="87">
        <f>'00 - Vedlejší a ostatní n...'!J32</f>
        <v>0</v>
      </c>
      <c r="AY52" s="87">
        <f>'00 - Vedlejší a ostatní n...'!J33</f>
        <v>0</v>
      </c>
      <c r="AZ52" s="87">
        <f>'00 - Vedlejší a ostatní n...'!F30</f>
        <v>0</v>
      </c>
      <c r="BA52" s="87">
        <f>'00 - Vedlejší a ostatní n...'!F31</f>
        <v>0</v>
      </c>
      <c r="BB52" s="87">
        <f>'00 - Vedlejší a ostatní n...'!F32</f>
        <v>0</v>
      </c>
      <c r="BC52" s="87">
        <f>'00 - Vedlejší a ostatní n...'!F33</f>
        <v>0</v>
      </c>
      <c r="BD52" s="89">
        <f>'00 - Vedlejší a ostatní n...'!F34</f>
        <v>0</v>
      </c>
      <c r="BT52" s="90" t="s">
        <v>78</v>
      </c>
      <c r="BV52" s="90" t="s">
        <v>72</v>
      </c>
      <c r="BW52" s="90" t="s">
        <v>79</v>
      </c>
      <c r="BX52" s="90" t="s">
        <v>7</v>
      </c>
      <c r="CL52" s="90" t="s">
        <v>5</v>
      </c>
      <c r="CM52" s="90" t="s">
        <v>80</v>
      </c>
    </row>
    <row r="53" spans="1:91" s="5" customFormat="1" ht="31.5" customHeight="1">
      <c r="A53" s="81" t="s">
        <v>74</v>
      </c>
      <c r="B53" s="82"/>
      <c r="C53" s="83"/>
      <c r="D53" s="237" t="s">
        <v>81</v>
      </c>
      <c r="E53" s="237"/>
      <c r="F53" s="237"/>
      <c r="G53" s="237"/>
      <c r="H53" s="237"/>
      <c r="I53" s="84"/>
      <c r="J53" s="237" t="s">
        <v>82</v>
      </c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5">
        <f>'01 - Oprava opěrné zdi - ...'!J27</f>
        <v>0</v>
      </c>
      <c r="AH53" s="236"/>
      <c r="AI53" s="236"/>
      <c r="AJ53" s="236"/>
      <c r="AK53" s="236"/>
      <c r="AL53" s="236"/>
      <c r="AM53" s="236"/>
      <c r="AN53" s="235">
        <f t="shared" si="0"/>
        <v>0</v>
      </c>
      <c r="AO53" s="236"/>
      <c r="AP53" s="236"/>
      <c r="AQ53" s="85" t="s">
        <v>77</v>
      </c>
      <c r="AR53" s="82"/>
      <c r="AS53" s="86">
        <v>0</v>
      </c>
      <c r="AT53" s="87">
        <f t="shared" si="1"/>
        <v>0</v>
      </c>
      <c r="AU53" s="88">
        <f>'01 - Oprava opěrné zdi - ...'!P89</f>
        <v>6228.2199200000005</v>
      </c>
      <c r="AV53" s="87">
        <f>'01 - Oprava opěrné zdi - ...'!J30</f>
        <v>0</v>
      </c>
      <c r="AW53" s="87">
        <f>'01 - Oprava opěrné zdi - ...'!J31</f>
        <v>0</v>
      </c>
      <c r="AX53" s="87">
        <f>'01 - Oprava opěrné zdi - ...'!J32</f>
        <v>0</v>
      </c>
      <c r="AY53" s="87">
        <f>'01 - Oprava opěrné zdi - ...'!J33</f>
        <v>0</v>
      </c>
      <c r="AZ53" s="87">
        <f>'01 - Oprava opěrné zdi - ...'!F30</f>
        <v>0</v>
      </c>
      <c r="BA53" s="87">
        <f>'01 - Oprava opěrné zdi - ...'!F31</f>
        <v>0</v>
      </c>
      <c r="BB53" s="87">
        <f>'01 - Oprava opěrné zdi - ...'!F32</f>
        <v>0</v>
      </c>
      <c r="BC53" s="87">
        <f>'01 - Oprava opěrné zdi - ...'!F33</f>
        <v>0</v>
      </c>
      <c r="BD53" s="89">
        <f>'01 - Oprava opěrné zdi - ...'!F34</f>
        <v>0</v>
      </c>
      <c r="BT53" s="90" t="s">
        <v>78</v>
      </c>
      <c r="BV53" s="90" t="s">
        <v>72</v>
      </c>
      <c r="BW53" s="90" t="s">
        <v>83</v>
      </c>
      <c r="BX53" s="90" t="s">
        <v>7</v>
      </c>
      <c r="CL53" s="90" t="s">
        <v>5</v>
      </c>
      <c r="CM53" s="90" t="s">
        <v>80</v>
      </c>
    </row>
    <row r="54" spans="1:91" s="5" customFormat="1" ht="31.5" customHeight="1">
      <c r="A54" s="81" t="s">
        <v>74</v>
      </c>
      <c r="B54" s="82"/>
      <c r="C54" s="83"/>
      <c r="D54" s="237" t="s">
        <v>84</v>
      </c>
      <c r="E54" s="237"/>
      <c r="F54" s="237"/>
      <c r="G54" s="237"/>
      <c r="H54" s="237"/>
      <c r="I54" s="84"/>
      <c r="J54" s="237" t="s">
        <v>85</v>
      </c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5">
        <f>'02 - Oprava opěrné zdi - ...'!J27</f>
        <v>0</v>
      </c>
      <c r="AH54" s="236"/>
      <c r="AI54" s="236"/>
      <c r="AJ54" s="236"/>
      <c r="AK54" s="236"/>
      <c r="AL54" s="236"/>
      <c r="AM54" s="236"/>
      <c r="AN54" s="235">
        <f t="shared" si="0"/>
        <v>0</v>
      </c>
      <c r="AO54" s="236"/>
      <c r="AP54" s="236"/>
      <c r="AQ54" s="85" t="s">
        <v>77</v>
      </c>
      <c r="AR54" s="82"/>
      <c r="AS54" s="86">
        <v>0</v>
      </c>
      <c r="AT54" s="87">
        <f t="shared" si="1"/>
        <v>0</v>
      </c>
      <c r="AU54" s="88">
        <f>'02 - Oprava opěrné zdi - ...'!P89</f>
        <v>12910.6711</v>
      </c>
      <c r="AV54" s="87">
        <f>'02 - Oprava opěrné zdi - ...'!J30</f>
        <v>0</v>
      </c>
      <c r="AW54" s="87">
        <f>'02 - Oprava opěrné zdi - ...'!J31</f>
        <v>0</v>
      </c>
      <c r="AX54" s="87">
        <f>'02 - Oprava opěrné zdi - ...'!J32</f>
        <v>0</v>
      </c>
      <c r="AY54" s="87">
        <f>'02 - Oprava opěrné zdi - ...'!J33</f>
        <v>0</v>
      </c>
      <c r="AZ54" s="87">
        <f>'02 - Oprava opěrné zdi - ...'!F30</f>
        <v>0</v>
      </c>
      <c r="BA54" s="87">
        <f>'02 - Oprava opěrné zdi - ...'!F31</f>
        <v>0</v>
      </c>
      <c r="BB54" s="87">
        <f>'02 - Oprava opěrné zdi - ...'!F32</f>
        <v>0</v>
      </c>
      <c r="BC54" s="87">
        <f>'02 - Oprava opěrné zdi - ...'!F33</f>
        <v>0</v>
      </c>
      <c r="BD54" s="89">
        <f>'02 - Oprava opěrné zdi - ...'!F34</f>
        <v>0</v>
      </c>
      <c r="BT54" s="90" t="s">
        <v>78</v>
      </c>
      <c r="BV54" s="90" t="s">
        <v>72</v>
      </c>
      <c r="BW54" s="90" t="s">
        <v>86</v>
      </c>
      <c r="BX54" s="90" t="s">
        <v>7</v>
      </c>
      <c r="CL54" s="90" t="s">
        <v>5</v>
      </c>
      <c r="CM54" s="90" t="s">
        <v>80</v>
      </c>
    </row>
    <row r="55" spans="1:91" s="5" customFormat="1" ht="31.5" customHeight="1">
      <c r="A55" s="81" t="s">
        <v>74</v>
      </c>
      <c r="B55" s="82"/>
      <c r="C55" s="83"/>
      <c r="D55" s="237" t="s">
        <v>87</v>
      </c>
      <c r="E55" s="237"/>
      <c r="F55" s="237"/>
      <c r="G55" s="237"/>
      <c r="H55" s="237"/>
      <c r="I55" s="84"/>
      <c r="J55" s="237" t="s">
        <v>88</v>
      </c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5">
        <f>'03 - Oprava opěrné zdi - ...'!J27</f>
        <v>0</v>
      </c>
      <c r="AH55" s="236"/>
      <c r="AI55" s="236"/>
      <c r="AJ55" s="236"/>
      <c r="AK55" s="236"/>
      <c r="AL55" s="236"/>
      <c r="AM55" s="236"/>
      <c r="AN55" s="235">
        <f t="shared" si="0"/>
        <v>0</v>
      </c>
      <c r="AO55" s="236"/>
      <c r="AP55" s="236"/>
      <c r="AQ55" s="85" t="s">
        <v>77</v>
      </c>
      <c r="AR55" s="82"/>
      <c r="AS55" s="86">
        <v>0</v>
      </c>
      <c r="AT55" s="87">
        <f t="shared" si="1"/>
        <v>0</v>
      </c>
      <c r="AU55" s="88">
        <f>'03 - Oprava opěrné zdi - ...'!P89</f>
        <v>10521.729400000002</v>
      </c>
      <c r="AV55" s="87">
        <f>'03 - Oprava opěrné zdi - ...'!J30</f>
        <v>0</v>
      </c>
      <c r="AW55" s="87">
        <f>'03 - Oprava opěrné zdi - ...'!J31</f>
        <v>0</v>
      </c>
      <c r="AX55" s="87">
        <f>'03 - Oprava opěrné zdi - ...'!J32</f>
        <v>0</v>
      </c>
      <c r="AY55" s="87">
        <f>'03 - Oprava opěrné zdi - ...'!J33</f>
        <v>0</v>
      </c>
      <c r="AZ55" s="87">
        <f>'03 - Oprava opěrné zdi - ...'!F30</f>
        <v>0</v>
      </c>
      <c r="BA55" s="87">
        <f>'03 - Oprava opěrné zdi - ...'!F31</f>
        <v>0</v>
      </c>
      <c r="BB55" s="87">
        <f>'03 - Oprava opěrné zdi - ...'!F32</f>
        <v>0</v>
      </c>
      <c r="BC55" s="87">
        <f>'03 - Oprava opěrné zdi - ...'!F33</f>
        <v>0</v>
      </c>
      <c r="BD55" s="89">
        <f>'03 - Oprava opěrné zdi - ...'!F34</f>
        <v>0</v>
      </c>
      <c r="BT55" s="90" t="s">
        <v>78</v>
      </c>
      <c r="BV55" s="90" t="s">
        <v>72</v>
      </c>
      <c r="BW55" s="90" t="s">
        <v>89</v>
      </c>
      <c r="BX55" s="90" t="s">
        <v>7</v>
      </c>
      <c r="CL55" s="90" t="s">
        <v>5</v>
      </c>
      <c r="CM55" s="90" t="s">
        <v>80</v>
      </c>
    </row>
    <row r="56" spans="1:91" s="5" customFormat="1" ht="31.5" customHeight="1">
      <c r="A56" s="81" t="s">
        <v>74</v>
      </c>
      <c r="B56" s="82"/>
      <c r="C56" s="83"/>
      <c r="D56" s="237" t="s">
        <v>90</v>
      </c>
      <c r="E56" s="237"/>
      <c r="F56" s="237"/>
      <c r="G56" s="237"/>
      <c r="H56" s="237"/>
      <c r="I56" s="84"/>
      <c r="J56" s="237" t="s">
        <v>91</v>
      </c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5">
        <f>'04 - Oprava opěrné zdi - ...'!J27</f>
        <v>0</v>
      </c>
      <c r="AH56" s="236"/>
      <c r="AI56" s="236"/>
      <c r="AJ56" s="236"/>
      <c r="AK56" s="236"/>
      <c r="AL56" s="236"/>
      <c r="AM56" s="236"/>
      <c r="AN56" s="235">
        <f t="shared" si="0"/>
        <v>0</v>
      </c>
      <c r="AO56" s="236"/>
      <c r="AP56" s="236"/>
      <c r="AQ56" s="85" t="s">
        <v>77</v>
      </c>
      <c r="AR56" s="82"/>
      <c r="AS56" s="86">
        <v>0</v>
      </c>
      <c r="AT56" s="87">
        <f t="shared" si="1"/>
        <v>0</v>
      </c>
      <c r="AU56" s="88">
        <f>'04 - Oprava opěrné zdi - ...'!P86</f>
        <v>3120.6276900000003</v>
      </c>
      <c r="AV56" s="87">
        <f>'04 - Oprava opěrné zdi - ...'!J30</f>
        <v>0</v>
      </c>
      <c r="AW56" s="87">
        <f>'04 - Oprava opěrné zdi - ...'!J31</f>
        <v>0</v>
      </c>
      <c r="AX56" s="87">
        <f>'04 - Oprava opěrné zdi - ...'!J32</f>
        <v>0</v>
      </c>
      <c r="AY56" s="87">
        <f>'04 - Oprava opěrné zdi - ...'!J33</f>
        <v>0</v>
      </c>
      <c r="AZ56" s="87">
        <f>'04 - Oprava opěrné zdi - ...'!F30</f>
        <v>0</v>
      </c>
      <c r="BA56" s="87">
        <f>'04 - Oprava opěrné zdi - ...'!F31</f>
        <v>0</v>
      </c>
      <c r="BB56" s="87">
        <f>'04 - Oprava opěrné zdi - ...'!F32</f>
        <v>0</v>
      </c>
      <c r="BC56" s="87">
        <f>'04 - Oprava opěrné zdi - ...'!F33</f>
        <v>0</v>
      </c>
      <c r="BD56" s="89">
        <f>'04 - Oprava opěrné zdi - ...'!F34</f>
        <v>0</v>
      </c>
      <c r="BT56" s="90" t="s">
        <v>78</v>
      </c>
      <c r="BV56" s="90" t="s">
        <v>72</v>
      </c>
      <c r="BW56" s="90" t="s">
        <v>92</v>
      </c>
      <c r="BX56" s="90" t="s">
        <v>7</v>
      </c>
      <c r="CL56" s="90" t="s">
        <v>5</v>
      </c>
      <c r="CM56" s="90" t="s">
        <v>80</v>
      </c>
    </row>
    <row r="57" spans="1:91" s="5" customFormat="1" ht="31.5" customHeight="1">
      <c r="A57" s="81" t="s">
        <v>74</v>
      </c>
      <c r="B57" s="82"/>
      <c r="C57" s="83"/>
      <c r="D57" s="237" t="s">
        <v>93</v>
      </c>
      <c r="E57" s="237"/>
      <c r="F57" s="237"/>
      <c r="G57" s="237"/>
      <c r="H57" s="237"/>
      <c r="I57" s="84"/>
      <c r="J57" s="237" t="s">
        <v>94</v>
      </c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5">
        <f>'05 - Oprava opěrné zdi - ...'!J27</f>
        <v>0</v>
      </c>
      <c r="AH57" s="236"/>
      <c r="AI57" s="236"/>
      <c r="AJ57" s="236"/>
      <c r="AK57" s="236"/>
      <c r="AL57" s="236"/>
      <c r="AM57" s="236"/>
      <c r="AN57" s="235">
        <f t="shared" si="0"/>
        <v>0</v>
      </c>
      <c r="AO57" s="236"/>
      <c r="AP57" s="236"/>
      <c r="AQ57" s="85" t="s">
        <v>77</v>
      </c>
      <c r="AR57" s="82"/>
      <c r="AS57" s="86">
        <v>0</v>
      </c>
      <c r="AT57" s="87">
        <f t="shared" si="1"/>
        <v>0</v>
      </c>
      <c r="AU57" s="88">
        <f>'05 - Oprava opěrné zdi - ...'!P86</f>
        <v>3184.18925</v>
      </c>
      <c r="AV57" s="87">
        <f>'05 - Oprava opěrné zdi - ...'!J30</f>
        <v>0</v>
      </c>
      <c r="AW57" s="87">
        <f>'05 - Oprava opěrné zdi - ...'!J31</f>
        <v>0</v>
      </c>
      <c r="AX57" s="87">
        <f>'05 - Oprava opěrné zdi - ...'!J32</f>
        <v>0</v>
      </c>
      <c r="AY57" s="87">
        <f>'05 - Oprava opěrné zdi - ...'!J33</f>
        <v>0</v>
      </c>
      <c r="AZ57" s="87">
        <f>'05 - Oprava opěrné zdi - ...'!F30</f>
        <v>0</v>
      </c>
      <c r="BA57" s="87">
        <f>'05 - Oprava opěrné zdi - ...'!F31</f>
        <v>0</v>
      </c>
      <c r="BB57" s="87">
        <f>'05 - Oprava opěrné zdi - ...'!F32</f>
        <v>0</v>
      </c>
      <c r="BC57" s="87">
        <f>'05 - Oprava opěrné zdi - ...'!F33</f>
        <v>0</v>
      </c>
      <c r="BD57" s="89">
        <f>'05 - Oprava opěrné zdi - ...'!F34</f>
        <v>0</v>
      </c>
      <c r="BT57" s="90" t="s">
        <v>78</v>
      </c>
      <c r="BV57" s="90" t="s">
        <v>72</v>
      </c>
      <c r="BW57" s="90" t="s">
        <v>95</v>
      </c>
      <c r="BX57" s="90" t="s">
        <v>7</v>
      </c>
      <c r="CL57" s="90" t="s">
        <v>5</v>
      </c>
      <c r="CM57" s="90" t="s">
        <v>80</v>
      </c>
    </row>
    <row r="58" spans="1:91" s="5" customFormat="1" ht="31.5" customHeight="1">
      <c r="A58" s="81" t="s">
        <v>74</v>
      </c>
      <c r="B58" s="82"/>
      <c r="C58" s="83"/>
      <c r="D58" s="237" t="s">
        <v>96</v>
      </c>
      <c r="E58" s="237"/>
      <c r="F58" s="237"/>
      <c r="G58" s="237"/>
      <c r="H58" s="237"/>
      <c r="I58" s="84"/>
      <c r="J58" s="237" t="s">
        <v>97</v>
      </c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5">
        <f>'06 - Oprava opěrné zdi - ...'!J27</f>
        <v>0</v>
      </c>
      <c r="AH58" s="236"/>
      <c r="AI58" s="236"/>
      <c r="AJ58" s="236"/>
      <c r="AK58" s="236"/>
      <c r="AL58" s="236"/>
      <c r="AM58" s="236"/>
      <c r="AN58" s="235">
        <f t="shared" si="0"/>
        <v>0</v>
      </c>
      <c r="AO58" s="236"/>
      <c r="AP58" s="236"/>
      <c r="AQ58" s="85" t="s">
        <v>77</v>
      </c>
      <c r="AR58" s="82"/>
      <c r="AS58" s="91">
        <v>0</v>
      </c>
      <c r="AT58" s="92">
        <f t="shared" si="1"/>
        <v>0</v>
      </c>
      <c r="AU58" s="93">
        <f>'06 - Oprava opěrné zdi - ...'!P93</f>
        <v>3039.53685</v>
      </c>
      <c r="AV58" s="92">
        <f>'06 - Oprava opěrné zdi - ...'!J30</f>
        <v>0</v>
      </c>
      <c r="AW58" s="92">
        <f>'06 - Oprava opěrné zdi - ...'!J31</f>
        <v>0</v>
      </c>
      <c r="AX58" s="92">
        <f>'06 - Oprava opěrné zdi - ...'!J32</f>
        <v>0</v>
      </c>
      <c r="AY58" s="92">
        <f>'06 - Oprava opěrné zdi - ...'!J33</f>
        <v>0</v>
      </c>
      <c r="AZ58" s="92">
        <f>'06 - Oprava opěrné zdi - ...'!F30</f>
        <v>0</v>
      </c>
      <c r="BA58" s="92">
        <f>'06 - Oprava opěrné zdi - ...'!F31</f>
        <v>0</v>
      </c>
      <c r="BB58" s="92">
        <f>'06 - Oprava opěrné zdi - ...'!F32</f>
        <v>0</v>
      </c>
      <c r="BC58" s="92">
        <f>'06 - Oprava opěrné zdi - ...'!F33</f>
        <v>0</v>
      </c>
      <c r="BD58" s="94">
        <f>'06 - Oprava opěrné zdi - ...'!F34</f>
        <v>0</v>
      </c>
      <c r="BT58" s="90" t="s">
        <v>78</v>
      </c>
      <c r="BV58" s="90" t="s">
        <v>72</v>
      </c>
      <c r="BW58" s="90" t="s">
        <v>98</v>
      </c>
      <c r="BX58" s="90" t="s">
        <v>7</v>
      </c>
      <c r="CL58" s="90" t="s">
        <v>5</v>
      </c>
      <c r="CM58" s="90" t="s">
        <v>80</v>
      </c>
    </row>
    <row r="59" spans="2:44" s="1" customFormat="1" ht="30" customHeight="1">
      <c r="B59" s="37"/>
      <c r="AR59" s="37"/>
    </row>
    <row r="60" spans="2:44" s="1" customFormat="1" ht="6.95" customHeight="1"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37"/>
    </row>
  </sheetData>
  <mergeCells count="63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0 - Vedlejší a ostatní n...'!C2" display="/"/>
    <hyperlink ref="A53" location="'01 - Oprava opěrné zdi - ...'!C2" display="/"/>
    <hyperlink ref="A54" location="'02 - Oprava opěrné zdi - ...'!C2" display="/"/>
    <hyperlink ref="A55" location="'03 - Oprava opěrné zdi - ...'!C2" display="/"/>
    <hyperlink ref="A56" location="'04 - Oprava opěrné zdi - ...'!C2" display="/"/>
    <hyperlink ref="A57" location="'05 - Oprava opěrné zdi - ...'!C2" display="/"/>
    <hyperlink ref="A58" location="'06 - Oprava opěrné zdi -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"/>
  <sheetViews>
    <sheetView showGridLines="0" workbookViewId="0" topLeftCell="A1">
      <pane ySplit="1" topLeftCell="A77" activePane="bottomLeft" state="frozen"/>
      <selection pane="bottomLeft" activeCell="I97" sqref="I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2:11" s="1" customFormat="1" ht="13.5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244" t="s">
        <v>106</v>
      </c>
      <c r="F9" s="245"/>
      <c r="G9" s="245"/>
      <c r="H9" s="245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ROUND(J79,1)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ROUND(SUM(BE79:BE91),1)</f>
        <v>0</v>
      </c>
      <c r="G30" s="38"/>
      <c r="H30" s="38"/>
      <c r="I30" s="106">
        <v>0.21</v>
      </c>
      <c r="J30" s="105">
        <f>ROUND(ROUND((SUM(BE79:BE91)),1)*I30,2)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ROUND(SUM(BF79:BF91),1)</f>
        <v>0</v>
      </c>
      <c r="G31" s="38"/>
      <c r="H31" s="38"/>
      <c r="I31" s="106">
        <v>0.15</v>
      </c>
      <c r="J31" s="105">
        <f>ROUND(ROUND((SUM(BF79:BF91)),1)*I31,2)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05">
        <f>ROUND(SUM(BG79:BG91),1)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05">
        <f>ROUND(SUM(BH79:BH91),1)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05">
        <f>ROUND(SUM(BI79:BI91),1)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>00 - Vedlejší a ostatní náklady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5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J79</f>
        <v>0</v>
      </c>
      <c r="K56" s="41"/>
      <c r="AU56" s="23" t="s">
        <v>111</v>
      </c>
    </row>
    <row r="57" spans="2:11" s="7" customFormat="1" ht="24.95" customHeight="1">
      <c r="B57" s="118"/>
      <c r="C57" s="119"/>
      <c r="D57" s="120" t="s">
        <v>112</v>
      </c>
      <c r="E57" s="121"/>
      <c r="F57" s="121"/>
      <c r="G57" s="121"/>
      <c r="H57" s="121"/>
      <c r="I57" s="121"/>
      <c r="J57" s="122">
        <f>J80</f>
        <v>0</v>
      </c>
      <c r="K57" s="123"/>
    </row>
    <row r="58" spans="2:11" s="8" customFormat="1" ht="19.9" customHeight="1">
      <c r="B58" s="124"/>
      <c r="C58" s="125"/>
      <c r="D58" s="126" t="s">
        <v>113</v>
      </c>
      <c r="E58" s="127"/>
      <c r="F58" s="127"/>
      <c r="G58" s="127"/>
      <c r="H58" s="127"/>
      <c r="I58" s="127"/>
      <c r="J58" s="128">
        <f>J82</f>
        <v>0</v>
      </c>
      <c r="K58" s="129"/>
    </row>
    <row r="59" spans="2:11" s="8" customFormat="1" ht="19.9" customHeight="1">
      <c r="B59" s="124"/>
      <c r="C59" s="125"/>
      <c r="D59" s="126" t="s">
        <v>114</v>
      </c>
      <c r="E59" s="127"/>
      <c r="F59" s="127"/>
      <c r="G59" s="127"/>
      <c r="H59" s="127"/>
      <c r="I59" s="127"/>
      <c r="J59" s="128">
        <f>J89</f>
        <v>0</v>
      </c>
      <c r="K59" s="129"/>
    </row>
    <row r="60" spans="2:11" s="1" customFormat="1" ht="21.75" customHeight="1">
      <c r="B60" s="37"/>
      <c r="C60" s="38"/>
      <c r="D60" s="38"/>
      <c r="E60" s="38"/>
      <c r="F60" s="38"/>
      <c r="G60" s="38"/>
      <c r="H60" s="38"/>
      <c r="I60" s="38"/>
      <c r="J60" s="38"/>
      <c r="K60" s="41"/>
    </row>
    <row r="61" spans="2:11" s="1" customFormat="1" ht="6.95" customHeight="1">
      <c r="B61" s="52"/>
      <c r="C61" s="53"/>
      <c r="D61" s="53"/>
      <c r="E61" s="53"/>
      <c r="F61" s="53"/>
      <c r="G61" s="53"/>
      <c r="H61" s="53"/>
      <c r="I61" s="53"/>
      <c r="J61" s="53"/>
      <c r="K61" s="54"/>
    </row>
    <row r="65" spans="2:12" s="1" customFormat="1" ht="6.95" customHeight="1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37"/>
    </row>
    <row r="66" spans="2:12" s="1" customFormat="1" ht="36.95" customHeight="1">
      <c r="B66" s="37"/>
      <c r="C66" s="57" t="s">
        <v>115</v>
      </c>
      <c r="L66" s="37"/>
    </row>
    <row r="67" spans="2:12" s="1" customFormat="1" ht="6.95" customHeight="1">
      <c r="B67" s="37"/>
      <c r="L67" s="37"/>
    </row>
    <row r="68" spans="2:12" s="1" customFormat="1" ht="14.45" customHeight="1">
      <c r="B68" s="37"/>
      <c r="C68" s="59" t="s">
        <v>17</v>
      </c>
      <c r="L68" s="37"/>
    </row>
    <row r="69" spans="2:12" s="1" customFormat="1" ht="16.5" customHeight="1">
      <c r="B69" s="37"/>
      <c r="E69" s="247" t="str">
        <f>E7</f>
        <v>Kutná Hora (KH) - opěrné zdi kolem chrámu sv. Barbory</v>
      </c>
      <c r="F69" s="248"/>
      <c r="G69" s="248"/>
      <c r="H69" s="248"/>
      <c r="L69" s="37"/>
    </row>
    <row r="70" spans="2:12" s="1" customFormat="1" ht="14.45" customHeight="1">
      <c r="B70" s="37"/>
      <c r="C70" s="59" t="s">
        <v>105</v>
      </c>
      <c r="L70" s="37"/>
    </row>
    <row r="71" spans="2:12" s="1" customFormat="1" ht="17.25" customHeight="1">
      <c r="B71" s="37"/>
      <c r="E71" s="223" t="str">
        <f>E9</f>
        <v>00 - Vedlejší a ostatní náklady</v>
      </c>
      <c r="F71" s="249"/>
      <c r="G71" s="249"/>
      <c r="H71" s="249"/>
      <c r="L71" s="37"/>
    </row>
    <row r="72" spans="2:12" s="1" customFormat="1" ht="6.95" customHeight="1">
      <c r="B72" s="37"/>
      <c r="L72" s="37"/>
    </row>
    <row r="73" spans="2:12" s="1" customFormat="1" ht="18" customHeight="1">
      <c r="B73" s="37"/>
      <c r="C73" s="59" t="s">
        <v>21</v>
      </c>
      <c r="F73" s="130" t="str">
        <f>F12</f>
        <v>Kutná Hora</v>
      </c>
      <c r="I73" s="59" t="s">
        <v>23</v>
      </c>
      <c r="J73" s="63" t="str">
        <f>IF(J12="","",J12)</f>
        <v>10. 1. 2018</v>
      </c>
      <c r="L73" s="37"/>
    </row>
    <row r="74" spans="2:12" s="1" customFormat="1" ht="6.95" customHeight="1">
      <c r="B74" s="37"/>
      <c r="L74" s="37"/>
    </row>
    <row r="75" spans="2:12" s="1" customFormat="1" ht="13.5">
      <c r="B75" s="37"/>
      <c r="C75" s="59" t="s">
        <v>25</v>
      </c>
      <c r="F75" s="130" t="str">
        <f>E15</f>
        <v>Město Kutná Hora</v>
      </c>
      <c r="I75" s="59" t="s">
        <v>31</v>
      </c>
      <c r="J75" s="130" t="str">
        <f>E21</f>
        <v>Ing. Mgr. Jan Valenta Ph.D.</v>
      </c>
      <c r="L75" s="37"/>
    </row>
    <row r="76" spans="2:12" s="1" customFormat="1" ht="14.45" customHeight="1">
      <c r="B76" s="37"/>
      <c r="C76" s="59" t="s">
        <v>29</v>
      </c>
      <c r="F76" s="130" t="str">
        <f>IF(E18="","",E18)</f>
        <v xml:space="preserve"> </v>
      </c>
      <c r="L76" s="37"/>
    </row>
    <row r="77" spans="2:12" s="1" customFormat="1" ht="10.35" customHeight="1">
      <c r="B77" s="37"/>
      <c r="L77" s="37"/>
    </row>
    <row r="78" spans="2:20" s="9" customFormat="1" ht="29.25" customHeight="1">
      <c r="B78" s="131"/>
      <c r="C78" s="132" t="s">
        <v>116</v>
      </c>
      <c r="D78" s="133" t="s">
        <v>55</v>
      </c>
      <c r="E78" s="133" t="s">
        <v>51</v>
      </c>
      <c r="F78" s="133" t="s">
        <v>117</v>
      </c>
      <c r="G78" s="133" t="s">
        <v>118</v>
      </c>
      <c r="H78" s="133" t="s">
        <v>119</v>
      </c>
      <c r="I78" s="133" t="s">
        <v>120</v>
      </c>
      <c r="J78" s="133" t="s">
        <v>109</v>
      </c>
      <c r="K78" s="134" t="s">
        <v>121</v>
      </c>
      <c r="L78" s="131"/>
      <c r="M78" s="69" t="s">
        <v>122</v>
      </c>
      <c r="N78" s="70" t="s">
        <v>40</v>
      </c>
      <c r="O78" s="70" t="s">
        <v>123</v>
      </c>
      <c r="P78" s="70" t="s">
        <v>124</v>
      </c>
      <c r="Q78" s="70" t="s">
        <v>125</v>
      </c>
      <c r="R78" s="70" t="s">
        <v>126</v>
      </c>
      <c r="S78" s="70" t="s">
        <v>127</v>
      </c>
      <c r="T78" s="71" t="s">
        <v>128</v>
      </c>
    </row>
    <row r="79" spans="2:63" s="1" customFormat="1" ht="29.25" customHeight="1">
      <c r="B79" s="37"/>
      <c r="C79" s="73" t="s">
        <v>110</v>
      </c>
      <c r="J79" s="135">
        <f>BK79</f>
        <v>0</v>
      </c>
      <c r="L79" s="37"/>
      <c r="M79" s="72"/>
      <c r="N79" s="64"/>
      <c r="O79" s="64"/>
      <c r="P79" s="136">
        <f>P80</f>
        <v>0</v>
      </c>
      <c r="Q79" s="64"/>
      <c r="R79" s="136">
        <f>R80</f>
        <v>0</v>
      </c>
      <c r="S79" s="64"/>
      <c r="T79" s="137">
        <f>T80</f>
        <v>0</v>
      </c>
      <c r="AT79" s="23" t="s">
        <v>69</v>
      </c>
      <c r="AU79" s="23" t="s">
        <v>111</v>
      </c>
      <c r="BK79" s="138">
        <f>BK80</f>
        <v>0</v>
      </c>
    </row>
    <row r="80" spans="2:63" s="10" customFormat="1" ht="37.35" customHeight="1">
      <c r="B80" s="139"/>
      <c r="D80" s="140" t="s">
        <v>69</v>
      </c>
      <c r="E80" s="141" t="s">
        <v>129</v>
      </c>
      <c r="F80" s="141" t="s">
        <v>130</v>
      </c>
      <c r="J80" s="142">
        <f>BK80</f>
        <v>0</v>
      </c>
      <c r="L80" s="139"/>
      <c r="M80" s="143"/>
      <c r="N80" s="144"/>
      <c r="O80" s="144"/>
      <c r="P80" s="145">
        <f>P81+P82+P89</f>
        <v>0</v>
      </c>
      <c r="Q80" s="144"/>
      <c r="R80" s="145">
        <f>R81+R82+R89</f>
        <v>0</v>
      </c>
      <c r="S80" s="144"/>
      <c r="T80" s="146">
        <f>T81+T82+T89</f>
        <v>0</v>
      </c>
      <c r="AR80" s="140" t="s">
        <v>131</v>
      </c>
      <c r="AT80" s="147" t="s">
        <v>69</v>
      </c>
      <c r="AU80" s="147" t="s">
        <v>70</v>
      </c>
      <c r="AY80" s="140" t="s">
        <v>132</v>
      </c>
      <c r="BK80" s="148">
        <f>BK81+BK82+BK89</f>
        <v>0</v>
      </c>
    </row>
    <row r="81" spans="2:65" s="1" customFormat="1" ht="16.5" customHeight="1">
      <c r="B81" s="149"/>
      <c r="C81" s="150" t="s">
        <v>78</v>
      </c>
      <c r="D81" s="150" t="s">
        <v>133</v>
      </c>
      <c r="E81" s="151" t="s">
        <v>134</v>
      </c>
      <c r="F81" s="152" t="s">
        <v>135</v>
      </c>
      <c r="G81" s="153" t="s">
        <v>136</v>
      </c>
      <c r="H81" s="154">
        <v>1</v>
      </c>
      <c r="I81" s="154"/>
      <c r="J81" s="154">
        <f>ROUND(I81*H81,2)</f>
        <v>0</v>
      </c>
      <c r="K81" s="152" t="s">
        <v>137</v>
      </c>
      <c r="L81" s="37"/>
      <c r="M81" s="155" t="s">
        <v>5</v>
      </c>
      <c r="N81" s="156" t="s">
        <v>41</v>
      </c>
      <c r="O81" s="157">
        <v>0</v>
      </c>
      <c r="P81" s="157">
        <f>O81*H81</f>
        <v>0</v>
      </c>
      <c r="Q81" s="157">
        <v>0</v>
      </c>
      <c r="R81" s="157">
        <f>Q81*H81</f>
        <v>0</v>
      </c>
      <c r="S81" s="157">
        <v>0</v>
      </c>
      <c r="T81" s="158">
        <f>S81*H81</f>
        <v>0</v>
      </c>
      <c r="AR81" s="23" t="s">
        <v>138</v>
      </c>
      <c r="AT81" s="23" t="s">
        <v>133</v>
      </c>
      <c r="AU81" s="23" t="s">
        <v>78</v>
      </c>
      <c r="AY81" s="23" t="s">
        <v>132</v>
      </c>
      <c r="BE81" s="159">
        <f>IF(N81="základní",J81,0)</f>
        <v>0</v>
      </c>
      <c r="BF81" s="159">
        <f>IF(N81="snížená",J81,0)</f>
        <v>0</v>
      </c>
      <c r="BG81" s="159">
        <f>IF(N81="zákl. přenesená",J81,0)</f>
        <v>0</v>
      </c>
      <c r="BH81" s="159">
        <f>IF(N81="sníž. přenesená",J81,0)</f>
        <v>0</v>
      </c>
      <c r="BI81" s="159">
        <f>IF(N81="nulová",J81,0)</f>
        <v>0</v>
      </c>
      <c r="BJ81" s="23" t="s">
        <v>78</v>
      </c>
      <c r="BK81" s="159">
        <f>ROUND(I81*H81,2)</f>
        <v>0</v>
      </c>
      <c r="BL81" s="23" t="s">
        <v>138</v>
      </c>
      <c r="BM81" s="23" t="s">
        <v>139</v>
      </c>
    </row>
    <row r="82" spans="2:63" s="10" customFormat="1" ht="29.85" customHeight="1">
      <c r="B82" s="139"/>
      <c r="D82" s="140" t="s">
        <v>69</v>
      </c>
      <c r="E82" s="160" t="s">
        <v>140</v>
      </c>
      <c r="F82" s="160" t="s">
        <v>141</v>
      </c>
      <c r="J82" s="161">
        <f>BK82</f>
        <v>0</v>
      </c>
      <c r="L82" s="139"/>
      <c r="M82" s="143"/>
      <c r="N82" s="144"/>
      <c r="O82" s="144"/>
      <c r="P82" s="145">
        <f>SUM(P83:P88)</f>
        <v>0</v>
      </c>
      <c r="Q82" s="144"/>
      <c r="R82" s="145">
        <f>SUM(R83:R88)</f>
        <v>0</v>
      </c>
      <c r="S82" s="144"/>
      <c r="T82" s="146">
        <f>SUM(T83:T88)</f>
        <v>0</v>
      </c>
      <c r="AR82" s="140" t="s">
        <v>131</v>
      </c>
      <c r="AT82" s="147" t="s">
        <v>69</v>
      </c>
      <c r="AU82" s="147" t="s">
        <v>78</v>
      </c>
      <c r="AY82" s="140" t="s">
        <v>132</v>
      </c>
      <c r="BK82" s="148">
        <f>SUM(BK83:BK88)</f>
        <v>0</v>
      </c>
    </row>
    <row r="83" spans="2:65" s="1" customFormat="1" ht="16.5" customHeight="1">
      <c r="B83" s="149"/>
      <c r="C83" s="150" t="s">
        <v>80</v>
      </c>
      <c r="D83" s="150" t="s">
        <v>133</v>
      </c>
      <c r="E83" s="151" t="s">
        <v>142</v>
      </c>
      <c r="F83" s="152" t="s">
        <v>143</v>
      </c>
      <c r="G83" s="153" t="s">
        <v>136</v>
      </c>
      <c r="H83" s="154">
        <v>1</v>
      </c>
      <c r="I83" s="154"/>
      <c r="J83" s="154">
        <f>ROUND(I83*H83,2)</f>
        <v>0</v>
      </c>
      <c r="K83" s="152" t="s">
        <v>137</v>
      </c>
      <c r="L83" s="37"/>
      <c r="M83" s="155" t="s">
        <v>5</v>
      </c>
      <c r="N83" s="156" t="s">
        <v>41</v>
      </c>
      <c r="O83" s="157">
        <v>0</v>
      </c>
      <c r="P83" s="157">
        <f>O83*H83</f>
        <v>0</v>
      </c>
      <c r="Q83" s="157">
        <v>0</v>
      </c>
      <c r="R83" s="157">
        <f>Q83*H83</f>
        <v>0</v>
      </c>
      <c r="S83" s="157">
        <v>0</v>
      </c>
      <c r="T83" s="158">
        <f>S83*H83</f>
        <v>0</v>
      </c>
      <c r="AR83" s="23" t="s">
        <v>138</v>
      </c>
      <c r="AT83" s="23" t="s">
        <v>133</v>
      </c>
      <c r="AU83" s="23" t="s">
        <v>80</v>
      </c>
      <c r="AY83" s="23" t="s">
        <v>132</v>
      </c>
      <c r="BE83" s="159">
        <f>IF(N83="základní",J83,0)</f>
        <v>0</v>
      </c>
      <c r="BF83" s="159">
        <f>IF(N83="snížená",J83,0)</f>
        <v>0</v>
      </c>
      <c r="BG83" s="159">
        <f>IF(N83="zákl. přenesená",J83,0)</f>
        <v>0</v>
      </c>
      <c r="BH83" s="159">
        <f>IF(N83="sníž. přenesená",J83,0)</f>
        <v>0</v>
      </c>
      <c r="BI83" s="159">
        <f>IF(N83="nulová",J83,0)</f>
        <v>0</v>
      </c>
      <c r="BJ83" s="23" t="s">
        <v>78</v>
      </c>
      <c r="BK83" s="159">
        <f>ROUND(I83*H83,2)</f>
        <v>0</v>
      </c>
      <c r="BL83" s="23" t="s">
        <v>138</v>
      </c>
      <c r="BM83" s="23" t="s">
        <v>144</v>
      </c>
    </row>
    <row r="84" spans="2:65" s="1" customFormat="1" ht="16.5" customHeight="1">
      <c r="B84" s="149"/>
      <c r="C84" s="150" t="s">
        <v>145</v>
      </c>
      <c r="D84" s="150" t="s">
        <v>133</v>
      </c>
      <c r="E84" s="151" t="s">
        <v>146</v>
      </c>
      <c r="F84" s="152" t="s">
        <v>147</v>
      </c>
      <c r="G84" s="153" t="s">
        <v>136</v>
      </c>
      <c r="H84" s="154">
        <v>1</v>
      </c>
      <c r="I84" s="154"/>
      <c r="J84" s="154">
        <f>ROUND(I84*H84,2)</f>
        <v>0</v>
      </c>
      <c r="K84" s="152" t="s">
        <v>137</v>
      </c>
      <c r="L84" s="37"/>
      <c r="M84" s="155" t="s">
        <v>5</v>
      </c>
      <c r="N84" s="156" t="s">
        <v>41</v>
      </c>
      <c r="O84" s="157">
        <v>0</v>
      </c>
      <c r="P84" s="157">
        <f>O84*H84</f>
        <v>0</v>
      </c>
      <c r="Q84" s="157">
        <v>0</v>
      </c>
      <c r="R84" s="157">
        <f>Q84*H84</f>
        <v>0</v>
      </c>
      <c r="S84" s="157">
        <v>0</v>
      </c>
      <c r="T84" s="158">
        <f>S84*H84</f>
        <v>0</v>
      </c>
      <c r="AR84" s="23" t="s">
        <v>138</v>
      </c>
      <c r="AT84" s="23" t="s">
        <v>133</v>
      </c>
      <c r="AU84" s="23" t="s">
        <v>80</v>
      </c>
      <c r="AY84" s="23" t="s">
        <v>132</v>
      </c>
      <c r="BE84" s="159">
        <f>IF(N84="základní",J84,0)</f>
        <v>0</v>
      </c>
      <c r="BF84" s="159">
        <f>IF(N84="snížená",J84,0)</f>
        <v>0</v>
      </c>
      <c r="BG84" s="159">
        <f>IF(N84="zákl. přenesená",J84,0)</f>
        <v>0</v>
      </c>
      <c r="BH84" s="159">
        <f>IF(N84="sníž. přenesená",J84,0)</f>
        <v>0</v>
      </c>
      <c r="BI84" s="159">
        <f>IF(N84="nulová",J84,0)</f>
        <v>0</v>
      </c>
      <c r="BJ84" s="23" t="s">
        <v>78</v>
      </c>
      <c r="BK84" s="159">
        <f>ROUND(I84*H84,2)</f>
        <v>0</v>
      </c>
      <c r="BL84" s="23" t="s">
        <v>138</v>
      </c>
      <c r="BM84" s="23" t="s">
        <v>148</v>
      </c>
    </row>
    <row r="85" spans="2:47" s="1" customFormat="1" ht="40.5">
      <c r="B85" s="37"/>
      <c r="D85" s="162" t="s">
        <v>149</v>
      </c>
      <c r="F85" s="163" t="s">
        <v>150</v>
      </c>
      <c r="L85" s="37"/>
      <c r="M85" s="164"/>
      <c r="N85" s="38"/>
      <c r="O85" s="38"/>
      <c r="P85" s="38"/>
      <c r="Q85" s="38"/>
      <c r="R85" s="38"/>
      <c r="S85" s="38"/>
      <c r="T85" s="66"/>
      <c r="AT85" s="23" t="s">
        <v>149</v>
      </c>
      <c r="AU85" s="23" t="s">
        <v>80</v>
      </c>
    </row>
    <row r="86" spans="2:65" s="1" customFormat="1" ht="16.5" customHeight="1">
      <c r="B86" s="149"/>
      <c r="C86" s="150" t="s">
        <v>151</v>
      </c>
      <c r="D86" s="150" t="s">
        <v>133</v>
      </c>
      <c r="E86" s="151" t="s">
        <v>152</v>
      </c>
      <c r="F86" s="152" t="s">
        <v>153</v>
      </c>
      <c r="G86" s="153" t="s">
        <v>136</v>
      </c>
      <c r="H86" s="154">
        <v>1</v>
      </c>
      <c r="I86" s="154"/>
      <c r="J86" s="154">
        <f>ROUND(I86*H86,2)</f>
        <v>0</v>
      </c>
      <c r="K86" s="152" t="s">
        <v>137</v>
      </c>
      <c r="L86" s="37"/>
      <c r="M86" s="155" t="s">
        <v>5</v>
      </c>
      <c r="N86" s="156" t="s">
        <v>41</v>
      </c>
      <c r="O86" s="157">
        <v>0</v>
      </c>
      <c r="P86" s="157">
        <f>O86*H86</f>
        <v>0</v>
      </c>
      <c r="Q86" s="157">
        <v>0</v>
      </c>
      <c r="R86" s="157">
        <f>Q86*H86</f>
        <v>0</v>
      </c>
      <c r="S86" s="157">
        <v>0</v>
      </c>
      <c r="T86" s="158">
        <f>S86*H86</f>
        <v>0</v>
      </c>
      <c r="AR86" s="23" t="s">
        <v>138</v>
      </c>
      <c r="AT86" s="23" t="s">
        <v>133</v>
      </c>
      <c r="AU86" s="23" t="s">
        <v>80</v>
      </c>
      <c r="AY86" s="23" t="s">
        <v>132</v>
      </c>
      <c r="BE86" s="159">
        <f>IF(N86="základní",J86,0)</f>
        <v>0</v>
      </c>
      <c r="BF86" s="159">
        <f>IF(N86="snížená",J86,0)</f>
        <v>0</v>
      </c>
      <c r="BG86" s="159">
        <f>IF(N86="zákl. přenesená",J86,0)</f>
        <v>0</v>
      </c>
      <c r="BH86" s="159">
        <f>IF(N86="sníž. přenesená",J86,0)</f>
        <v>0</v>
      </c>
      <c r="BI86" s="159">
        <f>IF(N86="nulová",J86,0)</f>
        <v>0</v>
      </c>
      <c r="BJ86" s="23" t="s">
        <v>78</v>
      </c>
      <c r="BK86" s="159">
        <f>ROUND(I86*H86,2)</f>
        <v>0</v>
      </c>
      <c r="BL86" s="23" t="s">
        <v>138</v>
      </c>
      <c r="BM86" s="23" t="s">
        <v>154</v>
      </c>
    </row>
    <row r="87" spans="2:65" s="1" customFormat="1" ht="16.5" customHeight="1">
      <c r="B87" s="149"/>
      <c r="C87" s="150" t="s">
        <v>131</v>
      </c>
      <c r="D87" s="150" t="s">
        <v>133</v>
      </c>
      <c r="E87" s="151" t="s">
        <v>155</v>
      </c>
      <c r="F87" s="152" t="s">
        <v>156</v>
      </c>
      <c r="G87" s="153" t="s">
        <v>136</v>
      </c>
      <c r="H87" s="154">
        <v>1</v>
      </c>
      <c r="I87" s="154"/>
      <c r="J87" s="154">
        <f>ROUND(I87*H87,2)</f>
        <v>0</v>
      </c>
      <c r="K87" s="152" t="s">
        <v>137</v>
      </c>
      <c r="L87" s="37"/>
      <c r="M87" s="155" t="s">
        <v>5</v>
      </c>
      <c r="N87" s="156" t="s">
        <v>41</v>
      </c>
      <c r="O87" s="157">
        <v>0</v>
      </c>
      <c r="P87" s="157">
        <f>O87*H87</f>
        <v>0</v>
      </c>
      <c r="Q87" s="157">
        <v>0</v>
      </c>
      <c r="R87" s="157">
        <f>Q87*H87</f>
        <v>0</v>
      </c>
      <c r="S87" s="157">
        <v>0</v>
      </c>
      <c r="T87" s="158">
        <f>S87*H87</f>
        <v>0</v>
      </c>
      <c r="AR87" s="23" t="s">
        <v>138</v>
      </c>
      <c r="AT87" s="23" t="s">
        <v>133</v>
      </c>
      <c r="AU87" s="23" t="s">
        <v>80</v>
      </c>
      <c r="AY87" s="23" t="s">
        <v>132</v>
      </c>
      <c r="BE87" s="159">
        <f>IF(N87="základní",J87,0)</f>
        <v>0</v>
      </c>
      <c r="BF87" s="159">
        <f>IF(N87="snížená",J87,0)</f>
        <v>0</v>
      </c>
      <c r="BG87" s="159">
        <f>IF(N87="zákl. přenesená",J87,0)</f>
        <v>0</v>
      </c>
      <c r="BH87" s="159">
        <f>IF(N87="sníž. přenesená",J87,0)</f>
        <v>0</v>
      </c>
      <c r="BI87" s="159">
        <f>IF(N87="nulová",J87,0)</f>
        <v>0</v>
      </c>
      <c r="BJ87" s="23" t="s">
        <v>78</v>
      </c>
      <c r="BK87" s="159">
        <f>ROUND(I87*H87,2)</f>
        <v>0</v>
      </c>
      <c r="BL87" s="23" t="s">
        <v>138</v>
      </c>
      <c r="BM87" s="23" t="s">
        <v>157</v>
      </c>
    </row>
    <row r="88" spans="2:65" s="1" customFormat="1" ht="16.5" customHeight="1">
      <c r="B88" s="149"/>
      <c r="C88" s="150" t="s">
        <v>158</v>
      </c>
      <c r="D88" s="150" t="s">
        <v>133</v>
      </c>
      <c r="E88" s="151" t="s">
        <v>159</v>
      </c>
      <c r="F88" s="152" t="s">
        <v>160</v>
      </c>
      <c r="G88" s="153" t="s">
        <v>136</v>
      </c>
      <c r="H88" s="154">
        <v>1</v>
      </c>
      <c r="I88" s="154"/>
      <c r="J88" s="154">
        <f>ROUND(I88*H88,2)</f>
        <v>0</v>
      </c>
      <c r="K88" s="152" t="s">
        <v>137</v>
      </c>
      <c r="L88" s="37"/>
      <c r="M88" s="155" t="s">
        <v>5</v>
      </c>
      <c r="N88" s="156" t="s">
        <v>41</v>
      </c>
      <c r="O88" s="157">
        <v>0</v>
      </c>
      <c r="P88" s="157">
        <f>O88*H88</f>
        <v>0</v>
      </c>
      <c r="Q88" s="157">
        <v>0</v>
      </c>
      <c r="R88" s="157">
        <f>Q88*H88</f>
        <v>0</v>
      </c>
      <c r="S88" s="157">
        <v>0</v>
      </c>
      <c r="T88" s="158">
        <f>S88*H88</f>
        <v>0</v>
      </c>
      <c r="AR88" s="23" t="s">
        <v>138</v>
      </c>
      <c r="AT88" s="23" t="s">
        <v>133</v>
      </c>
      <c r="AU88" s="23" t="s">
        <v>80</v>
      </c>
      <c r="AY88" s="23" t="s">
        <v>132</v>
      </c>
      <c r="BE88" s="159">
        <f>IF(N88="základní",J88,0)</f>
        <v>0</v>
      </c>
      <c r="BF88" s="159">
        <f>IF(N88="snížená",J88,0)</f>
        <v>0</v>
      </c>
      <c r="BG88" s="159">
        <f>IF(N88="zákl. přenesená",J88,0)</f>
        <v>0</v>
      </c>
      <c r="BH88" s="159">
        <f>IF(N88="sníž. přenesená",J88,0)</f>
        <v>0</v>
      </c>
      <c r="BI88" s="159">
        <f>IF(N88="nulová",J88,0)</f>
        <v>0</v>
      </c>
      <c r="BJ88" s="23" t="s">
        <v>78</v>
      </c>
      <c r="BK88" s="159">
        <f>ROUND(I88*H88,2)</f>
        <v>0</v>
      </c>
      <c r="BL88" s="23" t="s">
        <v>138</v>
      </c>
      <c r="BM88" s="23" t="s">
        <v>161</v>
      </c>
    </row>
    <row r="89" spans="2:63" s="10" customFormat="1" ht="29.85" customHeight="1">
      <c r="B89" s="139"/>
      <c r="D89" s="140" t="s">
        <v>69</v>
      </c>
      <c r="E89" s="160" t="s">
        <v>162</v>
      </c>
      <c r="F89" s="160" t="s">
        <v>163</v>
      </c>
      <c r="J89" s="161">
        <f>BK89</f>
        <v>0</v>
      </c>
      <c r="L89" s="139"/>
      <c r="M89" s="143"/>
      <c r="N89" s="144"/>
      <c r="O89" s="144"/>
      <c r="P89" s="145">
        <f>SUM(P90:P91)</f>
        <v>0</v>
      </c>
      <c r="Q89" s="144"/>
      <c r="R89" s="145">
        <f>SUM(R90:R91)</f>
        <v>0</v>
      </c>
      <c r="S89" s="144"/>
      <c r="T89" s="146">
        <f>SUM(T90:T91)</f>
        <v>0</v>
      </c>
      <c r="AR89" s="140" t="s">
        <v>131</v>
      </c>
      <c r="AT89" s="147" t="s">
        <v>69</v>
      </c>
      <c r="AU89" s="147" t="s">
        <v>78</v>
      </c>
      <c r="AY89" s="140" t="s">
        <v>132</v>
      </c>
      <c r="BK89" s="148">
        <f>SUM(BK90:BK91)</f>
        <v>0</v>
      </c>
    </row>
    <row r="90" spans="2:65" s="1" customFormat="1" ht="16.5" customHeight="1">
      <c r="B90" s="149"/>
      <c r="C90" s="150" t="s">
        <v>164</v>
      </c>
      <c r="D90" s="150" t="s">
        <v>133</v>
      </c>
      <c r="E90" s="151" t="s">
        <v>165</v>
      </c>
      <c r="F90" s="152" t="s">
        <v>166</v>
      </c>
      <c r="G90" s="153" t="s">
        <v>136</v>
      </c>
      <c r="H90" s="154">
        <v>1</v>
      </c>
      <c r="I90" s="154"/>
      <c r="J90" s="154">
        <f>ROUND(I90*H90,2)</f>
        <v>0</v>
      </c>
      <c r="K90" s="152" t="s">
        <v>137</v>
      </c>
      <c r="L90" s="37"/>
      <c r="M90" s="155" t="s">
        <v>5</v>
      </c>
      <c r="N90" s="156" t="s">
        <v>41</v>
      </c>
      <c r="O90" s="157">
        <v>0</v>
      </c>
      <c r="P90" s="157">
        <f>O90*H90</f>
        <v>0</v>
      </c>
      <c r="Q90" s="157">
        <v>0</v>
      </c>
      <c r="R90" s="157">
        <f>Q90*H90</f>
        <v>0</v>
      </c>
      <c r="S90" s="157">
        <v>0</v>
      </c>
      <c r="T90" s="158">
        <f>S90*H90</f>
        <v>0</v>
      </c>
      <c r="AR90" s="23" t="s">
        <v>138</v>
      </c>
      <c r="AT90" s="23" t="s">
        <v>133</v>
      </c>
      <c r="AU90" s="23" t="s">
        <v>80</v>
      </c>
      <c r="AY90" s="23" t="s">
        <v>132</v>
      </c>
      <c r="BE90" s="159">
        <f>IF(N90="základní",J90,0)</f>
        <v>0</v>
      </c>
      <c r="BF90" s="159">
        <f>IF(N90="snížená",J90,0)</f>
        <v>0</v>
      </c>
      <c r="BG90" s="159">
        <f>IF(N90="zákl. přenesená",J90,0)</f>
        <v>0</v>
      </c>
      <c r="BH90" s="159">
        <f>IF(N90="sníž. přenesená",J90,0)</f>
        <v>0</v>
      </c>
      <c r="BI90" s="159">
        <f>IF(N90="nulová",J90,0)</f>
        <v>0</v>
      </c>
      <c r="BJ90" s="23" t="s">
        <v>78</v>
      </c>
      <c r="BK90" s="159">
        <f>ROUND(I90*H90,2)</f>
        <v>0</v>
      </c>
      <c r="BL90" s="23" t="s">
        <v>138</v>
      </c>
      <c r="BM90" s="23" t="s">
        <v>167</v>
      </c>
    </row>
    <row r="91" spans="2:47" s="1" customFormat="1" ht="54">
      <c r="B91" s="37"/>
      <c r="D91" s="162" t="s">
        <v>149</v>
      </c>
      <c r="F91" s="163" t="s">
        <v>168</v>
      </c>
      <c r="L91" s="37"/>
      <c r="M91" s="165"/>
      <c r="N91" s="166"/>
      <c r="O91" s="166"/>
      <c r="P91" s="166"/>
      <c r="Q91" s="166"/>
      <c r="R91" s="166"/>
      <c r="S91" s="166"/>
      <c r="T91" s="167"/>
      <c r="AT91" s="23" t="s">
        <v>149</v>
      </c>
      <c r="AU91" s="23" t="s">
        <v>80</v>
      </c>
    </row>
    <row r="92" spans="2:12" s="1" customFormat="1" ht="6.95" customHeight="1"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37"/>
    </row>
  </sheetData>
  <autoFilter ref="C78:K91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0"/>
  <sheetViews>
    <sheetView showGridLines="0" workbookViewId="0" topLeftCell="A1">
      <pane ySplit="1" topLeftCell="A85" activePane="bottomLeft" state="frozen"/>
      <selection pane="bottomLeft" activeCell="J425" sqref="J4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2:11" s="1" customFormat="1" ht="13.5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244" t="s">
        <v>169</v>
      </c>
      <c r="F9" s="245"/>
      <c r="G9" s="245"/>
      <c r="H9" s="245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ROUND(J89,1)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ROUND(SUM(BE89:BE439),1)</f>
        <v>0</v>
      </c>
      <c r="G30" s="38"/>
      <c r="H30" s="38"/>
      <c r="I30" s="106">
        <v>0.21</v>
      </c>
      <c r="J30" s="105">
        <f>ROUND(ROUND((SUM(BE89:BE439)),1)*I30,2)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ROUND(SUM(BF89:BF439),1)</f>
        <v>0</v>
      </c>
      <c r="G31" s="38"/>
      <c r="H31" s="38"/>
      <c r="I31" s="106">
        <v>0.15</v>
      </c>
      <c r="J31" s="105">
        <f>ROUND(ROUND((SUM(BF89:BF439)),1)*I31,2)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05">
        <f>ROUND(SUM(BG89:BG439),1)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05">
        <f>ROUND(SUM(BH89:BH439),1)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05">
        <f>ROUND(SUM(BI89:BI439),1)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01 - Oprava opěrné zdi - fotodokumentace A1-A20 + část vnitřních líců ozn.B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5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J89</f>
        <v>0</v>
      </c>
      <c r="K56" s="41"/>
      <c r="AU56" s="23" t="s">
        <v>111</v>
      </c>
    </row>
    <row r="57" spans="2:11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J90</f>
        <v>0</v>
      </c>
      <c r="K57" s="123"/>
    </row>
    <row r="58" spans="2:11" s="8" customFormat="1" ht="19.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J91</f>
        <v>0</v>
      </c>
      <c r="K58" s="129"/>
    </row>
    <row r="59" spans="2:11" s="8" customFormat="1" ht="19.9" customHeight="1">
      <c r="B59" s="124"/>
      <c r="C59" s="125"/>
      <c r="D59" s="126" t="s">
        <v>172</v>
      </c>
      <c r="E59" s="127"/>
      <c r="F59" s="127"/>
      <c r="G59" s="127"/>
      <c r="H59" s="127"/>
      <c r="I59" s="127"/>
      <c r="J59" s="128">
        <f>J135</f>
        <v>0</v>
      </c>
      <c r="K59" s="129"/>
    </row>
    <row r="60" spans="2:11" s="8" customFormat="1" ht="19.9" customHeight="1">
      <c r="B60" s="124"/>
      <c r="C60" s="125"/>
      <c r="D60" s="126" t="s">
        <v>173</v>
      </c>
      <c r="E60" s="127"/>
      <c r="F60" s="127"/>
      <c r="G60" s="127"/>
      <c r="H60" s="127"/>
      <c r="I60" s="127"/>
      <c r="J60" s="128">
        <f>J144</f>
        <v>0</v>
      </c>
      <c r="K60" s="129"/>
    </row>
    <row r="61" spans="2:11" s="8" customFormat="1" ht="19.9" customHeight="1">
      <c r="B61" s="124"/>
      <c r="C61" s="125"/>
      <c r="D61" s="126" t="s">
        <v>174</v>
      </c>
      <c r="E61" s="127"/>
      <c r="F61" s="127"/>
      <c r="G61" s="127"/>
      <c r="H61" s="127"/>
      <c r="I61" s="127"/>
      <c r="J61" s="128">
        <f>J147</f>
        <v>0</v>
      </c>
      <c r="K61" s="129"/>
    </row>
    <row r="62" spans="2:11" s="8" customFormat="1" ht="19.9" customHeight="1">
      <c r="B62" s="124"/>
      <c r="C62" s="125"/>
      <c r="D62" s="126" t="s">
        <v>175</v>
      </c>
      <c r="E62" s="127"/>
      <c r="F62" s="127"/>
      <c r="G62" s="127"/>
      <c r="H62" s="127"/>
      <c r="I62" s="127"/>
      <c r="J62" s="128">
        <f>J171</f>
        <v>0</v>
      </c>
      <c r="K62" s="129"/>
    </row>
    <row r="63" spans="2:11" s="8" customFormat="1" ht="19.9" customHeight="1">
      <c r="B63" s="124"/>
      <c r="C63" s="125"/>
      <c r="D63" s="126" t="s">
        <v>176</v>
      </c>
      <c r="E63" s="127"/>
      <c r="F63" s="127"/>
      <c r="G63" s="127"/>
      <c r="H63" s="127"/>
      <c r="I63" s="127"/>
      <c r="J63" s="128">
        <f>J193</f>
        <v>0</v>
      </c>
      <c r="K63" s="129"/>
    </row>
    <row r="64" spans="2:11" s="8" customFormat="1" ht="19.9" customHeight="1">
      <c r="B64" s="124"/>
      <c r="C64" s="125"/>
      <c r="D64" s="126" t="s">
        <v>177</v>
      </c>
      <c r="E64" s="127"/>
      <c r="F64" s="127"/>
      <c r="G64" s="127"/>
      <c r="H64" s="127"/>
      <c r="I64" s="127"/>
      <c r="J64" s="128">
        <f>J378</f>
        <v>0</v>
      </c>
      <c r="K64" s="129"/>
    </row>
    <row r="65" spans="2:11" s="8" customFormat="1" ht="19.9" customHeight="1">
      <c r="B65" s="124"/>
      <c r="C65" s="125"/>
      <c r="D65" s="126" t="s">
        <v>178</v>
      </c>
      <c r="E65" s="127"/>
      <c r="F65" s="127"/>
      <c r="G65" s="127"/>
      <c r="H65" s="127"/>
      <c r="I65" s="127"/>
      <c r="J65" s="128">
        <f>J401</f>
        <v>0</v>
      </c>
      <c r="K65" s="129"/>
    </row>
    <row r="66" spans="2:11" s="8" customFormat="1" ht="19.9" customHeight="1">
      <c r="B66" s="124"/>
      <c r="C66" s="125"/>
      <c r="D66" s="126" t="s">
        <v>179</v>
      </c>
      <c r="E66" s="127"/>
      <c r="F66" s="127"/>
      <c r="G66" s="127"/>
      <c r="H66" s="127"/>
      <c r="I66" s="127"/>
      <c r="J66" s="128">
        <f>J408</f>
        <v>0</v>
      </c>
      <c r="K66" s="129"/>
    </row>
    <row r="67" spans="2:11" s="7" customFormat="1" ht="24.95" customHeight="1">
      <c r="B67" s="118"/>
      <c r="C67" s="119"/>
      <c r="D67" s="120" t="s">
        <v>180</v>
      </c>
      <c r="E67" s="121"/>
      <c r="F67" s="121"/>
      <c r="G67" s="121"/>
      <c r="H67" s="121"/>
      <c r="I67" s="121"/>
      <c r="J67" s="122">
        <f>J410</f>
        <v>0</v>
      </c>
      <c r="K67" s="123"/>
    </row>
    <row r="68" spans="2:11" s="8" customFormat="1" ht="19.9" customHeight="1">
      <c r="B68" s="124"/>
      <c r="C68" s="125"/>
      <c r="D68" s="126" t="s">
        <v>181</v>
      </c>
      <c r="E68" s="127"/>
      <c r="F68" s="127"/>
      <c r="G68" s="127"/>
      <c r="H68" s="127"/>
      <c r="I68" s="127"/>
      <c r="J68" s="128">
        <f>J411</f>
        <v>0</v>
      </c>
      <c r="K68" s="129"/>
    </row>
    <row r="69" spans="2:11" s="8" customFormat="1" ht="19.9" customHeight="1">
      <c r="B69" s="124"/>
      <c r="C69" s="125"/>
      <c r="D69" s="126" t="s">
        <v>182</v>
      </c>
      <c r="E69" s="127"/>
      <c r="F69" s="127"/>
      <c r="G69" s="127"/>
      <c r="H69" s="127"/>
      <c r="I69" s="127"/>
      <c r="J69" s="128">
        <f>J417</f>
        <v>0</v>
      </c>
      <c r="K69" s="129"/>
    </row>
    <row r="70" spans="2:11" s="1" customFormat="1" ht="21.75" customHeight="1">
      <c r="B70" s="37"/>
      <c r="C70" s="38"/>
      <c r="D70" s="38"/>
      <c r="E70" s="38"/>
      <c r="F70" s="38"/>
      <c r="G70" s="38"/>
      <c r="H70" s="38"/>
      <c r="I70" s="38"/>
      <c r="J70" s="38"/>
      <c r="K70" s="41"/>
    </row>
    <row r="71" spans="2:11" s="1" customFormat="1" ht="6.95" customHeight="1">
      <c r="B71" s="52"/>
      <c r="C71" s="53"/>
      <c r="D71" s="53"/>
      <c r="E71" s="53"/>
      <c r="F71" s="53"/>
      <c r="G71" s="53"/>
      <c r="H71" s="53"/>
      <c r="I71" s="53"/>
      <c r="J71" s="53"/>
      <c r="K71" s="54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37"/>
    </row>
    <row r="76" spans="2:12" s="1" customFormat="1" ht="36.95" customHeight="1">
      <c r="B76" s="37"/>
      <c r="C76" s="57" t="s">
        <v>115</v>
      </c>
      <c r="L76" s="37"/>
    </row>
    <row r="77" spans="2:12" s="1" customFormat="1" ht="6.95" customHeight="1">
      <c r="B77" s="37"/>
      <c r="L77" s="37"/>
    </row>
    <row r="78" spans="2:12" s="1" customFormat="1" ht="14.45" customHeight="1">
      <c r="B78" s="37"/>
      <c r="C78" s="59" t="s">
        <v>17</v>
      </c>
      <c r="L78" s="37"/>
    </row>
    <row r="79" spans="2:12" s="1" customFormat="1" ht="16.5" customHeight="1">
      <c r="B79" s="37"/>
      <c r="E79" s="247" t="str">
        <f>E7</f>
        <v>Kutná Hora (KH) - opěrné zdi kolem chrámu sv. Barbory</v>
      </c>
      <c r="F79" s="248"/>
      <c r="G79" s="248"/>
      <c r="H79" s="248"/>
      <c r="L79" s="37"/>
    </row>
    <row r="80" spans="2:12" s="1" customFormat="1" ht="14.45" customHeight="1">
      <c r="B80" s="37"/>
      <c r="C80" s="59" t="s">
        <v>105</v>
      </c>
      <c r="L80" s="37"/>
    </row>
    <row r="81" spans="2:12" s="1" customFormat="1" ht="17.25" customHeight="1">
      <c r="B81" s="37"/>
      <c r="E81" s="223" t="str">
        <f>E9</f>
        <v xml:space="preserve">01 - Oprava opěrné zdi - fotodokumentace A1-A20 + část vnitřních líců ozn.B </v>
      </c>
      <c r="F81" s="249"/>
      <c r="G81" s="249"/>
      <c r="H81" s="249"/>
      <c r="L81" s="37"/>
    </row>
    <row r="82" spans="2:12" s="1" customFormat="1" ht="6.95" customHeight="1">
      <c r="B82" s="37"/>
      <c r="L82" s="37"/>
    </row>
    <row r="83" spans="2:12" s="1" customFormat="1" ht="18" customHeight="1">
      <c r="B83" s="37"/>
      <c r="C83" s="59" t="s">
        <v>21</v>
      </c>
      <c r="F83" s="130" t="str">
        <f>F12</f>
        <v>Kutná Hora</v>
      </c>
      <c r="I83" s="59" t="s">
        <v>23</v>
      </c>
      <c r="J83" s="63" t="str">
        <f>IF(J12="","",J12)</f>
        <v>10. 1. 2018</v>
      </c>
      <c r="L83" s="37"/>
    </row>
    <row r="84" spans="2:12" s="1" customFormat="1" ht="6.95" customHeight="1">
      <c r="B84" s="37"/>
      <c r="L84" s="37"/>
    </row>
    <row r="85" spans="2:12" s="1" customFormat="1" ht="13.5">
      <c r="B85" s="37"/>
      <c r="C85" s="59" t="s">
        <v>25</v>
      </c>
      <c r="F85" s="130" t="str">
        <f>E15</f>
        <v>Město Kutná Hora</v>
      </c>
      <c r="I85" s="59" t="s">
        <v>31</v>
      </c>
      <c r="J85" s="130" t="str">
        <f>E21</f>
        <v>Ing. Mgr. Jan Valenta Ph.D.</v>
      </c>
      <c r="L85" s="37"/>
    </row>
    <row r="86" spans="2:12" s="1" customFormat="1" ht="14.45" customHeight="1">
      <c r="B86" s="37"/>
      <c r="C86" s="59" t="s">
        <v>29</v>
      </c>
      <c r="F86" s="130" t="str">
        <f>IF(E18="","",E18)</f>
        <v xml:space="preserve"> </v>
      </c>
      <c r="L86" s="37"/>
    </row>
    <row r="87" spans="2:12" s="1" customFormat="1" ht="10.35" customHeight="1">
      <c r="B87" s="37"/>
      <c r="L87" s="37"/>
    </row>
    <row r="88" spans="2:20" s="9" customFormat="1" ht="29.25" customHeight="1">
      <c r="B88" s="131"/>
      <c r="C88" s="132" t="s">
        <v>116</v>
      </c>
      <c r="D88" s="133" t="s">
        <v>55</v>
      </c>
      <c r="E88" s="133" t="s">
        <v>51</v>
      </c>
      <c r="F88" s="133" t="s">
        <v>117</v>
      </c>
      <c r="G88" s="133" t="s">
        <v>118</v>
      </c>
      <c r="H88" s="133" t="s">
        <v>119</v>
      </c>
      <c r="I88" s="133" t="s">
        <v>120</v>
      </c>
      <c r="J88" s="133" t="s">
        <v>109</v>
      </c>
      <c r="K88" s="134" t="s">
        <v>121</v>
      </c>
      <c r="L88" s="131"/>
      <c r="M88" s="69" t="s">
        <v>122</v>
      </c>
      <c r="N88" s="70" t="s">
        <v>40</v>
      </c>
      <c r="O88" s="70" t="s">
        <v>123</v>
      </c>
      <c r="P88" s="70" t="s">
        <v>124</v>
      </c>
      <c r="Q88" s="70" t="s">
        <v>125</v>
      </c>
      <c r="R88" s="70" t="s">
        <v>126</v>
      </c>
      <c r="S88" s="70" t="s">
        <v>127</v>
      </c>
      <c r="T88" s="71" t="s">
        <v>128</v>
      </c>
    </row>
    <row r="89" spans="2:63" s="1" customFormat="1" ht="29.25" customHeight="1">
      <c r="B89" s="37"/>
      <c r="C89" s="73" t="s">
        <v>110</v>
      </c>
      <c r="J89" s="135">
        <f>BK89</f>
        <v>0</v>
      </c>
      <c r="L89" s="37"/>
      <c r="M89" s="72"/>
      <c r="N89" s="64"/>
      <c r="O89" s="64"/>
      <c r="P89" s="136">
        <f>P90+P410</f>
        <v>6228.2199200000005</v>
      </c>
      <c r="Q89" s="64"/>
      <c r="R89" s="136">
        <f>R90+R410</f>
        <v>162.9842037</v>
      </c>
      <c r="S89" s="64"/>
      <c r="T89" s="137">
        <f>T90+T410</f>
        <v>181.65990000000002</v>
      </c>
      <c r="AT89" s="23" t="s">
        <v>69</v>
      </c>
      <c r="AU89" s="23" t="s">
        <v>111</v>
      </c>
      <c r="BK89" s="138">
        <f>BK90+BK410</f>
        <v>0</v>
      </c>
    </row>
    <row r="90" spans="2:63" s="10" customFormat="1" ht="37.35" customHeight="1">
      <c r="B90" s="139"/>
      <c r="D90" s="140" t="s">
        <v>69</v>
      </c>
      <c r="E90" s="141" t="s">
        <v>183</v>
      </c>
      <c r="F90" s="141" t="s">
        <v>184</v>
      </c>
      <c r="J90" s="142">
        <f>BK90</f>
        <v>0</v>
      </c>
      <c r="L90" s="139"/>
      <c r="M90" s="143"/>
      <c r="N90" s="144"/>
      <c r="O90" s="144"/>
      <c r="P90" s="145">
        <f>P91+P135+P144+P147+P171+P193+P378+P401+P408</f>
        <v>6131.6756700000005</v>
      </c>
      <c r="Q90" s="144"/>
      <c r="R90" s="145">
        <f>R91+R135+R144+R147+R171+R193+R378+R401+R408</f>
        <v>162.8507971</v>
      </c>
      <c r="S90" s="144"/>
      <c r="T90" s="146">
        <f>T91+T135+T144+T147+T171+T193+T378+T401+T408</f>
        <v>181.65990000000002</v>
      </c>
      <c r="AR90" s="140" t="s">
        <v>78</v>
      </c>
      <c r="AT90" s="147" t="s">
        <v>69</v>
      </c>
      <c r="AU90" s="147" t="s">
        <v>70</v>
      </c>
      <c r="AY90" s="140" t="s">
        <v>132</v>
      </c>
      <c r="BK90" s="148">
        <f>BK91+BK135+BK144+BK147+BK171+BK193+BK378+BK401+BK408</f>
        <v>0</v>
      </c>
    </row>
    <row r="91" spans="2:63" s="10" customFormat="1" ht="19.9" customHeight="1">
      <c r="B91" s="139"/>
      <c r="D91" s="140" t="s">
        <v>69</v>
      </c>
      <c r="E91" s="160" t="s">
        <v>78</v>
      </c>
      <c r="F91" s="160" t="s">
        <v>185</v>
      </c>
      <c r="J91" s="161">
        <f>BK91</f>
        <v>0</v>
      </c>
      <c r="L91" s="139"/>
      <c r="M91" s="143"/>
      <c r="N91" s="144"/>
      <c r="O91" s="144"/>
      <c r="P91" s="145">
        <f>SUM(P92:P134)</f>
        <v>51.26827999999999</v>
      </c>
      <c r="Q91" s="144"/>
      <c r="R91" s="145">
        <f>SUM(R92:R134)</f>
        <v>0.024746399999999998</v>
      </c>
      <c r="S91" s="144"/>
      <c r="T91" s="146">
        <f>SUM(T92:T134)</f>
        <v>2.733</v>
      </c>
      <c r="AR91" s="140" t="s">
        <v>78</v>
      </c>
      <c r="AT91" s="147" t="s">
        <v>69</v>
      </c>
      <c r="AU91" s="147" t="s">
        <v>78</v>
      </c>
      <c r="AY91" s="140" t="s">
        <v>132</v>
      </c>
      <c r="BK91" s="148">
        <f>SUM(BK92:BK134)</f>
        <v>0</v>
      </c>
    </row>
    <row r="92" spans="2:65" s="1" customFormat="1" ht="16.5" customHeight="1">
      <c r="B92" s="149"/>
      <c r="C92" s="150" t="s">
        <v>78</v>
      </c>
      <c r="D92" s="150" t="s">
        <v>133</v>
      </c>
      <c r="E92" s="151" t="s">
        <v>186</v>
      </c>
      <c r="F92" s="152" t="s">
        <v>187</v>
      </c>
      <c r="G92" s="153" t="s">
        <v>188</v>
      </c>
      <c r="H92" s="154">
        <v>3</v>
      </c>
      <c r="I92" s="154"/>
      <c r="J92" s="154">
        <f>ROUND(I92*H92,2)</f>
        <v>0</v>
      </c>
      <c r="K92" s="152" t="s">
        <v>137</v>
      </c>
      <c r="L92" s="37"/>
      <c r="M92" s="155" t="s">
        <v>5</v>
      </c>
      <c r="N92" s="156" t="s">
        <v>41</v>
      </c>
      <c r="O92" s="157">
        <v>0.811</v>
      </c>
      <c r="P92" s="157">
        <f>O92*H92</f>
        <v>2.4330000000000003</v>
      </c>
      <c r="Q92" s="157">
        <v>0</v>
      </c>
      <c r="R92" s="157">
        <f>Q92*H92</f>
        <v>0</v>
      </c>
      <c r="S92" s="157">
        <v>0.586</v>
      </c>
      <c r="T92" s="158">
        <f>S92*H92</f>
        <v>1.758</v>
      </c>
      <c r="AR92" s="23" t="s">
        <v>151</v>
      </c>
      <c r="AT92" s="23" t="s">
        <v>133</v>
      </c>
      <c r="AU92" s="23" t="s">
        <v>80</v>
      </c>
      <c r="AY92" s="23" t="s">
        <v>132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23" t="s">
        <v>78</v>
      </c>
      <c r="BK92" s="159">
        <f>ROUND(I92*H92,2)</f>
        <v>0</v>
      </c>
      <c r="BL92" s="23" t="s">
        <v>151</v>
      </c>
      <c r="BM92" s="23" t="s">
        <v>189</v>
      </c>
    </row>
    <row r="93" spans="2:47" s="1" customFormat="1" ht="27">
      <c r="B93" s="37"/>
      <c r="D93" s="162" t="s">
        <v>149</v>
      </c>
      <c r="F93" s="163" t="s">
        <v>190</v>
      </c>
      <c r="L93" s="37"/>
      <c r="M93" s="164"/>
      <c r="N93" s="38"/>
      <c r="O93" s="38"/>
      <c r="P93" s="38"/>
      <c r="Q93" s="38"/>
      <c r="R93" s="38"/>
      <c r="S93" s="38"/>
      <c r="T93" s="66"/>
      <c r="AT93" s="23" t="s">
        <v>149</v>
      </c>
      <c r="AU93" s="23" t="s">
        <v>80</v>
      </c>
    </row>
    <row r="94" spans="2:51" s="11" customFormat="1" ht="13.5">
      <c r="B94" s="168"/>
      <c r="D94" s="162" t="s">
        <v>191</v>
      </c>
      <c r="E94" s="169" t="s">
        <v>5</v>
      </c>
      <c r="F94" s="170" t="s">
        <v>192</v>
      </c>
      <c r="H94" s="171">
        <v>1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51" s="11" customFormat="1" ht="13.5">
      <c r="B95" s="168"/>
      <c r="D95" s="162" t="s">
        <v>191</v>
      </c>
      <c r="E95" s="169" t="s">
        <v>5</v>
      </c>
      <c r="F95" s="170" t="s">
        <v>193</v>
      </c>
      <c r="H95" s="171">
        <v>1</v>
      </c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191</v>
      </c>
      <c r="AU95" s="169" t="s">
        <v>80</v>
      </c>
      <c r="AV95" s="11" t="s">
        <v>80</v>
      </c>
      <c r="AW95" s="11" t="s">
        <v>33</v>
      </c>
      <c r="AX95" s="11" t="s">
        <v>70</v>
      </c>
      <c r="AY95" s="169" t="s">
        <v>132</v>
      </c>
    </row>
    <row r="96" spans="2:51" s="11" customFormat="1" ht="13.5">
      <c r="B96" s="168"/>
      <c r="D96" s="162" t="s">
        <v>191</v>
      </c>
      <c r="E96" s="169" t="s">
        <v>5</v>
      </c>
      <c r="F96" s="170" t="s">
        <v>194</v>
      </c>
      <c r="H96" s="171">
        <v>1</v>
      </c>
      <c r="L96" s="168"/>
      <c r="M96" s="172"/>
      <c r="N96" s="173"/>
      <c r="O96" s="173"/>
      <c r="P96" s="173"/>
      <c r="Q96" s="173"/>
      <c r="R96" s="173"/>
      <c r="S96" s="173"/>
      <c r="T96" s="174"/>
      <c r="AT96" s="169" t="s">
        <v>191</v>
      </c>
      <c r="AU96" s="169" t="s">
        <v>80</v>
      </c>
      <c r="AV96" s="11" t="s">
        <v>80</v>
      </c>
      <c r="AW96" s="11" t="s">
        <v>33</v>
      </c>
      <c r="AX96" s="11" t="s">
        <v>70</v>
      </c>
      <c r="AY96" s="169" t="s">
        <v>132</v>
      </c>
    </row>
    <row r="97" spans="2:51" s="12" customFormat="1" ht="13.5">
      <c r="B97" s="175"/>
      <c r="D97" s="162" t="s">
        <v>191</v>
      </c>
      <c r="E97" s="176" t="s">
        <v>5</v>
      </c>
      <c r="F97" s="177" t="s">
        <v>195</v>
      </c>
      <c r="H97" s="178">
        <v>3</v>
      </c>
      <c r="L97" s="175"/>
      <c r="M97" s="179"/>
      <c r="N97" s="180"/>
      <c r="O97" s="180"/>
      <c r="P97" s="180"/>
      <c r="Q97" s="180"/>
      <c r="R97" s="180"/>
      <c r="S97" s="180"/>
      <c r="T97" s="181"/>
      <c r="AT97" s="176" t="s">
        <v>191</v>
      </c>
      <c r="AU97" s="176" t="s">
        <v>80</v>
      </c>
      <c r="AV97" s="12" t="s">
        <v>151</v>
      </c>
      <c r="AW97" s="12" t="s">
        <v>33</v>
      </c>
      <c r="AX97" s="12" t="s">
        <v>78</v>
      </c>
      <c r="AY97" s="176" t="s">
        <v>132</v>
      </c>
    </row>
    <row r="98" spans="2:65" s="1" customFormat="1" ht="25.5" customHeight="1">
      <c r="B98" s="149"/>
      <c r="C98" s="150" t="s">
        <v>80</v>
      </c>
      <c r="D98" s="150" t="s">
        <v>133</v>
      </c>
      <c r="E98" s="151" t="s">
        <v>196</v>
      </c>
      <c r="F98" s="152" t="s">
        <v>197</v>
      </c>
      <c r="G98" s="153" t="s">
        <v>188</v>
      </c>
      <c r="H98" s="154">
        <v>3</v>
      </c>
      <c r="I98" s="154"/>
      <c r="J98" s="154">
        <f>ROUND(I98*H98,2)</f>
        <v>0</v>
      </c>
      <c r="K98" s="152" t="s">
        <v>137</v>
      </c>
      <c r="L98" s="37"/>
      <c r="M98" s="155" t="s">
        <v>5</v>
      </c>
      <c r="N98" s="156" t="s">
        <v>41</v>
      </c>
      <c r="O98" s="157">
        <v>2.537</v>
      </c>
      <c r="P98" s="157">
        <f>O98*H98</f>
        <v>7.611</v>
      </c>
      <c r="Q98" s="157">
        <v>0</v>
      </c>
      <c r="R98" s="157">
        <f>Q98*H98</f>
        <v>0</v>
      </c>
      <c r="S98" s="157">
        <v>0.325</v>
      </c>
      <c r="T98" s="158">
        <f>S98*H98</f>
        <v>0.9750000000000001</v>
      </c>
      <c r="AR98" s="23" t="s">
        <v>151</v>
      </c>
      <c r="AT98" s="23" t="s">
        <v>133</v>
      </c>
      <c r="AU98" s="23" t="s">
        <v>80</v>
      </c>
      <c r="AY98" s="23" t="s">
        <v>132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23" t="s">
        <v>78</v>
      </c>
      <c r="BK98" s="159">
        <f>ROUND(I98*H98,2)</f>
        <v>0</v>
      </c>
      <c r="BL98" s="23" t="s">
        <v>151</v>
      </c>
      <c r="BM98" s="23" t="s">
        <v>198</v>
      </c>
    </row>
    <row r="99" spans="2:51" s="13" customFormat="1" ht="13.5">
      <c r="B99" s="182"/>
      <c r="D99" s="162" t="s">
        <v>191</v>
      </c>
      <c r="E99" s="183" t="s">
        <v>5</v>
      </c>
      <c r="F99" s="184" t="s">
        <v>199</v>
      </c>
      <c r="H99" s="183" t="s">
        <v>5</v>
      </c>
      <c r="L99" s="182"/>
      <c r="M99" s="185"/>
      <c r="N99" s="186"/>
      <c r="O99" s="186"/>
      <c r="P99" s="186"/>
      <c r="Q99" s="186"/>
      <c r="R99" s="186"/>
      <c r="S99" s="186"/>
      <c r="T99" s="187"/>
      <c r="AT99" s="183" t="s">
        <v>191</v>
      </c>
      <c r="AU99" s="183" t="s">
        <v>80</v>
      </c>
      <c r="AV99" s="13" t="s">
        <v>78</v>
      </c>
      <c r="AW99" s="13" t="s">
        <v>33</v>
      </c>
      <c r="AX99" s="13" t="s">
        <v>70</v>
      </c>
      <c r="AY99" s="183" t="s">
        <v>132</v>
      </c>
    </row>
    <row r="100" spans="2:51" s="11" customFormat="1" ht="13.5">
      <c r="B100" s="168"/>
      <c r="D100" s="162" t="s">
        <v>191</v>
      </c>
      <c r="E100" s="169" t="s">
        <v>5</v>
      </c>
      <c r="F100" s="170" t="s">
        <v>192</v>
      </c>
      <c r="H100" s="171">
        <v>1</v>
      </c>
      <c r="L100" s="168"/>
      <c r="M100" s="172"/>
      <c r="N100" s="173"/>
      <c r="O100" s="173"/>
      <c r="P100" s="173"/>
      <c r="Q100" s="173"/>
      <c r="R100" s="173"/>
      <c r="S100" s="173"/>
      <c r="T100" s="174"/>
      <c r="AT100" s="169" t="s">
        <v>191</v>
      </c>
      <c r="AU100" s="169" t="s">
        <v>80</v>
      </c>
      <c r="AV100" s="11" t="s">
        <v>80</v>
      </c>
      <c r="AW100" s="11" t="s">
        <v>33</v>
      </c>
      <c r="AX100" s="11" t="s">
        <v>70</v>
      </c>
      <c r="AY100" s="169" t="s">
        <v>132</v>
      </c>
    </row>
    <row r="101" spans="2:51" s="11" customFormat="1" ht="13.5">
      <c r="B101" s="168"/>
      <c r="D101" s="162" t="s">
        <v>191</v>
      </c>
      <c r="E101" s="169" t="s">
        <v>5</v>
      </c>
      <c r="F101" s="170" t="s">
        <v>193</v>
      </c>
      <c r="H101" s="171">
        <v>1</v>
      </c>
      <c r="L101" s="168"/>
      <c r="M101" s="172"/>
      <c r="N101" s="173"/>
      <c r="O101" s="173"/>
      <c r="P101" s="173"/>
      <c r="Q101" s="173"/>
      <c r="R101" s="173"/>
      <c r="S101" s="173"/>
      <c r="T101" s="174"/>
      <c r="AT101" s="169" t="s">
        <v>191</v>
      </c>
      <c r="AU101" s="169" t="s">
        <v>80</v>
      </c>
      <c r="AV101" s="11" t="s">
        <v>80</v>
      </c>
      <c r="AW101" s="11" t="s">
        <v>33</v>
      </c>
      <c r="AX101" s="11" t="s">
        <v>70</v>
      </c>
      <c r="AY101" s="169" t="s">
        <v>132</v>
      </c>
    </row>
    <row r="102" spans="2:51" s="11" customFormat="1" ht="13.5">
      <c r="B102" s="168"/>
      <c r="D102" s="162" t="s">
        <v>191</v>
      </c>
      <c r="E102" s="169" t="s">
        <v>5</v>
      </c>
      <c r="F102" s="170" t="s">
        <v>194</v>
      </c>
      <c r="H102" s="171">
        <v>1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51" s="12" customFormat="1" ht="13.5">
      <c r="B103" s="175"/>
      <c r="D103" s="162" t="s">
        <v>191</v>
      </c>
      <c r="E103" s="176" t="s">
        <v>5</v>
      </c>
      <c r="F103" s="177" t="s">
        <v>195</v>
      </c>
      <c r="H103" s="178">
        <v>3</v>
      </c>
      <c r="L103" s="175"/>
      <c r="M103" s="179"/>
      <c r="N103" s="180"/>
      <c r="O103" s="180"/>
      <c r="P103" s="180"/>
      <c r="Q103" s="180"/>
      <c r="R103" s="180"/>
      <c r="S103" s="180"/>
      <c r="T103" s="181"/>
      <c r="AT103" s="176" t="s">
        <v>191</v>
      </c>
      <c r="AU103" s="176" t="s">
        <v>80</v>
      </c>
      <c r="AV103" s="12" t="s">
        <v>151</v>
      </c>
      <c r="AW103" s="12" t="s">
        <v>33</v>
      </c>
      <c r="AX103" s="12" t="s">
        <v>78</v>
      </c>
      <c r="AY103" s="176" t="s">
        <v>132</v>
      </c>
    </row>
    <row r="104" spans="2:65" s="1" customFormat="1" ht="16.5" customHeight="1">
      <c r="B104" s="149"/>
      <c r="C104" s="150" t="s">
        <v>145</v>
      </c>
      <c r="D104" s="150" t="s">
        <v>133</v>
      </c>
      <c r="E104" s="151" t="s">
        <v>200</v>
      </c>
      <c r="F104" s="152" t="s">
        <v>201</v>
      </c>
      <c r="G104" s="153" t="s">
        <v>202</v>
      </c>
      <c r="H104" s="154">
        <v>0.45</v>
      </c>
      <c r="I104" s="154"/>
      <c r="J104" s="154">
        <f>ROUND(I104*H104,2)</f>
        <v>0</v>
      </c>
      <c r="K104" s="152" t="s">
        <v>137</v>
      </c>
      <c r="L104" s="37"/>
      <c r="M104" s="155" t="s">
        <v>5</v>
      </c>
      <c r="N104" s="156" t="s">
        <v>41</v>
      </c>
      <c r="O104" s="157">
        <v>1.992</v>
      </c>
      <c r="P104" s="157">
        <f>O104*H104</f>
        <v>0.8964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AR104" s="23" t="s">
        <v>151</v>
      </c>
      <c r="AT104" s="23" t="s">
        <v>133</v>
      </c>
      <c r="AU104" s="23" t="s">
        <v>80</v>
      </c>
      <c r="AY104" s="23" t="s">
        <v>132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23" t="s">
        <v>78</v>
      </c>
      <c r="BK104" s="159">
        <f>ROUND(I104*H104,2)</f>
        <v>0</v>
      </c>
      <c r="BL104" s="23" t="s">
        <v>151</v>
      </c>
      <c r="BM104" s="23" t="s">
        <v>203</v>
      </c>
    </row>
    <row r="105" spans="2:51" s="13" customFormat="1" ht="13.5">
      <c r="B105" s="182"/>
      <c r="D105" s="162" t="s">
        <v>191</v>
      </c>
      <c r="E105" s="183" t="s">
        <v>5</v>
      </c>
      <c r="F105" s="184" t="s">
        <v>199</v>
      </c>
      <c r="H105" s="183" t="s">
        <v>5</v>
      </c>
      <c r="L105" s="182"/>
      <c r="M105" s="185"/>
      <c r="N105" s="186"/>
      <c r="O105" s="186"/>
      <c r="P105" s="186"/>
      <c r="Q105" s="186"/>
      <c r="R105" s="186"/>
      <c r="S105" s="186"/>
      <c r="T105" s="187"/>
      <c r="AT105" s="183" t="s">
        <v>191</v>
      </c>
      <c r="AU105" s="183" t="s">
        <v>80</v>
      </c>
      <c r="AV105" s="13" t="s">
        <v>78</v>
      </c>
      <c r="AW105" s="13" t="s">
        <v>33</v>
      </c>
      <c r="AX105" s="13" t="s">
        <v>70</v>
      </c>
      <c r="AY105" s="183" t="s">
        <v>132</v>
      </c>
    </row>
    <row r="106" spans="2:51" s="11" customFormat="1" ht="13.5">
      <c r="B106" s="168"/>
      <c r="D106" s="162" t="s">
        <v>191</v>
      </c>
      <c r="E106" s="169" t="s">
        <v>5</v>
      </c>
      <c r="F106" s="170" t="s">
        <v>204</v>
      </c>
      <c r="H106" s="171">
        <v>0.15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51" s="11" customFormat="1" ht="13.5">
      <c r="B107" s="168"/>
      <c r="D107" s="162" t="s">
        <v>191</v>
      </c>
      <c r="E107" s="169" t="s">
        <v>5</v>
      </c>
      <c r="F107" s="170" t="s">
        <v>205</v>
      </c>
      <c r="H107" s="171">
        <v>0.15</v>
      </c>
      <c r="L107" s="168"/>
      <c r="M107" s="172"/>
      <c r="N107" s="173"/>
      <c r="O107" s="173"/>
      <c r="P107" s="173"/>
      <c r="Q107" s="173"/>
      <c r="R107" s="173"/>
      <c r="S107" s="173"/>
      <c r="T107" s="174"/>
      <c r="AT107" s="169" t="s">
        <v>191</v>
      </c>
      <c r="AU107" s="169" t="s">
        <v>80</v>
      </c>
      <c r="AV107" s="11" t="s">
        <v>80</v>
      </c>
      <c r="AW107" s="11" t="s">
        <v>33</v>
      </c>
      <c r="AX107" s="11" t="s">
        <v>70</v>
      </c>
      <c r="AY107" s="169" t="s">
        <v>132</v>
      </c>
    </row>
    <row r="108" spans="2:51" s="11" customFormat="1" ht="13.5">
      <c r="B108" s="168"/>
      <c r="D108" s="162" t="s">
        <v>191</v>
      </c>
      <c r="E108" s="169" t="s">
        <v>5</v>
      </c>
      <c r="F108" s="170" t="s">
        <v>206</v>
      </c>
      <c r="H108" s="171">
        <v>0.15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51" s="12" customFormat="1" ht="13.5">
      <c r="B109" s="175"/>
      <c r="D109" s="162" t="s">
        <v>191</v>
      </c>
      <c r="E109" s="176" t="s">
        <v>5</v>
      </c>
      <c r="F109" s="177" t="s">
        <v>195</v>
      </c>
      <c r="H109" s="178">
        <v>0.45</v>
      </c>
      <c r="L109" s="175"/>
      <c r="M109" s="179"/>
      <c r="N109" s="180"/>
      <c r="O109" s="180"/>
      <c r="P109" s="180"/>
      <c r="Q109" s="180"/>
      <c r="R109" s="180"/>
      <c r="S109" s="180"/>
      <c r="T109" s="181"/>
      <c r="AT109" s="176" t="s">
        <v>191</v>
      </c>
      <c r="AU109" s="176" t="s">
        <v>80</v>
      </c>
      <c r="AV109" s="12" t="s">
        <v>151</v>
      </c>
      <c r="AW109" s="12" t="s">
        <v>33</v>
      </c>
      <c r="AX109" s="12" t="s">
        <v>78</v>
      </c>
      <c r="AY109" s="176" t="s">
        <v>132</v>
      </c>
    </row>
    <row r="110" spans="2:65" s="1" customFormat="1" ht="25.5" customHeight="1">
      <c r="B110" s="149"/>
      <c r="C110" s="150" t="s">
        <v>151</v>
      </c>
      <c r="D110" s="150" t="s">
        <v>133</v>
      </c>
      <c r="E110" s="151" t="s">
        <v>207</v>
      </c>
      <c r="F110" s="152" t="s">
        <v>208</v>
      </c>
      <c r="G110" s="153" t="s">
        <v>188</v>
      </c>
      <c r="H110" s="154">
        <v>137.49</v>
      </c>
      <c r="I110" s="154"/>
      <c r="J110" s="154">
        <f>ROUND(I110*H110,2)</f>
        <v>0</v>
      </c>
      <c r="K110" s="152" t="s">
        <v>137</v>
      </c>
      <c r="L110" s="37"/>
      <c r="M110" s="155" t="s">
        <v>5</v>
      </c>
      <c r="N110" s="156" t="s">
        <v>41</v>
      </c>
      <c r="O110" s="157">
        <v>0.172</v>
      </c>
      <c r="P110" s="157">
        <f>O110*H110</f>
        <v>23.64828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23" t="s">
        <v>151</v>
      </c>
      <c r="AT110" s="23" t="s">
        <v>133</v>
      </c>
      <c r="AU110" s="23" t="s">
        <v>80</v>
      </c>
      <c r="AY110" s="23" t="s">
        <v>132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23" t="s">
        <v>78</v>
      </c>
      <c r="BK110" s="159">
        <f>ROUND(I110*H110,2)</f>
        <v>0</v>
      </c>
      <c r="BL110" s="23" t="s">
        <v>151</v>
      </c>
      <c r="BM110" s="23" t="s">
        <v>209</v>
      </c>
    </row>
    <row r="111" spans="2:51" s="11" customFormat="1" ht="13.5">
      <c r="B111" s="168"/>
      <c r="D111" s="162" t="s">
        <v>191</v>
      </c>
      <c r="E111" s="169" t="s">
        <v>5</v>
      </c>
      <c r="F111" s="170" t="s">
        <v>210</v>
      </c>
      <c r="H111" s="171">
        <v>13.65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51" s="11" customFormat="1" ht="13.5">
      <c r="B112" s="168"/>
      <c r="D112" s="162" t="s">
        <v>191</v>
      </c>
      <c r="E112" s="169" t="s">
        <v>5</v>
      </c>
      <c r="F112" s="170" t="s">
        <v>211</v>
      </c>
      <c r="H112" s="171">
        <v>12.3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70</v>
      </c>
      <c r="AY112" s="169" t="s">
        <v>132</v>
      </c>
    </row>
    <row r="113" spans="2:51" s="11" customFormat="1" ht="13.5">
      <c r="B113" s="168"/>
      <c r="D113" s="162" t="s">
        <v>191</v>
      </c>
      <c r="E113" s="169" t="s">
        <v>5</v>
      </c>
      <c r="F113" s="170" t="s">
        <v>212</v>
      </c>
      <c r="H113" s="171">
        <v>4.35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51" s="11" customFormat="1" ht="13.5">
      <c r="B114" s="168"/>
      <c r="D114" s="162" t="s">
        <v>191</v>
      </c>
      <c r="E114" s="169" t="s">
        <v>5</v>
      </c>
      <c r="F114" s="170" t="s">
        <v>213</v>
      </c>
      <c r="H114" s="171">
        <v>7.2</v>
      </c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191</v>
      </c>
      <c r="AU114" s="169" t="s">
        <v>80</v>
      </c>
      <c r="AV114" s="11" t="s">
        <v>80</v>
      </c>
      <c r="AW114" s="11" t="s">
        <v>33</v>
      </c>
      <c r="AX114" s="11" t="s">
        <v>70</v>
      </c>
      <c r="AY114" s="169" t="s">
        <v>132</v>
      </c>
    </row>
    <row r="115" spans="2:51" s="11" customFormat="1" ht="13.5">
      <c r="B115" s="168"/>
      <c r="D115" s="162" t="s">
        <v>191</v>
      </c>
      <c r="E115" s="169" t="s">
        <v>5</v>
      </c>
      <c r="F115" s="170" t="s">
        <v>214</v>
      </c>
      <c r="H115" s="171">
        <v>6.75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51" s="11" customFormat="1" ht="13.5">
      <c r="B116" s="168"/>
      <c r="D116" s="162" t="s">
        <v>191</v>
      </c>
      <c r="E116" s="169" t="s">
        <v>5</v>
      </c>
      <c r="F116" s="170" t="s">
        <v>215</v>
      </c>
      <c r="H116" s="171">
        <v>7.8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51" s="11" customFormat="1" ht="13.5">
      <c r="B117" s="168"/>
      <c r="D117" s="162" t="s">
        <v>191</v>
      </c>
      <c r="E117" s="169" t="s">
        <v>5</v>
      </c>
      <c r="F117" s="170" t="s">
        <v>216</v>
      </c>
      <c r="H117" s="171">
        <v>18.6</v>
      </c>
      <c r="L117" s="168"/>
      <c r="M117" s="172"/>
      <c r="N117" s="173"/>
      <c r="O117" s="173"/>
      <c r="P117" s="173"/>
      <c r="Q117" s="173"/>
      <c r="R117" s="173"/>
      <c r="S117" s="173"/>
      <c r="T117" s="174"/>
      <c r="AT117" s="169" t="s">
        <v>191</v>
      </c>
      <c r="AU117" s="169" t="s">
        <v>80</v>
      </c>
      <c r="AV117" s="11" t="s">
        <v>80</v>
      </c>
      <c r="AW117" s="11" t="s">
        <v>33</v>
      </c>
      <c r="AX117" s="11" t="s">
        <v>70</v>
      </c>
      <c r="AY117" s="169" t="s">
        <v>132</v>
      </c>
    </row>
    <row r="118" spans="2:51" s="11" customFormat="1" ht="13.5">
      <c r="B118" s="168"/>
      <c r="D118" s="162" t="s">
        <v>191</v>
      </c>
      <c r="E118" s="169" t="s">
        <v>5</v>
      </c>
      <c r="F118" s="170" t="s">
        <v>217</v>
      </c>
      <c r="H118" s="171">
        <v>5.18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51" s="11" customFormat="1" ht="13.5">
      <c r="B119" s="168"/>
      <c r="D119" s="162" t="s">
        <v>191</v>
      </c>
      <c r="E119" s="169" t="s">
        <v>5</v>
      </c>
      <c r="F119" s="170" t="s">
        <v>218</v>
      </c>
      <c r="H119" s="171">
        <v>6.6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51" s="11" customFormat="1" ht="13.5">
      <c r="B120" s="168"/>
      <c r="D120" s="162" t="s">
        <v>191</v>
      </c>
      <c r="E120" s="169" t="s">
        <v>5</v>
      </c>
      <c r="F120" s="170" t="s">
        <v>219</v>
      </c>
      <c r="H120" s="171">
        <v>4.95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191</v>
      </c>
      <c r="AU120" s="169" t="s">
        <v>80</v>
      </c>
      <c r="AV120" s="11" t="s">
        <v>80</v>
      </c>
      <c r="AW120" s="11" t="s">
        <v>33</v>
      </c>
      <c r="AX120" s="11" t="s">
        <v>70</v>
      </c>
      <c r="AY120" s="169" t="s">
        <v>132</v>
      </c>
    </row>
    <row r="121" spans="2:51" s="11" customFormat="1" ht="13.5">
      <c r="B121" s="168"/>
      <c r="D121" s="162" t="s">
        <v>191</v>
      </c>
      <c r="E121" s="169" t="s">
        <v>5</v>
      </c>
      <c r="F121" s="170" t="s">
        <v>220</v>
      </c>
      <c r="H121" s="171">
        <v>6.75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51" s="11" customFormat="1" ht="13.5">
      <c r="B122" s="168"/>
      <c r="D122" s="162" t="s">
        <v>191</v>
      </c>
      <c r="E122" s="169" t="s">
        <v>5</v>
      </c>
      <c r="F122" s="170" t="s">
        <v>221</v>
      </c>
      <c r="H122" s="171">
        <v>4.88</v>
      </c>
      <c r="L122" s="168"/>
      <c r="M122" s="172"/>
      <c r="N122" s="173"/>
      <c r="O122" s="173"/>
      <c r="P122" s="173"/>
      <c r="Q122" s="173"/>
      <c r="R122" s="173"/>
      <c r="S122" s="173"/>
      <c r="T122" s="174"/>
      <c r="AT122" s="169" t="s">
        <v>191</v>
      </c>
      <c r="AU122" s="169" t="s">
        <v>80</v>
      </c>
      <c r="AV122" s="11" t="s">
        <v>80</v>
      </c>
      <c r="AW122" s="11" t="s">
        <v>33</v>
      </c>
      <c r="AX122" s="11" t="s">
        <v>70</v>
      </c>
      <c r="AY122" s="169" t="s">
        <v>132</v>
      </c>
    </row>
    <row r="123" spans="2:51" s="11" customFormat="1" ht="13.5">
      <c r="B123" s="168"/>
      <c r="D123" s="162" t="s">
        <v>191</v>
      </c>
      <c r="E123" s="169" t="s">
        <v>5</v>
      </c>
      <c r="F123" s="170" t="s">
        <v>222</v>
      </c>
      <c r="H123" s="171">
        <v>4.05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191</v>
      </c>
      <c r="AU123" s="169" t="s">
        <v>80</v>
      </c>
      <c r="AV123" s="11" t="s">
        <v>80</v>
      </c>
      <c r="AW123" s="11" t="s">
        <v>33</v>
      </c>
      <c r="AX123" s="11" t="s">
        <v>70</v>
      </c>
      <c r="AY123" s="169" t="s">
        <v>132</v>
      </c>
    </row>
    <row r="124" spans="2:51" s="11" customFormat="1" ht="13.5">
      <c r="B124" s="168"/>
      <c r="D124" s="162" t="s">
        <v>191</v>
      </c>
      <c r="E124" s="169" t="s">
        <v>5</v>
      </c>
      <c r="F124" s="170" t="s">
        <v>223</v>
      </c>
      <c r="H124" s="171">
        <v>5.48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70</v>
      </c>
      <c r="AY124" s="169" t="s">
        <v>132</v>
      </c>
    </row>
    <row r="125" spans="2:51" s="11" customFormat="1" ht="13.5">
      <c r="B125" s="168"/>
      <c r="D125" s="162" t="s">
        <v>191</v>
      </c>
      <c r="E125" s="169" t="s">
        <v>5</v>
      </c>
      <c r="F125" s="170" t="s">
        <v>224</v>
      </c>
      <c r="H125" s="171">
        <v>3.75</v>
      </c>
      <c r="L125" s="168"/>
      <c r="M125" s="172"/>
      <c r="N125" s="173"/>
      <c r="O125" s="173"/>
      <c r="P125" s="173"/>
      <c r="Q125" s="173"/>
      <c r="R125" s="173"/>
      <c r="S125" s="173"/>
      <c r="T125" s="174"/>
      <c r="AT125" s="169" t="s">
        <v>191</v>
      </c>
      <c r="AU125" s="169" t="s">
        <v>80</v>
      </c>
      <c r="AV125" s="11" t="s">
        <v>80</v>
      </c>
      <c r="AW125" s="11" t="s">
        <v>33</v>
      </c>
      <c r="AX125" s="11" t="s">
        <v>70</v>
      </c>
      <c r="AY125" s="169" t="s">
        <v>132</v>
      </c>
    </row>
    <row r="126" spans="2:51" s="11" customFormat="1" ht="13.5">
      <c r="B126" s="168"/>
      <c r="D126" s="162" t="s">
        <v>191</v>
      </c>
      <c r="E126" s="169" t="s">
        <v>5</v>
      </c>
      <c r="F126" s="170" t="s">
        <v>225</v>
      </c>
      <c r="H126" s="171">
        <v>6.45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191</v>
      </c>
      <c r="AU126" s="169" t="s">
        <v>80</v>
      </c>
      <c r="AV126" s="11" t="s">
        <v>80</v>
      </c>
      <c r="AW126" s="11" t="s">
        <v>33</v>
      </c>
      <c r="AX126" s="11" t="s">
        <v>70</v>
      </c>
      <c r="AY126" s="169" t="s">
        <v>132</v>
      </c>
    </row>
    <row r="127" spans="2:51" s="11" customFormat="1" ht="13.5">
      <c r="B127" s="168"/>
      <c r="D127" s="162" t="s">
        <v>191</v>
      </c>
      <c r="E127" s="169" t="s">
        <v>5</v>
      </c>
      <c r="F127" s="170" t="s">
        <v>226</v>
      </c>
      <c r="H127" s="171">
        <v>6.6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191</v>
      </c>
      <c r="AU127" s="169" t="s">
        <v>80</v>
      </c>
      <c r="AV127" s="11" t="s">
        <v>80</v>
      </c>
      <c r="AW127" s="11" t="s">
        <v>33</v>
      </c>
      <c r="AX127" s="11" t="s">
        <v>70</v>
      </c>
      <c r="AY127" s="169" t="s">
        <v>132</v>
      </c>
    </row>
    <row r="128" spans="2:51" s="11" customFormat="1" ht="13.5">
      <c r="B128" s="168"/>
      <c r="D128" s="162" t="s">
        <v>191</v>
      </c>
      <c r="E128" s="169" t="s">
        <v>5</v>
      </c>
      <c r="F128" s="170" t="s">
        <v>227</v>
      </c>
      <c r="H128" s="171">
        <v>5.7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70</v>
      </c>
      <c r="AY128" s="169" t="s">
        <v>132</v>
      </c>
    </row>
    <row r="129" spans="2:51" s="11" customFormat="1" ht="13.5">
      <c r="B129" s="168"/>
      <c r="D129" s="162" t="s">
        <v>191</v>
      </c>
      <c r="E129" s="169" t="s">
        <v>5</v>
      </c>
      <c r="F129" s="170" t="s">
        <v>228</v>
      </c>
      <c r="H129" s="171">
        <v>6.45</v>
      </c>
      <c r="L129" s="168"/>
      <c r="M129" s="172"/>
      <c r="N129" s="173"/>
      <c r="O129" s="173"/>
      <c r="P129" s="173"/>
      <c r="Q129" s="173"/>
      <c r="R129" s="173"/>
      <c r="S129" s="173"/>
      <c r="T129" s="174"/>
      <c r="AT129" s="169" t="s">
        <v>191</v>
      </c>
      <c r="AU129" s="169" t="s">
        <v>80</v>
      </c>
      <c r="AV129" s="11" t="s">
        <v>80</v>
      </c>
      <c r="AW129" s="11" t="s">
        <v>33</v>
      </c>
      <c r="AX129" s="11" t="s">
        <v>70</v>
      </c>
      <c r="AY129" s="169" t="s">
        <v>132</v>
      </c>
    </row>
    <row r="130" spans="2:51" s="12" customFormat="1" ht="13.5">
      <c r="B130" s="175"/>
      <c r="D130" s="162" t="s">
        <v>191</v>
      </c>
      <c r="E130" s="176" t="s">
        <v>5</v>
      </c>
      <c r="F130" s="177" t="s">
        <v>195</v>
      </c>
      <c r="H130" s="178">
        <v>137.49</v>
      </c>
      <c r="L130" s="175"/>
      <c r="M130" s="179"/>
      <c r="N130" s="180"/>
      <c r="O130" s="180"/>
      <c r="P130" s="180"/>
      <c r="Q130" s="180"/>
      <c r="R130" s="180"/>
      <c r="S130" s="180"/>
      <c r="T130" s="181"/>
      <c r="AT130" s="176" t="s">
        <v>191</v>
      </c>
      <c r="AU130" s="176" t="s">
        <v>80</v>
      </c>
      <c r="AV130" s="12" t="s">
        <v>151</v>
      </c>
      <c r="AW130" s="12" t="s">
        <v>33</v>
      </c>
      <c r="AX130" s="12" t="s">
        <v>78</v>
      </c>
      <c r="AY130" s="176" t="s">
        <v>132</v>
      </c>
    </row>
    <row r="131" spans="2:65" s="1" customFormat="1" ht="16.5" customHeight="1">
      <c r="B131" s="149"/>
      <c r="C131" s="150" t="s">
        <v>131</v>
      </c>
      <c r="D131" s="150" t="s">
        <v>133</v>
      </c>
      <c r="E131" s="151" t="s">
        <v>229</v>
      </c>
      <c r="F131" s="152" t="s">
        <v>230</v>
      </c>
      <c r="G131" s="153" t="s">
        <v>188</v>
      </c>
      <c r="H131" s="154">
        <v>137.48</v>
      </c>
      <c r="I131" s="154"/>
      <c r="J131" s="154">
        <f>ROUND(I131*H131,2)</f>
        <v>0</v>
      </c>
      <c r="K131" s="152" t="s">
        <v>137</v>
      </c>
      <c r="L131" s="37"/>
      <c r="M131" s="155" t="s">
        <v>5</v>
      </c>
      <c r="N131" s="156" t="s">
        <v>41</v>
      </c>
      <c r="O131" s="157">
        <v>0.07</v>
      </c>
      <c r="P131" s="157">
        <f>O131*H131</f>
        <v>9.6236</v>
      </c>
      <c r="Q131" s="157">
        <v>0.00018</v>
      </c>
      <c r="R131" s="157">
        <f>Q131*H131</f>
        <v>0.024746399999999998</v>
      </c>
      <c r="S131" s="157">
        <v>0</v>
      </c>
      <c r="T131" s="158">
        <f>S131*H131</f>
        <v>0</v>
      </c>
      <c r="AR131" s="23" t="s">
        <v>151</v>
      </c>
      <c r="AT131" s="23" t="s">
        <v>133</v>
      </c>
      <c r="AU131" s="23" t="s">
        <v>80</v>
      </c>
      <c r="AY131" s="23" t="s">
        <v>132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23" t="s">
        <v>78</v>
      </c>
      <c r="BK131" s="159">
        <f>ROUND(I131*H131,2)</f>
        <v>0</v>
      </c>
      <c r="BL131" s="23" t="s">
        <v>151</v>
      </c>
      <c r="BM131" s="23" t="s">
        <v>231</v>
      </c>
    </row>
    <row r="132" spans="2:65" s="1" customFormat="1" ht="25.5" customHeight="1">
      <c r="B132" s="149"/>
      <c r="C132" s="150" t="s">
        <v>158</v>
      </c>
      <c r="D132" s="150" t="s">
        <v>133</v>
      </c>
      <c r="E132" s="151" t="s">
        <v>232</v>
      </c>
      <c r="F132" s="152" t="s">
        <v>233</v>
      </c>
      <c r="G132" s="153" t="s">
        <v>202</v>
      </c>
      <c r="H132" s="154">
        <v>2.1</v>
      </c>
      <c r="I132" s="154"/>
      <c r="J132" s="154">
        <f>ROUND(I132*H132,2)</f>
        <v>0</v>
      </c>
      <c r="K132" s="152" t="s">
        <v>137</v>
      </c>
      <c r="L132" s="37"/>
      <c r="M132" s="155" t="s">
        <v>5</v>
      </c>
      <c r="N132" s="156" t="s">
        <v>41</v>
      </c>
      <c r="O132" s="157">
        <v>3.36</v>
      </c>
      <c r="P132" s="157">
        <f>O132*H132</f>
        <v>7.056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23" t="s">
        <v>151</v>
      </c>
      <c r="AT132" s="23" t="s">
        <v>133</v>
      </c>
      <c r="AU132" s="23" t="s">
        <v>80</v>
      </c>
      <c r="AY132" s="23" t="s">
        <v>132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23" t="s">
        <v>78</v>
      </c>
      <c r="BK132" s="159">
        <f>ROUND(I132*H132,2)</f>
        <v>0</v>
      </c>
      <c r="BL132" s="23" t="s">
        <v>151</v>
      </c>
      <c r="BM132" s="23" t="s">
        <v>234</v>
      </c>
    </row>
    <row r="133" spans="2:51" s="11" customFormat="1" ht="13.5">
      <c r="B133" s="168"/>
      <c r="D133" s="162" t="s">
        <v>191</v>
      </c>
      <c r="E133" s="169" t="s">
        <v>5</v>
      </c>
      <c r="F133" s="170" t="s">
        <v>235</v>
      </c>
      <c r="H133" s="171">
        <v>2.1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78</v>
      </c>
      <c r="AY133" s="169" t="s">
        <v>132</v>
      </c>
    </row>
    <row r="134" spans="2:65" s="1" customFormat="1" ht="16.5" customHeight="1">
      <c r="B134" s="149"/>
      <c r="C134" s="150" t="s">
        <v>164</v>
      </c>
      <c r="D134" s="150" t="s">
        <v>133</v>
      </c>
      <c r="E134" s="151" t="s">
        <v>236</v>
      </c>
      <c r="F134" s="152" t="s">
        <v>237</v>
      </c>
      <c r="G134" s="153" t="s">
        <v>136</v>
      </c>
      <c r="H134" s="154">
        <v>1</v>
      </c>
      <c r="I134" s="154"/>
      <c r="J134" s="154">
        <f>ROUND(I134*H134,2)</f>
        <v>0</v>
      </c>
      <c r="K134" s="152" t="s">
        <v>5</v>
      </c>
      <c r="L134" s="37"/>
      <c r="M134" s="155" t="s">
        <v>5</v>
      </c>
      <c r="N134" s="156" t="s">
        <v>41</v>
      </c>
      <c r="O134" s="157">
        <v>0</v>
      </c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23" t="s">
        <v>151</v>
      </c>
      <c r="AT134" s="23" t="s">
        <v>133</v>
      </c>
      <c r="AU134" s="23" t="s">
        <v>80</v>
      </c>
      <c r="AY134" s="23" t="s">
        <v>132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23" t="s">
        <v>78</v>
      </c>
      <c r="BK134" s="159">
        <f>ROUND(I134*H134,2)</f>
        <v>0</v>
      </c>
      <c r="BL134" s="23" t="s">
        <v>151</v>
      </c>
      <c r="BM134" s="23" t="s">
        <v>238</v>
      </c>
    </row>
    <row r="135" spans="2:63" s="10" customFormat="1" ht="29.85" customHeight="1">
      <c r="B135" s="139"/>
      <c r="D135" s="140" t="s">
        <v>69</v>
      </c>
      <c r="E135" s="160" t="s">
        <v>151</v>
      </c>
      <c r="F135" s="160" t="s">
        <v>239</v>
      </c>
      <c r="J135" s="161">
        <f>BK135</f>
        <v>0</v>
      </c>
      <c r="L135" s="139"/>
      <c r="M135" s="143"/>
      <c r="N135" s="144"/>
      <c r="O135" s="144"/>
      <c r="P135" s="145">
        <f>SUM(P136:P143)</f>
        <v>0.51</v>
      </c>
      <c r="Q135" s="144"/>
      <c r="R135" s="145">
        <f>SUM(R136:R143)</f>
        <v>0</v>
      </c>
      <c r="S135" s="144"/>
      <c r="T135" s="146">
        <f>SUM(T136:T143)</f>
        <v>0</v>
      </c>
      <c r="AR135" s="140" t="s">
        <v>78</v>
      </c>
      <c r="AT135" s="147" t="s">
        <v>69</v>
      </c>
      <c r="AU135" s="147" t="s">
        <v>78</v>
      </c>
      <c r="AY135" s="140" t="s">
        <v>132</v>
      </c>
      <c r="BK135" s="148">
        <f>SUM(BK136:BK143)</f>
        <v>0</v>
      </c>
    </row>
    <row r="136" spans="2:65" s="1" customFormat="1" ht="25.5" customHeight="1">
      <c r="B136" s="149"/>
      <c r="C136" s="150" t="s">
        <v>240</v>
      </c>
      <c r="D136" s="150" t="s">
        <v>133</v>
      </c>
      <c r="E136" s="151" t="s">
        <v>241</v>
      </c>
      <c r="F136" s="152" t="s">
        <v>242</v>
      </c>
      <c r="G136" s="153" t="s">
        <v>188</v>
      </c>
      <c r="H136" s="154">
        <v>3</v>
      </c>
      <c r="I136" s="154"/>
      <c r="J136" s="154">
        <f>ROUND(I136*H136,2)</f>
        <v>0</v>
      </c>
      <c r="K136" s="152" t="s">
        <v>137</v>
      </c>
      <c r="L136" s="37"/>
      <c r="M136" s="155" t="s">
        <v>5</v>
      </c>
      <c r="N136" s="156" t="s">
        <v>41</v>
      </c>
      <c r="O136" s="157">
        <v>0.105</v>
      </c>
      <c r="P136" s="157">
        <f>O136*H136</f>
        <v>0.315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23" t="s">
        <v>151</v>
      </c>
      <c r="AT136" s="23" t="s">
        <v>133</v>
      </c>
      <c r="AU136" s="23" t="s">
        <v>80</v>
      </c>
      <c r="AY136" s="23" t="s">
        <v>132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23" t="s">
        <v>78</v>
      </c>
      <c r="BK136" s="159">
        <f>ROUND(I136*H136,2)</f>
        <v>0</v>
      </c>
      <c r="BL136" s="23" t="s">
        <v>151</v>
      </c>
      <c r="BM136" s="23" t="s">
        <v>243</v>
      </c>
    </row>
    <row r="137" spans="2:51" s="13" customFormat="1" ht="13.5">
      <c r="B137" s="182"/>
      <c r="D137" s="162" t="s">
        <v>191</v>
      </c>
      <c r="E137" s="183" t="s">
        <v>5</v>
      </c>
      <c r="F137" s="184" t="s">
        <v>199</v>
      </c>
      <c r="H137" s="183" t="s">
        <v>5</v>
      </c>
      <c r="L137" s="182"/>
      <c r="M137" s="185"/>
      <c r="N137" s="186"/>
      <c r="O137" s="186"/>
      <c r="P137" s="186"/>
      <c r="Q137" s="186"/>
      <c r="R137" s="186"/>
      <c r="S137" s="186"/>
      <c r="T137" s="187"/>
      <c r="AT137" s="183" t="s">
        <v>191</v>
      </c>
      <c r="AU137" s="183" t="s">
        <v>80</v>
      </c>
      <c r="AV137" s="13" t="s">
        <v>78</v>
      </c>
      <c r="AW137" s="13" t="s">
        <v>33</v>
      </c>
      <c r="AX137" s="13" t="s">
        <v>70</v>
      </c>
      <c r="AY137" s="183" t="s">
        <v>132</v>
      </c>
    </row>
    <row r="138" spans="2:51" s="11" customFormat="1" ht="13.5">
      <c r="B138" s="168"/>
      <c r="D138" s="162" t="s">
        <v>191</v>
      </c>
      <c r="E138" s="169" t="s">
        <v>5</v>
      </c>
      <c r="F138" s="170" t="s">
        <v>192</v>
      </c>
      <c r="H138" s="171">
        <v>1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70</v>
      </c>
      <c r="AY138" s="169" t="s">
        <v>132</v>
      </c>
    </row>
    <row r="139" spans="2:51" s="11" customFormat="1" ht="13.5">
      <c r="B139" s="168"/>
      <c r="D139" s="162" t="s">
        <v>191</v>
      </c>
      <c r="E139" s="169" t="s">
        <v>5</v>
      </c>
      <c r="F139" s="170" t="s">
        <v>193</v>
      </c>
      <c r="H139" s="171">
        <v>1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191</v>
      </c>
      <c r="AU139" s="169" t="s">
        <v>80</v>
      </c>
      <c r="AV139" s="11" t="s">
        <v>80</v>
      </c>
      <c r="AW139" s="11" t="s">
        <v>33</v>
      </c>
      <c r="AX139" s="11" t="s">
        <v>70</v>
      </c>
      <c r="AY139" s="169" t="s">
        <v>132</v>
      </c>
    </row>
    <row r="140" spans="2:51" s="11" customFormat="1" ht="13.5">
      <c r="B140" s="168"/>
      <c r="D140" s="162" t="s">
        <v>191</v>
      </c>
      <c r="E140" s="169" t="s">
        <v>5</v>
      </c>
      <c r="F140" s="170" t="s">
        <v>194</v>
      </c>
      <c r="H140" s="171">
        <v>1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70</v>
      </c>
      <c r="AY140" s="169" t="s">
        <v>132</v>
      </c>
    </row>
    <row r="141" spans="2:51" s="12" customFormat="1" ht="13.5">
      <c r="B141" s="175"/>
      <c r="D141" s="162" t="s">
        <v>191</v>
      </c>
      <c r="E141" s="176" t="s">
        <v>5</v>
      </c>
      <c r="F141" s="177" t="s">
        <v>195</v>
      </c>
      <c r="H141" s="178">
        <v>3</v>
      </c>
      <c r="L141" s="175"/>
      <c r="M141" s="179"/>
      <c r="N141" s="180"/>
      <c r="O141" s="180"/>
      <c r="P141" s="180"/>
      <c r="Q141" s="180"/>
      <c r="R141" s="180"/>
      <c r="S141" s="180"/>
      <c r="T141" s="181"/>
      <c r="AT141" s="176" t="s">
        <v>191</v>
      </c>
      <c r="AU141" s="176" t="s">
        <v>80</v>
      </c>
      <c r="AV141" s="12" t="s">
        <v>151</v>
      </c>
      <c r="AW141" s="12" t="s">
        <v>33</v>
      </c>
      <c r="AX141" s="12" t="s">
        <v>78</v>
      </c>
      <c r="AY141" s="176" t="s">
        <v>132</v>
      </c>
    </row>
    <row r="142" spans="2:65" s="1" customFormat="1" ht="25.5" customHeight="1">
      <c r="B142" s="149"/>
      <c r="C142" s="150" t="s">
        <v>244</v>
      </c>
      <c r="D142" s="150" t="s">
        <v>133</v>
      </c>
      <c r="E142" s="151" t="s">
        <v>245</v>
      </c>
      <c r="F142" s="152" t="s">
        <v>246</v>
      </c>
      <c r="G142" s="153" t="s">
        <v>188</v>
      </c>
      <c r="H142" s="154">
        <v>15</v>
      </c>
      <c r="I142" s="154"/>
      <c r="J142" s="154">
        <f>ROUND(I142*H142,2)</f>
        <v>0</v>
      </c>
      <c r="K142" s="152" t="s">
        <v>137</v>
      </c>
      <c r="L142" s="37"/>
      <c r="M142" s="155" t="s">
        <v>5</v>
      </c>
      <c r="N142" s="156" t="s">
        <v>41</v>
      </c>
      <c r="O142" s="157">
        <v>0.013</v>
      </c>
      <c r="P142" s="157">
        <f>O142*H142</f>
        <v>0.19499999999999998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23" t="s">
        <v>151</v>
      </c>
      <c r="AT142" s="23" t="s">
        <v>133</v>
      </c>
      <c r="AU142" s="23" t="s">
        <v>80</v>
      </c>
      <c r="AY142" s="23" t="s">
        <v>132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23" t="s">
        <v>78</v>
      </c>
      <c r="BK142" s="159">
        <f>ROUND(I142*H142,2)</f>
        <v>0</v>
      </c>
      <c r="BL142" s="23" t="s">
        <v>151</v>
      </c>
      <c r="BM142" s="23" t="s">
        <v>247</v>
      </c>
    </row>
    <row r="143" spans="2:51" s="11" customFormat="1" ht="13.5">
      <c r="B143" s="168"/>
      <c r="D143" s="162" t="s">
        <v>191</v>
      </c>
      <c r="E143" s="169" t="s">
        <v>5</v>
      </c>
      <c r="F143" s="170" t="s">
        <v>248</v>
      </c>
      <c r="H143" s="171">
        <v>15</v>
      </c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191</v>
      </c>
      <c r="AU143" s="169" t="s">
        <v>80</v>
      </c>
      <c r="AV143" s="11" t="s">
        <v>80</v>
      </c>
      <c r="AW143" s="11" t="s">
        <v>33</v>
      </c>
      <c r="AX143" s="11" t="s">
        <v>78</v>
      </c>
      <c r="AY143" s="169" t="s">
        <v>132</v>
      </c>
    </row>
    <row r="144" spans="2:63" s="10" customFormat="1" ht="29.85" customHeight="1">
      <c r="B144" s="139"/>
      <c r="D144" s="140" t="s">
        <v>69</v>
      </c>
      <c r="E144" s="160" t="s">
        <v>131</v>
      </c>
      <c r="F144" s="160" t="s">
        <v>249</v>
      </c>
      <c r="J144" s="161">
        <f>BK144</f>
        <v>0</v>
      </c>
      <c r="L144" s="139"/>
      <c r="M144" s="143"/>
      <c r="N144" s="144"/>
      <c r="O144" s="144"/>
      <c r="P144" s="145">
        <f>SUM(P145:P146)</f>
        <v>2.976</v>
      </c>
      <c r="Q144" s="144"/>
      <c r="R144" s="145">
        <f>SUM(R145:R146)</f>
        <v>1.84212</v>
      </c>
      <c r="S144" s="144"/>
      <c r="T144" s="146">
        <f>SUM(T145:T146)</f>
        <v>0</v>
      </c>
      <c r="AR144" s="140" t="s">
        <v>78</v>
      </c>
      <c r="AT144" s="147" t="s">
        <v>69</v>
      </c>
      <c r="AU144" s="147" t="s">
        <v>78</v>
      </c>
      <c r="AY144" s="140" t="s">
        <v>132</v>
      </c>
      <c r="BK144" s="148">
        <f>SUM(BK145:BK146)</f>
        <v>0</v>
      </c>
    </row>
    <row r="145" spans="2:65" s="1" customFormat="1" ht="16.5" customHeight="1">
      <c r="B145" s="149"/>
      <c r="C145" s="150" t="s">
        <v>250</v>
      </c>
      <c r="D145" s="150" t="s">
        <v>133</v>
      </c>
      <c r="E145" s="151" t="s">
        <v>251</v>
      </c>
      <c r="F145" s="152" t="s">
        <v>252</v>
      </c>
      <c r="G145" s="153" t="s">
        <v>188</v>
      </c>
      <c r="H145" s="154">
        <v>3</v>
      </c>
      <c r="I145" s="154"/>
      <c r="J145" s="154">
        <f>ROUND(I145*H145,2)</f>
        <v>0</v>
      </c>
      <c r="K145" s="152" t="s">
        <v>137</v>
      </c>
      <c r="L145" s="37"/>
      <c r="M145" s="155" t="s">
        <v>5</v>
      </c>
      <c r="N145" s="156" t="s">
        <v>41</v>
      </c>
      <c r="O145" s="157">
        <v>0.992</v>
      </c>
      <c r="P145" s="157">
        <f>O145*H145</f>
        <v>2.976</v>
      </c>
      <c r="Q145" s="157">
        <v>0.61404</v>
      </c>
      <c r="R145" s="157">
        <f>Q145*H145</f>
        <v>1.84212</v>
      </c>
      <c r="S145" s="157">
        <v>0</v>
      </c>
      <c r="T145" s="158">
        <f>S145*H145</f>
        <v>0</v>
      </c>
      <c r="AR145" s="23" t="s">
        <v>151</v>
      </c>
      <c r="AT145" s="23" t="s">
        <v>133</v>
      </c>
      <c r="AU145" s="23" t="s">
        <v>80</v>
      </c>
      <c r="AY145" s="23" t="s">
        <v>132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23" t="s">
        <v>78</v>
      </c>
      <c r="BK145" s="159">
        <f>ROUND(I145*H145,2)</f>
        <v>0</v>
      </c>
      <c r="BL145" s="23" t="s">
        <v>151</v>
      </c>
      <c r="BM145" s="23" t="s">
        <v>253</v>
      </c>
    </row>
    <row r="146" spans="2:51" s="11" customFormat="1" ht="13.5">
      <c r="B146" s="168"/>
      <c r="D146" s="162" t="s">
        <v>191</v>
      </c>
      <c r="E146" s="169" t="s">
        <v>5</v>
      </c>
      <c r="F146" s="170" t="s">
        <v>254</v>
      </c>
      <c r="H146" s="171">
        <v>3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78</v>
      </c>
      <c r="AY146" s="169" t="s">
        <v>132</v>
      </c>
    </row>
    <row r="147" spans="2:63" s="10" customFormat="1" ht="29.85" customHeight="1">
      <c r="B147" s="139"/>
      <c r="D147" s="140" t="s">
        <v>69</v>
      </c>
      <c r="E147" s="160" t="s">
        <v>244</v>
      </c>
      <c r="F147" s="160" t="s">
        <v>255</v>
      </c>
      <c r="J147" s="161">
        <f>BK147</f>
        <v>0</v>
      </c>
      <c r="L147" s="139"/>
      <c r="M147" s="143"/>
      <c r="N147" s="144"/>
      <c r="O147" s="144"/>
      <c r="P147" s="145">
        <f>SUM(P148:P170)</f>
        <v>38.493</v>
      </c>
      <c r="Q147" s="144"/>
      <c r="R147" s="145">
        <f>SUM(R148:R170)</f>
        <v>0</v>
      </c>
      <c r="S147" s="144"/>
      <c r="T147" s="146">
        <f>SUM(T148:T170)</f>
        <v>0.045825000000000005</v>
      </c>
      <c r="AR147" s="140" t="s">
        <v>78</v>
      </c>
      <c r="AT147" s="147" t="s">
        <v>69</v>
      </c>
      <c r="AU147" s="147" t="s">
        <v>78</v>
      </c>
      <c r="AY147" s="140" t="s">
        <v>132</v>
      </c>
      <c r="BK147" s="148">
        <f>SUM(BK148:BK170)</f>
        <v>0</v>
      </c>
    </row>
    <row r="148" spans="2:65" s="1" customFormat="1" ht="25.5" customHeight="1">
      <c r="B148" s="149"/>
      <c r="C148" s="150" t="s">
        <v>256</v>
      </c>
      <c r="D148" s="150" t="s">
        <v>133</v>
      </c>
      <c r="E148" s="151" t="s">
        <v>257</v>
      </c>
      <c r="F148" s="152" t="s">
        <v>258</v>
      </c>
      <c r="G148" s="153" t="s">
        <v>188</v>
      </c>
      <c r="H148" s="154">
        <v>91.65</v>
      </c>
      <c r="I148" s="154"/>
      <c r="J148" s="154">
        <f>ROUND(I148*H148,2)</f>
        <v>0</v>
      </c>
      <c r="K148" s="152" t="s">
        <v>137</v>
      </c>
      <c r="L148" s="37"/>
      <c r="M148" s="155" t="s">
        <v>5</v>
      </c>
      <c r="N148" s="156" t="s">
        <v>41</v>
      </c>
      <c r="O148" s="157">
        <v>0.42</v>
      </c>
      <c r="P148" s="157">
        <f>O148*H148</f>
        <v>38.493</v>
      </c>
      <c r="Q148" s="157">
        <v>0</v>
      </c>
      <c r="R148" s="157">
        <f>Q148*H148</f>
        <v>0</v>
      </c>
      <c r="S148" s="157">
        <v>0.0005</v>
      </c>
      <c r="T148" s="158">
        <f>S148*H148</f>
        <v>0.045825000000000005</v>
      </c>
      <c r="AR148" s="23" t="s">
        <v>151</v>
      </c>
      <c r="AT148" s="23" t="s">
        <v>133</v>
      </c>
      <c r="AU148" s="23" t="s">
        <v>80</v>
      </c>
      <c r="AY148" s="23" t="s">
        <v>132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23" t="s">
        <v>78</v>
      </c>
      <c r="BK148" s="159">
        <f>ROUND(I148*H148,2)</f>
        <v>0</v>
      </c>
      <c r="BL148" s="23" t="s">
        <v>151</v>
      </c>
      <c r="BM148" s="23" t="s">
        <v>259</v>
      </c>
    </row>
    <row r="149" spans="2:51" s="11" customFormat="1" ht="13.5">
      <c r="B149" s="168"/>
      <c r="D149" s="162" t="s">
        <v>191</v>
      </c>
      <c r="E149" s="169" t="s">
        <v>5</v>
      </c>
      <c r="F149" s="170" t="s">
        <v>260</v>
      </c>
      <c r="H149" s="171">
        <v>9.1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51" s="11" customFormat="1" ht="13.5">
      <c r="B150" s="168"/>
      <c r="D150" s="162" t="s">
        <v>191</v>
      </c>
      <c r="E150" s="169" t="s">
        <v>5</v>
      </c>
      <c r="F150" s="170" t="s">
        <v>261</v>
      </c>
      <c r="H150" s="171">
        <v>8.2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51" s="11" customFormat="1" ht="13.5">
      <c r="B151" s="168"/>
      <c r="D151" s="162" t="s">
        <v>191</v>
      </c>
      <c r="E151" s="169" t="s">
        <v>5</v>
      </c>
      <c r="F151" s="170" t="s">
        <v>262</v>
      </c>
      <c r="H151" s="171">
        <v>2.9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51" s="11" customFormat="1" ht="13.5">
      <c r="B152" s="168"/>
      <c r="D152" s="162" t="s">
        <v>191</v>
      </c>
      <c r="E152" s="169" t="s">
        <v>5</v>
      </c>
      <c r="F152" s="170" t="s">
        <v>263</v>
      </c>
      <c r="H152" s="171">
        <v>4.8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51" s="11" customFormat="1" ht="13.5">
      <c r="B153" s="168"/>
      <c r="D153" s="162" t="s">
        <v>191</v>
      </c>
      <c r="E153" s="169" t="s">
        <v>5</v>
      </c>
      <c r="F153" s="170" t="s">
        <v>264</v>
      </c>
      <c r="H153" s="171">
        <v>4.5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51" s="11" customFormat="1" ht="13.5">
      <c r="B154" s="168"/>
      <c r="D154" s="162" t="s">
        <v>191</v>
      </c>
      <c r="E154" s="169" t="s">
        <v>5</v>
      </c>
      <c r="F154" s="170" t="s">
        <v>265</v>
      </c>
      <c r="H154" s="171">
        <v>5.2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191</v>
      </c>
      <c r="AU154" s="169" t="s">
        <v>80</v>
      </c>
      <c r="AV154" s="11" t="s">
        <v>80</v>
      </c>
      <c r="AW154" s="11" t="s">
        <v>33</v>
      </c>
      <c r="AX154" s="11" t="s">
        <v>70</v>
      </c>
      <c r="AY154" s="169" t="s">
        <v>132</v>
      </c>
    </row>
    <row r="155" spans="2:51" s="11" customFormat="1" ht="13.5">
      <c r="B155" s="168"/>
      <c r="D155" s="162" t="s">
        <v>191</v>
      </c>
      <c r="E155" s="169" t="s">
        <v>5</v>
      </c>
      <c r="F155" s="170" t="s">
        <v>266</v>
      </c>
      <c r="H155" s="171">
        <v>12.4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191</v>
      </c>
      <c r="AU155" s="169" t="s">
        <v>80</v>
      </c>
      <c r="AV155" s="11" t="s">
        <v>80</v>
      </c>
      <c r="AW155" s="11" t="s">
        <v>33</v>
      </c>
      <c r="AX155" s="11" t="s">
        <v>70</v>
      </c>
      <c r="AY155" s="169" t="s">
        <v>132</v>
      </c>
    </row>
    <row r="156" spans="2:51" s="11" customFormat="1" ht="13.5">
      <c r="B156" s="168"/>
      <c r="D156" s="162" t="s">
        <v>191</v>
      </c>
      <c r="E156" s="169" t="s">
        <v>5</v>
      </c>
      <c r="F156" s="170" t="s">
        <v>267</v>
      </c>
      <c r="H156" s="171">
        <v>3.45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191</v>
      </c>
      <c r="AU156" s="169" t="s">
        <v>80</v>
      </c>
      <c r="AV156" s="11" t="s">
        <v>80</v>
      </c>
      <c r="AW156" s="11" t="s">
        <v>33</v>
      </c>
      <c r="AX156" s="11" t="s">
        <v>70</v>
      </c>
      <c r="AY156" s="169" t="s">
        <v>132</v>
      </c>
    </row>
    <row r="157" spans="2:51" s="11" customFormat="1" ht="13.5">
      <c r="B157" s="168"/>
      <c r="D157" s="162" t="s">
        <v>191</v>
      </c>
      <c r="E157" s="169" t="s">
        <v>5</v>
      </c>
      <c r="F157" s="170" t="s">
        <v>268</v>
      </c>
      <c r="H157" s="171">
        <v>4.4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191</v>
      </c>
      <c r="AU157" s="169" t="s">
        <v>80</v>
      </c>
      <c r="AV157" s="11" t="s">
        <v>80</v>
      </c>
      <c r="AW157" s="11" t="s">
        <v>33</v>
      </c>
      <c r="AX157" s="11" t="s">
        <v>70</v>
      </c>
      <c r="AY157" s="169" t="s">
        <v>132</v>
      </c>
    </row>
    <row r="158" spans="2:51" s="11" customFormat="1" ht="13.5">
      <c r="B158" s="168"/>
      <c r="D158" s="162" t="s">
        <v>191</v>
      </c>
      <c r="E158" s="169" t="s">
        <v>5</v>
      </c>
      <c r="F158" s="170" t="s">
        <v>269</v>
      </c>
      <c r="H158" s="171">
        <v>3.3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191</v>
      </c>
      <c r="AU158" s="169" t="s">
        <v>80</v>
      </c>
      <c r="AV158" s="11" t="s">
        <v>80</v>
      </c>
      <c r="AW158" s="11" t="s">
        <v>33</v>
      </c>
      <c r="AX158" s="11" t="s">
        <v>70</v>
      </c>
      <c r="AY158" s="169" t="s">
        <v>132</v>
      </c>
    </row>
    <row r="159" spans="2:51" s="11" customFormat="1" ht="13.5">
      <c r="B159" s="168"/>
      <c r="D159" s="162" t="s">
        <v>191</v>
      </c>
      <c r="E159" s="169" t="s">
        <v>5</v>
      </c>
      <c r="F159" s="170" t="s">
        <v>270</v>
      </c>
      <c r="H159" s="171">
        <v>4.5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191</v>
      </c>
      <c r="AU159" s="169" t="s">
        <v>80</v>
      </c>
      <c r="AV159" s="11" t="s">
        <v>80</v>
      </c>
      <c r="AW159" s="11" t="s">
        <v>33</v>
      </c>
      <c r="AX159" s="11" t="s">
        <v>70</v>
      </c>
      <c r="AY159" s="169" t="s">
        <v>132</v>
      </c>
    </row>
    <row r="160" spans="2:51" s="11" customFormat="1" ht="13.5">
      <c r="B160" s="168"/>
      <c r="D160" s="162" t="s">
        <v>191</v>
      </c>
      <c r="E160" s="169" t="s">
        <v>5</v>
      </c>
      <c r="F160" s="170" t="s">
        <v>271</v>
      </c>
      <c r="H160" s="171">
        <v>3.25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191</v>
      </c>
      <c r="AU160" s="169" t="s">
        <v>80</v>
      </c>
      <c r="AV160" s="11" t="s">
        <v>80</v>
      </c>
      <c r="AW160" s="11" t="s">
        <v>33</v>
      </c>
      <c r="AX160" s="11" t="s">
        <v>70</v>
      </c>
      <c r="AY160" s="169" t="s">
        <v>132</v>
      </c>
    </row>
    <row r="161" spans="2:51" s="11" customFormat="1" ht="13.5">
      <c r="B161" s="168"/>
      <c r="D161" s="162" t="s">
        <v>191</v>
      </c>
      <c r="E161" s="169" t="s">
        <v>5</v>
      </c>
      <c r="F161" s="170" t="s">
        <v>272</v>
      </c>
      <c r="H161" s="171">
        <v>2.7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70</v>
      </c>
      <c r="AY161" s="169" t="s">
        <v>132</v>
      </c>
    </row>
    <row r="162" spans="2:51" s="11" customFormat="1" ht="13.5">
      <c r="B162" s="168"/>
      <c r="D162" s="162" t="s">
        <v>191</v>
      </c>
      <c r="E162" s="169" t="s">
        <v>5</v>
      </c>
      <c r="F162" s="170" t="s">
        <v>273</v>
      </c>
      <c r="H162" s="171">
        <v>3.65</v>
      </c>
      <c r="L162" s="168"/>
      <c r="M162" s="172"/>
      <c r="N162" s="173"/>
      <c r="O162" s="173"/>
      <c r="P162" s="173"/>
      <c r="Q162" s="173"/>
      <c r="R162" s="173"/>
      <c r="S162" s="173"/>
      <c r="T162" s="174"/>
      <c r="AT162" s="169" t="s">
        <v>191</v>
      </c>
      <c r="AU162" s="169" t="s">
        <v>80</v>
      </c>
      <c r="AV162" s="11" t="s">
        <v>80</v>
      </c>
      <c r="AW162" s="11" t="s">
        <v>33</v>
      </c>
      <c r="AX162" s="11" t="s">
        <v>70</v>
      </c>
      <c r="AY162" s="169" t="s">
        <v>132</v>
      </c>
    </row>
    <row r="163" spans="2:51" s="11" customFormat="1" ht="13.5">
      <c r="B163" s="168"/>
      <c r="D163" s="162" t="s">
        <v>191</v>
      </c>
      <c r="E163" s="169" t="s">
        <v>5</v>
      </c>
      <c r="F163" s="170" t="s">
        <v>274</v>
      </c>
      <c r="H163" s="171">
        <v>2.5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51" s="11" customFormat="1" ht="13.5">
      <c r="B164" s="168"/>
      <c r="D164" s="162" t="s">
        <v>191</v>
      </c>
      <c r="E164" s="169" t="s">
        <v>5</v>
      </c>
      <c r="F164" s="170" t="s">
        <v>275</v>
      </c>
      <c r="H164" s="171">
        <v>4.3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51" s="11" customFormat="1" ht="13.5">
      <c r="B165" s="168"/>
      <c r="D165" s="162" t="s">
        <v>191</v>
      </c>
      <c r="E165" s="169" t="s">
        <v>5</v>
      </c>
      <c r="F165" s="170" t="s">
        <v>276</v>
      </c>
      <c r="H165" s="171">
        <v>4.4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51" s="11" customFormat="1" ht="13.5">
      <c r="B166" s="168"/>
      <c r="D166" s="162" t="s">
        <v>191</v>
      </c>
      <c r="E166" s="169" t="s">
        <v>5</v>
      </c>
      <c r="F166" s="170" t="s">
        <v>277</v>
      </c>
      <c r="H166" s="171">
        <v>3.8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51" s="11" customFormat="1" ht="13.5">
      <c r="B167" s="168"/>
      <c r="D167" s="162" t="s">
        <v>191</v>
      </c>
      <c r="E167" s="169" t="s">
        <v>5</v>
      </c>
      <c r="F167" s="170" t="s">
        <v>278</v>
      </c>
      <c r="H167" s="171">
        <v>4.3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51" s="12" customFormat="1" ht="13.5">
      <c r="B168" s="175"/>
      <c r="D168" s="162" t="s">
        <v>191</v>
      </c>
      <c r="E168" s="176" t="s">
        <v>5</v>
      </c>
      <c r="F168" s="177" t="s">
        <v>195</v>
      </c>
      <c r="H168" s="178">
        <v>91.65</v>
      </c>
      <c r="L168" s="175"/>
      <c r="M168" s="179"/>
      <c r="N168" s="180"/>
      <c r="O168" s="180"/>
      <c r="P168" s="180"/>
      <c r="Q168" s="180"/>
      <c r="R168" s="180"/>
      <c r="S168" s="180"/>
      <c r="T168" s="181"/>
      <c r="AT168" s="176" t="s">
        <v>191</v>
      </c>
      <c r="AU168" s="176" t="s">
        <v>80</v>
      </c>
      <c r="AV168" s="12" t="s">
        <v>151</v>
      </c>
      <c r="AW168" s="12" t="s">
        <v>33</v>
      </c>
      <c r="AX168" s="12" t="s">
        <v>78</v>
      </c>
      <c r="AY168" s="176" t="s">
        <v>132</v>
      </c>
    </row>
    <row r="169" spans="2:65" s="1" customFormat="1" ht="16.5" customHeight="1">
      <c r="B169" s="149"/>
      <c r="C169" s="150" t="s">
        <v>279</v>
      </c>
      <c r="D169" s="150" t="s">
        <v>133</v>
      </c>
      <c r="E169" s="151" t="s">
        <v>280</v>
      </c>
      <c r="F169" s="152" t="s">
        <v>281</v>
      </c>
      <c r="G169" s="153" t="s">
        <v>282</v>
      </c>
      <c r="H169" s="154">
        <v>1</v>
      </c>
      <c r="I169" s="154"/>
      <c r="J169" s="154">
        <f>ROUND(I169*H169,2)</f>
        <v>0</v>
      </c>
      <c r="K169" s="152" t="s">
        <v>5</v>
      </c>
      <c r="L169" s="37"/>
      <c r="M169" s="155" t="s">
        <v>5</v>
      </c>
      <c r="N169" s="156" t="s">
        <v>41</v>
      </c>
      <c r="O169" s="157">
        <v>0</v>
      </c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23" t="s">
        <v>151</v>
      </c>
      <c r="AT169" s="23" t="s">
        <v>133</v>
      </c>
      <c r="AU169" s="23" t="s">
        <v>80</v>
      </c>
      <c r="AY169" s="23" t="s">
        <v>132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23" t="s">
        <v>78</v>
      </c>
      <c r="BK169" s="159">
        <f>ROUND(I169*H169,2)</f>
        <v>0</v>
      </c>
      <c r="BL169" s="23" t="s">
        <v>151</v>
      </c>
      <c r="BM169" s="23" t="s">
        <v>283</v>
      </c>
    </row>
    <row r="170" spans="2:51" s="11" customFormat="1" ht="13.5">
      <c r="B170" s="168"/>
      <c r="D170" s="162" t="s">
        <v>191</v>
      </c>
      <c r="E170" s="169" t="s">
        <v>5</v>
      </c>
      <c r="F170" s="170" t="s">
        <v>284</v>
      </c>
      <c r="H170" s="171">
        <v>1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78</v>
      </c>
      <c r="AY170" s="169" t="s">
        <v>132</v>
      </c>
    </row>
    <row r="171" spans="2:63" s="10" customFormat="1" ht="29.85" customHeight="1">
      <c r="B171" s="139"/>
      <c r="D171" s="140" t="s">
        <v>69</v>
      </c>
      <c r="E171" s="160" t="s">
        <v>285</v>
      </c>
      <c r="F171" s="160" t="s">
        <v>286</v>
      </c>
      <c r="J171" s="161">
        <f>BK171</f>
        <v>0</v>
      </c>
      <c r="L171" s="139"/>
      <c r="M171" s="143"/>
      <c r="N171" s="144"/>
      <c r="O171" s="144"/>
      <c r="P171" s="145">
        <f>SUM(P172:P192)</f>
        <v>86.36658</v>
      </c>
      <c r="Q171" s="144"/>
      <c r="R171" s="145">
        <f>SUM(R172:R192)</f>
        <v>0</v>
      </c>
      <c r="S171" s="144"/>
      <c r="T171" s="146">
        <f>SUM(T172:T192)</f>
        <v>0</v>
      </c>
      <c r="AR171" s="140" t="s">
        <v>78</v>
      </c>
      <c r="AT171" s="147" t="s">
        <v>69</v>
      </c>
      <c r="AU171" s="147" t="s">
        <v>78</v>
      </c>
      <c r="AY171" s="140" t="s">
        <v>132</v>
      </c>
      <c r="BK171" s="148">
        <f>SUM(BK172:BK192)</f>
        <v>0</v>
      </c>
    </row>
    <row r="172" spans="2:65" s="1" customFormat="1" ht="25.5" customHeight="1">
      <c r="B172" s="149"/>
      <c r="C172" s="150" t="s">
        <v>287</v>
      </c>
      <c r="D172" s="150" t="s">
        <v>133</v>
      </c>
      <c r="E172" s="151" t="s">
        <v>288</v>
      </c>
      <c r="F172" s="152" t="s">
        <v>289</v>
      </c>
      <c r="G172" s="153" t="s">
        <v>188</v>
      </c>
      <c r="H172" s="154">
        <v>327.15</v>
      </c>
      <c r="I172" s="154"/>
      <c r="J172" s="154">
        <f>ROUND(I172*H172,2)</f>
        <v>0</v>
      </c>
      <c r="K172" s="152" t="s">
        <v>137</v>
      </c>
      <c r="L172" s="37"/>
      <c r="M172" s="155" t="s">
        <v>5</v>
      </c>
      <c r="N172" s="156" t="s">
        <v>41</v>
      </c>
      <c r="O172" s="157">
        <v>0.162</v>
      </c>
      <c r="P172" s="157">
        <f>O172*H172</f>
        <v>52.9983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23" t="s">
        <v>151</v>
      </c>
      <c r="AT172" s="23" t="s">
        <v>133</v>
      </c>
      <c r="AU172" s="23" t="s">
        <v>80</v>
      </c>
      <c r="AY172" s="23" t="s">
        <v>132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23" t="s">
        <v>78</v>
      </c>
      <c r="BK172" s="159">
        <f>ROUND(I172*H172,2)</f>
        <v>0</v>
      </c>
      <c r="BL172" s="23" t="s">
        <v>151</v>
      </c>
      <c r="BM172" s="23" t="s">
        <v>290</v>
      </c>
    </row>
    <row r="173" spans="2:51" s="11" customFormat="1" ht="13.5">
      <c r="B173" s="168"/>
      <c r="D173" s="162" t="s">
        <v>191</v>
      </c>
      <c r="E173" s="169" t="s">
        <v>5</v>
      </c>
      <c r="F173" s="170" t="s">
        <v>215</v>
      </c>
      <c r="H173" s="171">
        <v>7.8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191</v>
      </c>
      <c r="AU173" s="169" t="s">
        <v>80</v>
      </c>
      <c r="AV173" s="11" t="s">
        <v>80</v>
      </c>
      <c r="AW173" s="11" t="s">
        <v>33</v>
      </c>
      <c r="AX173" s="11" t="s">
        <v>70</v>
      </c>
      <c r="AY173" s="169" t="s">
        <v>132</v>
      </c>
    </row>
    <row r="174" spans="2:51" s="11" customFormat="1" ht="13.5">
      <c r="B174" s="168"/>
      <c r="D174" s="162" t="s">
        <v>191</v>
      </c>
      <c r="E174" s="169" t="s">
        <v>5</v>
      </c>
      <c r="F174" s="170" t="s">
        <v>216</v>
      </c>
      <c r="H174" s="171">
        <v>18.6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70</v>
      </c>
      <c r="AY174" s="169" t="s">
        <v>132</v>
      </c>
    </row>
    <row r="175" spans="2:51" s="11" customFormat="1" ht="13.5">
      <c r="B175" s="168"/>
      <c r="D175" s="162" t="s">
        <v>191</v>
      </c>
      <c r="E175" s="169" t="s">
        <v>5</v>
      </c>
      <c r="F175" s="170" t="s">
        <v>291</v>
      </c>
      <c r="H175" s="171">
        <v>14.33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51" s="11" customFormat="1" ht="13.5">
      <c r="B176" s="168"/>
      <c r="D176" s="162" t="s">
        <v>191</v>
      </c>
      <c r="E176" s="169" t="s">
        <v>5</v>
      </c>
      <c r="F176" s="170" t="s">
        <v>292</v>
      </c>
      <c r="H176" s="171">
        <v>12.32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51" s="11" customFormat="1" ht="13.5">
      <c r="B177" s="168"/>
      <c r="D177" s="162" t="s">
        <v>191</v>
      </c>
      <c r="E177" s="169" t="s">
        <v>5</v>
      </c>
      <c r="F177" s="170" t="s">
        <v>293</v>
      </c>
      <c r="H177" s="171">
        <v>16.74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51" s="11" customFormat="1" ht="13.5">
      <c r="B178" s="168"/>
      <c r="D178" s="162" t="s">
        <v>191</v>
      </c>
      <c r="E178" s="169" t="s">
        <v>5</v>
      </c>
      <c r="F178" s="170" t="s">
        <v>294</v>
      </c>
      <c r="H178" s="171">
        <v>12.6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51" s="11" customFormat="1" ht="13.5">
      <c r="B179" s="168"/>
      <c r="D179" s="162" t="s">
        <v>191</v>
      </c>
      <c r="E179" s="169" t="s">
        <v>5</v>
      </c>
      <c r="F179" s="170" t="s">
        <v>295</v>
      </c>
      <c r="H179" s="171">
        <v>16.65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51" s="11" customFormat="1" ht="13.5">
      <c r="B180" s="168"/>
      <c r="D180" s="162" t="s">
        <v>191</v>
      </c>
      <c r="E180" s="169" t="s">
        <v>5</v>
      </c>
      <c r="F180" s="170" t="s">
        <v>296</v>
      </c>
      <c r="H180" s="171">
        <v>11.61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191</v>
      </c>
      <c r="AU180" s="169" t="s">
        <v>80</v>
      </c>
      <c r="AV180" s="11" t="s">
        <v>80</v>
      </c>
      <c r="AW180" s="11" t="s">
        <v>33</v>
      </c>
      <c r="AX180" s="11" t="s">
        <v>70</v>
      </c>
      <c r="AY180" s="169" t="s">
        <v>132</v>
      </c>
    </row>
    <row r="181" spans="2:51" s="11" customFormat="1" ht="13.5">
      <c r="B181" s="168"/>
      <c r="D181" s="162" t="s">
        <v>191</v>
      </c>
      <c r="E181" s="169" t="s">
        <v>5</v>
      </c>
      <c r="F181" s="170" t="s">
        <v>297</v>
      </c>
      <c r="H181" s="171">
        <v>26.6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191</v>
      </c>
      <c r="AU181" s="169" t="s">
        <v>80</v>
      </c>
      <c r="AV181" s="11" t="s">
        <v>80</v>
      </c>
      <c r="AW181" s="11" t="s">
        <v>33</v>
      </c>
      <c r="AX181" s="11" t="s">
        <v>70</v>
      </c>
      <c r="AY181" s="169" t="s">
        <v>132</v>
      </c>
    </row>
    <row r="182" spans="2:51" s="11" customFormat="1" ht="13.5">
      <c r="B182" s="168"/>
      <c r="D182" s="162" t="s">
        <v>191</v>
      </c>
      <c r="E182" s="169" t="s">
        <v>5</v>
      </c>
      <c r="F182" s="170" t="s">
        <v>298</v>
      </c>
      <c r="H182" s="171">
        <v>9.75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51" s="11" customFormat="1" ht="13.5">
      <c r="B183" s="168"/>
      <c r="D183" s="162" t="s">
        <v>191</v>
      </c>
      <c r="E183" s="169" t="s">
        <v>5</v>
      </c>
      <c r="F183" s="170" t="s">
        <v>299</v>
      </c>
      <c r="H183" s="171">
        <v>40.17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191</v>
      </c>
      <c r="AU183" s="169" t="s">
        <v>80</v>
      </c>
      <c r="AV183" s="11" t="s">
        <v>80</v>
      </c>
      <c r="AW183" s="11" t="s">
        <v>33</v>
      </c>
      <c r="AX183" s="11" t="s">
        <v>70</v>
      </c>
      <c r="AY183" s="169" t="s">
        <v>132</v>
      </c>
    </row>
    <row r="184" spans="2:51" s="11" customFormat="1" ht="13.5">
      <c r="B184" s="168"/>
      <c r="D184" s="162" t="s">
        <v>191</v>
      </c>
      <c r="E184" s="169" t="s">
        <v>5</v>
      </c>
      <c r="F184" s="170" t="s">
        <v>300</v>
      </c>
      <c r="H184" s="171">
        <v>14.96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191</v>
      </c>
      <c r="AU184" s="169" t="s">
        <v>80</v>
      </c>
      <c r="AV184" s="11" t="s">
        <v>80</v>
      </c>
      <c r="AW184" s="11" t="s">
        <v>33</v>
      </c>
      <c r="AX184" s="11" t="s">
        <v>70</v>
      </c>
      <c r="AY184" s="169" t="s">
        <v>132</v>
      </c>
    </row>
    <row r="185" spans="2:51" s="11" customFormat="1" ht="13.5">
      <c r="B185" s="168"/>
      <c r="D185" s="162" t="s">
        <v>191</v>
      </c>
      <c r="E185" s="169" t="s">
        <v>5</v>
      </c>
      <c r="F185" s="170" t="s">
        <v>301</v>
      </c>
      <c r="H185" s="171">
        <v>49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191</v>
      </c>
      <c r="AU185" s="169" t="s">
        <v>80</v>
      </c>
      <c r="AV185" s="11" t="s">
        <v>80</v>
      </c>
      <c r="AW185" s="11" t="s">
        <v>33</v>
      </c>
      <c r="AX185" s="11" t="s">
        <v>70</v>
      </c>
      <c r="AY185" s="169" t="s">
        <v>132</v>
      </c>
    </row>
    <row r="186" spans="2:51" s="11" customFormat="1" ht="13.5">
      <c r="B186" s="168"/>
      <c r="D186" s="162" t="s">
        <v>191</v>
      </c>
      <c r="E186" s="169" t="s">
        <v>5</v>
      </c>
      <c r="F186" s="170" t="s">
        <v>302</v>
      </c>
      <c r="H186" s="171">
        <v>21.5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51" s="14" customFormat="1" ht="13.5">
      <c r="B187" s="188"/>
      <c r="D187" s="162" t="s">
        <v>191</v>
      </c>
      <c r="E187" s="189" t="s">
        <v>5</v>
      </c>
      <c r="F187" s="190" t="s">
        <v>303</v>
      </c>
      <c r="H187" s="191">
        <v>272.63</v>
      </c>
      <c r="L187" s="188"/>
      <c r="M187" s="192"/>
      <c r="N187" s="193"/>
      <c r="O187" s="193"/>
      <c r="P187" s="193"/>
      <c r="Q187" s="193"/>
      <c r="R187" s="193"/>
      <c r="S187" s="193"/>
      <c r="T187" s="194"/>
      <c r="AT187" s="189" t="s">
        <v>191</v>
      </c>
      <c r="AU187" s="189" t="s">
        <v>80</v>
      </c>
      <c r="AV187" s="14" t="s">
        <v>145</v>
      </c>
      <c r="AW187" s="14" t="s">
        <v>33</v>
      </c>
      <c r="AX187" s="14" t="s">
        <v>70</v>
      </c>
      <c r="AY187" s="189" t="s">
        <v>132</v>
      </c>
    </row>
    <row r="188" spans="2:51" s="11" customFormat="1" ht="13.5">
      <c r="B188" s="168"/>
      <c r="D188" s="162" t="s">
        <v>191</v>
      </c>
      <c r="E188" s="169" t="s">
        <v>5</v>
      </c>
      <c r="F188" s="170" t="s">
        <v>304</v>
      </c>
      <c r="H188" s="171">
        <v>54.52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51" s="12" customFormat="1" ht="13.5">
      <c r="B189" s="175"/>
      <c r="D189" s="162" t="s">
        <v>191</v>
      </c>
      <c r="E189" s="176" t="s">
        <v>5</v>
      </c>
      <c r="F189" s="177" t="s">
        <v>195</v>
      </c>
      <c r="H189" s="178">
        <v>327.15</v>
      </c>
      <c r="L189" s="175"/>
      <c r="M189" s="179"/>
      <c r="N189" s="180"/>
      <c r="O189" s="180"/>
      <c r="P189" s="180"/>
      <c r="Q189" s="180"/>
      <c r="R189" s="180"/>
      <c r="S189" s="180"/>
      <c r="T189" s="181"/>
      <c r="AT189" s="176" t="s">
        <v>191</v>
      </c>
      <c r="AU189" s="176" t="s">
        <v>80</v>
      </c>
      <c r="AV189" s="12" t="s">
        <v>151</v>
      </c>
      <c r="AW189" s="12" t="s">
        <v>33</v>
      </c>
      <c r="AX189" s="12" t="s">
        <v>78</v>
      </c>
      <c r="AY189" s="176" t="s">
        <v>132</v>
      </c>
    </row>
    <row r="190" spans="2:65" s="1" customFormat="1" ht="25.5" customHeight="1">
      <c r="B190" s="149"/>
      <c r="C190" s="150" t="s">
        <v>305</v>
      </c>
      <c r="D190" s="150" t="s">
        <v>133</v>
      </c>
      <c r="E190" s="151" t="s">
        <v>306</v>
      </c>
      <c r="F190" s="152" t="s">
        <v>307</v>
      </c>
      <c r="G190" s="153" t="s">
        <v>188</v>
      </c>
      <c r="H190" s="154">
        <v>29442.96</v>
      </c>
      <c r="I190" s="154"/>
      <c r="J190" s="154">
        <f>ROUND(I190*H190,2)</f>
        <v>0</v>
      </c>
      <c r="K190" s="152" t="s">
        <v>137</v>
      </c>
      <c r="L190" s="37"/>
      <c r="M190" s="155" t="s">
        <v>5</v>
      </c>
      <c r="N190" s="156" t="s">
        <v>41</v>
      </c>
      <c r="O190" s="157">
        <v>0</v>
      </c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AR190" s="23" t="s">
        <v>151</v>
      </c>
      <c r="AT190" s="23" t="s">
        <v>133</v>
      </c>
      <c r="AU190" s="23" t="s">
        <v>80</v>
      </c>
      <c r="AY190" s="23" t="s">
        <v>132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23" t="s">
        <v>78</v>
      </c>
      <c r="BK190" s="159">
        <f>ROUND(I190*H190,2)</f>
        <v>0</v>
      </c>
      <c r="BL190" s="23" t="s">
        <v>151</v>
      </c>
      <c r="BM190" s="23" t="s">
        <v>308</v>
      </c>
    </row>
    <row r="191" spans="2:51" s="11" customFormat="1" ht="13.5">
      <c r="B191" s="168"/>
      <c r="D191" s="162" t="s">
        <v>191</v>
      </c>
      <c r="E191" s="169" t="s">
        <v>5</v>
      </c>
      <c r="F191" s="170" t="s">
        <v>309</v>
      </c>
      <c r="H191" s="171">
        <v>29442.96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78</v>
      </c>
      <c r="AY191" s="169" t="s">
        <v>132</v>
      </c>
    </row>
    <row r="192" spans="2:65" s="1" customFormat="1" ht="25.5" customHeight="1">
      <c r="B192" s="149"/>
      <c r="C192" s="150" t="s">
        <v>12</v>
      </c>
      <c r="D192" s="150" t="s">
        <v>133</v>
      </c>
      <c r="E192" s="151" t="s">
        <v>310</v>
      </c>
      <c r="F192" s="152" t="s">
        <v>311</v>
      </c>
      <c r="G192" s="153" t="s">
        <v>188</v>
      </c>
      <c r="H192" s="154">
        <v>327.14</v>
      </c>
      <c r="I192" s="154"/>
      <c r="J192" s="154">
        <f>ROUND(I192*H192,2)</f>
        <v>0</v>
      </c>
      <c r="K192" s="152" t="s">
        <v>137</v>
      </c>
      <c r="L192" s="37"/>
      <c r="M192" s="155" t="s">
        <v>5</v>
      </c>
      <c r="N192" s="156" t="s">
        <v>41</v>
      </c>
      <c r="O192" s="157">
        <v>0.102</v>
      </c>
      <c r="P192" s="157">
        <f>O192*H192</f>
        <v>33.36828</v>
      </c>
      <c r="Q192" s="157">
        <v>0</v>
      </c>
      <c r="R192" s="157">
        <f>Q192*H192</f>
        <v>0</v>
      </c>
      <c r="S192" s="157">
        <v>0</v>
      </c>
      <c r="T192" s="158">
        <f>S192*H192</f>
        <v>0</v>
      </c>
      <c r="AR192" s="23" t="s">
        <v>151</v>
      </c>
      <c r="AT192" s="23" t="s">
        <v>133</v>
      </c>
      <c r="AU192" s="23" t="s">
        <v>80</v>
      </c>
      <c r="AY192" s="23" t="s">
        <v>132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23" t="s">
        <v>78</v>
      </c>
      <c r="BK192" s="159">
        <f>ROUND(I192*H192,2)</f>
        <v>0</v>
      </c>
      <c r="BL192" s="23" t="s">
        <v>151</v>
      </c>
      <c r="BM192" s="23" t="s">
        <v>312</v>
      </c>
    </row>
    <row r="193" spans="2:63" s="10" customFormat="1" ht="29.85" customHeight="1">
      <c r="B193" s="139"/>
      <c r="D193" s="140" t="s">
        <v>69</v>
      </c>
      <c r="E193" s="160" t="s">
        <v>313</v>
      </c>
      <c r="F193" s="160" t="s">
        <v>314</v>
      </c>
      <c r="J193" s="161">
        <f>BK193</f>
        <v>0</v>
      </c>
      <c r="L193" s="139"/>
      <c r="M193" s="143"/>
      <c r="N193" s="144"/>
      <c r="O193" s="144"/>
      <c r="P193" s="145">
        <f>SUM(P194:P377)</f>
        <v>5276.100710000001</v>
      </c>
      <c r="Q193" s="144"/>
      <c r="R193" s="145">
        <f>SUM(R194:R377)</f>
        <v>160.9839307</v>
      </c>
      <c r="S193" s="144"/>
      <c r="T193" s="146">
        <f>SUM(T194:T377)</f>
        <v>178.881075</v>
      </c>
      <c r="AR193" s="140" t="s">
        <v>78</v>
      </c>
      <c r="AT193" s="147" t="s">
        <v>69</v>
      </c>
      <c r="AU193" s="147" t="s">
        <v>78</v>
      </c>
      <c r="AY193" s="140" t="s">
        <v>132</v>
      </c>
      <c r="BK193" s="148">
        <f>SUM(BK194:BK377)</f>
        <v>0</v>
      </c>
    </row>
    <row r="194" spans="2:65" s="1" customFormat="1" ht="16.5" customHeight="1">
      <c r="B194" s="149"/>
      <c r="C194" s="150" t="s">
        <v>315</v>
      </c>
      <c r="D194" s="150" t="s">
        <v>133</v>
      </c>
      <c r="E194" s="151" t="s">
        <v>316</v>
      </c>
      <c r="F194" s="152" t="s">
        <v>317</v>
      </c>
      <c r="G194" s="153" t="s">
        <v>188</v>
      </c>
      <c r="H194" s="154">
        <v>351.07</v>
      </c>
      <c r="I194" s="154"/>
      <c r="J194" s="154">
        <f>ROUND(I194*H194,2)</f>
        <v>0</v>
      </c>
      <c r="K194" s="152" t="s">
        <v>137</v>
      </c>
      <c r="L194" s="37"/>
      <c r="M194" s="155" t="s">
        <v>5</v>
      </c>
      <c r="N194" s="156" t="s">
        <v>41</v>
      </c>
      <c r="O194" s="157">
        <v>0.273</v>
      </c>
      <c r="P194" s="157">
        <f>O194*H194</f>
        <v>95.84211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23" t="s">
        <v>151</v>
      </c>
      <c r="AT194" s="23" t="s">
        <v>133</v>
      </c>
      <c r="AU194" s="23" t="s">
        <v>80</v>
      </c>
      <c r="AY194" s="23" t="s">
        <v>132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23" t="s">
        <v>78</v>
      </c>
      <c r="BK194" s="159">
        <f>ROUND(I194*H194,2)</f>
        <v>0</v>
      </c>
      <c r="BL194" s="23" t="s">
        <v>151</v>
      </c>
      <c r="BM194" s="23" t="s">
        <v>318</v>
      </c>
    </row>
    <row r="195" spans="2:51" s="11" customFormat="1" ht="13.5">
      <c r="B195" s="168"/>
      <c r="D195" s="162" t="s">
        <v>191</v>
      </c>
      <c r="E195" s="169" t="s">
        <v>5</v>
      </c>
      <c r="F195" s="170" t="s">
        <v>319</v>
      </c>
      <c r="H195" s="171">
        <v>12.4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191</v>
      </c>
      <c r="AU195" s="169" t="s">
        <v>80</v>
      </c>
      <c r="AV195" s="11" t="s">
        <v>80</v>
      </c>
      <c r="AW195" s="11" t="s">
        <v>33</v>
      </c>
      <c r="AX195" s="11" t="s">
        <v>70</v>
      </c>
      <c r="AY195" s="169" t="s">
        <v>132</v>
      </c>
    </row>
    <row r="196" spans="2:51" s="11" customFormat="1" ht="13.5">
      <c r="B196" s="168"/>
      <c r="D196" s="162" t="s">
        <v>191</v>
      </c>
      <c r="E196" s="169" t="s">
        <v>5</v>
      </c>
      <c r="F196" s="170" t="s">
        <v>320</v>
      </c>
      <c r="H196" s="171">
        <v>9.23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70</v>
      </c>
      <c r="AY196" s="169" t="s">
        <v>132</v>
      </c>
    </row>
    <row r="197" spans="2:51" s="11" customFormat="1" ht="13.5">
      <c r="B197" s="168"/>
      <c r="D197" s="162" t="s">
        <v>191</v>
      </c>
      <c r="E197" s="169" t="s">
        <v>5</v>
      </c>
      <c r="F197" s="170" t="s">
        <v>321</v>
      </c>
      <c r="H197" s="171">
        <v>2.97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191</v>
      </c>
      <c r="AU197" s="169" t="s">
        <v>80</v>
      </c>
      <c r="AV197" s="11" t="s">
        <v>80</v>
      </c>
      <c r="AW197" s="11" t="s">
        <v>33</v>
      </c>
      <c r="AX197" s="11" t="s">
        <v>70</v>
      </c>
      <c r="AY197" s="169" t="s">
        <v>132</v>
      </c>
    </row>
    <row r="198" spans="2:51" s="11" customFormat="1" ht="13.5">
      <c r="B198" s="168"/>
      <c r="D198" s="162" t="s">
        <v>191</v>
      </c>
      <c r="E198" s="169" t="s">
        <v>5</v>
      </c>
      <c r="F198" s="170" t="s">
        <v>322</v>
      </c>
      <c r="H198" s="171">
        <v>6.72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191</v>
      </c>
      <c r="AU198" s="169" t="s">
        <v>80</v>
      </c>
      <c r="AV198" s="11" t="s">
        <v>80</v>
      </c>
      <c r="AW198" s="11" t="s">
        <v>33</v>
      </c>
      <c r="AX198" s="11" t="s">
        <v>70</v>
      </c>
      <c r="AY198" s="169" t="s">
        <v>132</v>
      </c>
    </row>
    <row r="199" spans="2:51" s="11" customFormat="1" ht="13.5">
      <c r="B199" s="168"/>
      <c r="D199" s="162" t="s">
        <v>191</v>
      </c>
      <c r="E199" s="169" t="s">
        <v>5</v>
      </c>
      <c r="F199" s="170" t="s">
        <v>323</v>
      </c>
      <c r="H199" s="171">
        <v>8.12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191</v>
      </c>
      <c r="AU199" s="169" t="s">
        <v>80</v>
      </c>
      <c r="AV199" s="11" t="s">
        <v>80</v>
      </c>
      <c r="AW199" s="11" t="s">
        <v>33</v>
      </c>
      <c r="AX199" s="11" t="s">
        <v>70</v>
      </c>
      <c r="AY199" s="169" t="s">
        <v>132</v>
      </c>
    </row>
    <row r="200" spans="2:51" s="11" customFormat="1" ht="13.5">
      <c r="B200" s="168"/>
      <c r="D200" s="162" t="s">
        <v>191</v>
      </c>
      <c r="E200" s="169" t="s">
        <v>5</v>
      </c>
      <c r="F200" s="170" t="s">
        <v>324</v>
      </c>
      <c r="H200" s="171">
        <v>9.92</v>
      </c>
      <c r="L200" s="168"/>
      <c r="M200" s="172"/>
      <c r="N200" s="173"/>
      <c r="O200" s="173"/>
      <c r="P200" s="173"/>
      <c r="Q200" s="173"/>
      <c r="R200" s="173"/>
      <c r="S200" s="173"/>
      <c r="T200" s="174"/>
      <c r="AT200" s="169" t="s">
        <v>191</v>
      </c>
      <c r="AU200" s="169" t="s">
        <v>80</v>
      </c>
      <c r="AV200" s="11" t="s">
        <v>80</v>
      </c>
      <c r="AW200" s="11" t="s">
        <v>33</v>
      </c>
      <c r="AX200" s="11" t="s">
        <v>70</v>
      </c>
      <c r="AY200" s="169" t="s">
        <v>132</v>
      </c>
    </row>
    <row r="201" spans="2:51" s="11" customFormat="1" ht="13.5">
      <c r="B201" s="168"/>
      <c r="D201" s="162" t="s">
        <v>191</v>
      </c>
      <c r="E201" s="169" t="s">
        <v>5</v>
      </c>
      <c r="F201" s="170" t="s">
        <v>325</v>
      </c>
      <c r="H201" s="171">
        <v>31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191</v>
      </c>
      <c r="AU201" s="169" t="s">
        <v>80</v>
      </c>
      <c r="AV201" s="11" t="s">
        <v>80</v>
      </c>
      <c r="AW201" s="11" t="s">
        <v>33</v>
      </c>
      <c r="AX201" s="11" t="s">
        <v>70</v>
      </c>
      <c r="AY201" s="169" t="s">
        <v>132</v>
      </c>
    </row>
    <row r="202" spans="2:51" s="11" customFormat="1" ht="13.5">
      <c r="B202" s="168"/>
      <c r="D202" s="162" t="s">
        <v>191</v>
      </c>
      <c r="E202" s="169" t="s">
        <v>5</v>
      </c>
      <c r="F202" s="170" t="s">
        <v>326</v>
      </c>
      <c r="H202" s="171">
        <v>10.1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51" s="11" customFormat="1" ht="13.5">
      <c r="B203" s="168"/>
      <c r="D203" s="162" t="s">
        <v>191</v>
      </c>
      <c r="E203" s="169" t="s">
        <v>5</v>
      </c>
      <c r="F203" s="170" t="s">
        <v>327</v>
      </c>
      <c r="H203" s="171">
        <v>18.92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51" s="11" customFormat="1" ht="13.5">
      <c r="B204" s="168"/>
      <c r="D204" s="162" t="s">
        <v>191</v>
      </c>
      <c r="E204" s="169" t="s">
        <v>5</v>
      </c>
      <c r="F204" s="170" t="s">
        <v>328</v>
      </c>
      <c r="H204" s="171">
        <v>9.12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51" s="11" customFormat="1" ht="13.5">
      <c r="B205" s="168"/>
      <c r="D205" s="162" t="s">
        <v>191</v>
      </c>
      <c r="E205" s="169" t="s">
        <v>5</v>
      </c>
      <c r="F205" s="170" t="s">
        <v>329</v>
      </c>
      <c r="H205" s="171">
        <v>19.8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51" s="11" customFormat="1" ht="13.5">
      <c r="B206" s="168"/>
      <c r="D206" s="162" t="s">
        <v>191</v>
      </c>
      <c r="E206" s="169" t="s">
        <v>5</v>
      </c>
      <c r="F206" s="170" t="s">
        <v>330</v>
      </c>
      <c r="H206" s="171">
        <v>10.82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51" s="11" customFormat="1" ht="13.5">
      <c r="B207" s="168"/>
      <c r="D207" s="162" t="s">
        <v>191</v>
      </c>
      <c r="E207" s="169" t="s">
        <v>5</v>
      </c>
      <c r="F207" s="170" t="s">
        <v>331</v>
      </c>
      <c r="H207" s="171">
        <v>15.66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191</v>
      </c>
      <c r="AU207" s="169" t="s">
        <v>80</v>
      </c>
      <c r="AV207" s="11" t="s">
        <v>80</v>
      </c>
      <c r="AW207" s="11" t="s">
        <v>33</v>
      </c>
      <c r="AX207" s="11" t="s">
        <v>70</v>
      </c>
      <c r="AY207" s="169" t="s">
        <v>132</v>
      </c>
    </row>
    <row r="208" spans="2:51" s="11" customFormat="1" ht="13.5">
      <c r="B208" s="168"/>
      <c r="D208" s="162" t="s">
        <v>191</v>
      </c>
      <c r="E208" s="169" t="s">
        <v>5</v>
      </c>
      <c r="F208" s="170" t="s">
        <v>332</v>
      </c>
      <c r="H208" s="171">
        <v>14.07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51" s="11" customFormat="1" ht="13.5">
      <c r="B209" s="168"/>
      <c r="D209" s="162" t="s">
        <v>191</v>
      </c>
      <c r="E209" s="169" t="s">
        <v>5</v>
      </c>
      <c r="F209" s="170" t="s">
        <v>333</v>
      </c>
      <c r="H209" s="171">
        <v>13.5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70</v>
      </c>
      <c r="AY209" s="169" t="s">
        <v>132</v>
      </c>
    </row>
    <row r="210" spans="2:51" s="11" customFormat="1" ht="13.5">
      <c r="B210" s="168"/>
      <c r="D210" s="162" t="s">
        <v>191</v>
      </c>
      <c r="E210" s="169" t="s">
        <v>5</v>
      </c>
      <c r="F210" s="170" t="s">
        <v>334</v>
      </c>
      <c r="H210" s="171">
        <v>18.76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51" s="11" customFormat="1" ht="13.5">
      <c r="B211" s="168"/>
      <c r="D211" s="162" t="s">
        <v>191</v>
      </c>
      <c r="E211" s="169" t="s">
        <v>5</v>
      </c>
      <c r="F211" s="170" t="s">
        <v>335</v>
      </c>
      <c r="H211" s="171">
        <v>21.56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191</v>
      </c>
      <c r="AU211" s="169" t="s">
        <v>80</v>
      </c>
      <c r="AV211" s="11" t="s">
        <v>80</v>
      </c>
      <c r="AW211" s="11" t="s">
        <v>33</v>
      </c>
      <c r="AX211" s="11" t="s">
        <v>70</v>
      </c>
      <c r="AY211" s="169" t="s">
        <v>132</v>
      </c>
    </row>
    <row r="212" spans="2:51" s="11" customFormat="1" ht="13.5">
      <c r="B212" s="168"/>
      <c r="D212" s="162" t="s">
        <v>191</v>
      </c>
      <c r="E212" s="169" t="s">
        <v>5</v>
      </c>
      <c r="F212" s="170" t="s">
        <v>336</v>
      </c>
      <c r="H212" s="171">
        <v>20.45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191</v>
      </c>
      <c r="AU212" s="169" t="s">
        <v>80</v>
      </c>
      <c r="AV212" s="11" t="s">
        <v>80</v>
      </c>
      <c r="AW212" s="11" t="s">
        <v>33</v>
      </c>
      <c r="AX212" s="11" t="s">
        <v>70</v>
      </c>
      <c r="AY212" s="169" t="s">
        <v>132</v>
      </c>
    </row>
    <row r="213" spans="2:51" s="11" customFormat="1" ht="13.5">
      <c r="B213" s="168"/>
      <c r="D213" s="162" t="s">
        <v>191</v>
      </c>
      <c r="E213" s="169" t="s">
        <v>5</v>
      </c>
      <c r="F213" s="170" t="s">
        <v>337</v>
      </c>
      <c r="H213" s="171">
        <v>27.95</v>
      </c>
      <c r="L213" s="168"/>
      <c r="M213" s="172"/>
      <c r="N213" s="173"/>
      <c r="O213" s="173"/>
      <c r="P213" s="173"/>
      <c r="Q213" s="173"/>
      <c r="R213" s="173"/>
      <c r="S213" s="173"/>
      <c r="T213" s="174"/>
      <c r="AT213" s="169" t="s">
        <v>191</v>
      </c>
      <c r="AU213" s="169" t="s">
        <v>80</v>
      </c>
      <c r="AV213" s="11" t="s">
        <v>80</v>
      </c>
      <c r="AW213" s="11" t="s">
        <v>33</v>
      </c>
      <c r="AX213" s="11" t="s">
        <v>70</v>
      </c>
      <c r="AY213" s="169" t="s">
        <v>132</v>
      </c>
    </row>
    <row r="214" spans="2:51" s="11" customFormat="1" ht="13.5">
      <c r="B214" s="168"/>
      <c r="D214" s="162" t="s">
        <v>191</v>
      </c>
      <c r="E214" s="169" t="s">
        <v>5</v>
      </c>
      <c r="F214" s="170" t="s">
        <v>338</v>
      </c>
      <c r="H214" s="171">
        <v>70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70</v>
      </c>
      <c r="AY214" s="169" t="s">
        <v>132</v>
      </c>
    </row>
    <row r="215" spans="2:51" s="12" customFormat="1" ht="13.5">
      <c r="B215" s="175"/>
      <c r="D215" s="162" t="s">
        <v>191</v>
      </c>
      <c r="E215" s="176" t="s">
        <v>5</v>
      </c>
      <c r="F215" s="177" t="s">
        <v>195</v>
      </c>
      <c r="H215" s="178">
        <v>351.07</v>
      </c>
      <c r="L215" s="175"/>
      <c r="M215" s="179"/>
      <c r="N215" s="180"/>
      <c r="O215" s="180"/>
      <c r="P215" s="180"/>
      <c r="Q215" s="180"/>
      <c r="R215" s="180"/>
      <c r="S215" s="180"/>
      <c r="T215" s="181"/>
      <c r="AT215" s="176" t="s">
        <v>191</v>
      </c>
      <c r="AU215" s="176" t="s">
        <v>80</v>
      </c>
      <c r="AV215" s="12" t="s">
        <v>151</v>
      </c>
      <c r="AW215" s="12" t="s">
        <v>33</v>
      </c>
      <c r="AX215" s="12" t="s">
        <v>78</v>
      </c>
      <c r="AY215" s="176" t="s">
        <v>132</v>
      </c>
    </row>
    <row r="216" spans="2:65" s="1" customFormat="1" ht="16.5" customHeight="1">
      <c r="B216" s="149"/>
      <c r="C216" s="150" t="s">
        <v>339</v>
      </c>
      <c r="D216" s="150" t="s">
        <v>133</v>
      </c>
      <c r="E216" s="151" t="s">
        <v>340</v>
      </c>
      <c r="F216" s="152" t="s">
        <v>341</v>
      </c>
      <c r="G216" s="153" t="s">
        <v>188</v>
      </c>
      <c r="H216" s="154">
        <v>351.05</v>
      </c>
      <c r="I216" s="154"/>
      <c r="J216" s="154">
        <f>ROUND(I216*H216,2)</f>
        <v>0</v>
      </c>
      <c r="K216" s="152" t="s">
        <v>137</v>
      </c>
      <c r="L216" s="37"/>
      <c r="M216" s="155" t="s">
        <v>5</v>
      </c>
      <c r="N216" s="156" t="s">
        <v>41</v>
      </c>
      <c r="O216" s="157">
        <v>0.51</v>
      </c>
      <c r="P216" s="157">
        <f>O216*H216</f>
        <v>179.0355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AR216" s="23" t="s">
        <v>151</v>
      </c>
      <c r="AT216" s="23" t="s">
        <v>133</v>
      </c>
      <c r="AU216" s="23" t="s">
        <v>80</v>
      </c>
      <c r="AY216" s="23" t="s">
        <v>132</v>
      </c>
      <c r="BE216" s="159">
        <f>IF(N216="základní",J216,0)</f>
        <v>0</v>
      </c>
      <c r="BF216" s="159">
        <f>IF(N216="snížená",J216,0)</f>
        <v>0</v>
      </c>
      <c r="BG216" s="159">
        <f>IF(N216="zákl. přenesená",J216,0)</f>
        <v>0</v>
      </c>
      <c r="BH216" s="159">
        <f>IF(N216="sníž. přenesená",J216,0)</f>
        <v>0</v>
      </c>
      <c r="BI216" s="159">
        <f>IF(N216="nulová",J216,0)</f>
        <v>0</v>
      </c>
      <c r="BJ216" s="23" t="s">
        <v>78</v>
      </c>
      <c r="BK216" s="159">
        <f>ROUND(I216*H216,2)</f>
        <v>0</v>
      </c>
      <c r="BL216" s="23" t="s">
        <v>151</v>
      </c>
      <c r="BM216" s="23" t="s">
        <v>342</v>
      </c>
    </row>
    <row r="217" spans="2:65" s="1" customFormat="1" ht="25.5" customHeight="1">
      <c r="B217" s="149"/>
      <c r="C217" s="150" t="s">
        <v>343</v>
      </c>
      <c r="D217" s="150" t="s">
        <v>133</v>
      </c>
      <c r="E217" s="151" t="s">
        <v>344</v>
      </c>
      <c r="F217" s="152" t="s">
        <v>345</v>
      </c>
      <c r="G217" s="153" t="s">
        <v>188</v>
      </c>
      <c r="H217" s="154">
        <v>351.07</v>
      </c>
      <c r="I217" s="154"/>
      <c r="J217" s="154">
        <f>ROUND(I217*H217,2)</f>
        <v>0</v>
      </c>
      <c r="K217" s="152" t="s">
        <v>137</v>
      </c>
      <c r="L217" s="37"/>
      <c r="M217" s="155" t="s">
        <v>5</v>
      </c>
      <c r="N217" s="156" t="s">
        <v>41</v>
      </c>
      <c r="O217" s="157">
        <v>3.28</v>
      </c>
      <c r="P217" s="157">
        <f>O217*H217</f>
        <v>1151.5095999999999</v>
      </c>
      <c r="Q217" s="157">
        <v>0</v>
      </c>
      <c r="R217" s="157">
        <f>Q217*H217</f>
        <v>0</v>
      </c>
      <c r="S217" s="157">
        <v>0.1225</v>
      </c>
      <c r="T217" s="158">
        <f>S217*H217</f>
        <v>43.006074999999996</v>
      </c>
      <c r="AR217" s="23" t="s">
        <v>151</v>
      </c>
      <c r="AT217" s="23" t="s">
        <v>133</v>
      </c>
      <c r="AU217" s="23" t="s">
        <v>80</v>
      </c>
      <c r="AY217" s="23" t="s">
        <v>132</v>
      </c>
      <c r="BE217" s="159">
        <f>IF(N217="základní",J217,0)</f>
        <v>0</v>
      </c>
      <c r="BF217" s="159">
        <f>IF(N217="snížená",J217,0)</f>
        <v>0</v>
      </c>
      <c r="BG217" s="159">
        <f>IF(N217="zákl. přenesená",J217,0)</f>
        <v>0</v>
      </c>
      <c r="BH217" s="159">
        <f>IF(N217="sníž. přenesená",J217,0)</f>
        <v>0</v>
      </c>
      <c r="BI217" s="159">
        <f>IF(N217="nulová",J217,0)</f>
        <v>0</v>
      </c>
      <c r="BJ217" s="23" t="s">
        <v>78</v>
      </c>
      <c r="BK217" s="159">
        <f>ROUND(I217*H217,2)</f>
        <v>0</v>
      </c>
      <c r="BL217" s="23" t="s">
        <v>151</v>
      </c>
      <c r="BM217" s="23" t="s">
        <v>346</v>
      </c>
    </row>
    <row r="218" spans="2:51" s="11" customFormat="1" ht="13.5">
      <c r="B218" s="168"/>
      <c r="D218" s="162" t="s">
        <v>191</v>
      </c>
      <c r="E218" s="169" t="s">
        <v>5</v>
      </c>
      <c r="F218" s="170" t="s">
        <v>319</v>
      </c>
      <c r="H218" s="171">
        <v>12.4</v>
      </c>
      <c r="L218" s="168"/>
      <c r="M218" s="172"/>
      <c r="N218" s="173"/>
      <c r="O218" s="173"/>
      <c r="P218" s="173"/>
      <c r="Q218" s="173"/>
      <c r="R218" s="173"/>
      <c r="S218" s="173"/>
      <c r="T218" s="174"/>
      <c r="AT218" s="169" t="s">
        <v>191</v>
      </c>
      <c r="AU218" s="169" t="s">
        <v>80</v>
      </c>
      <c r="AV218" s="11" t="s">
        <v>80</v>
      </c>
      <c r="AW218" s="11" t="s">
        <v>33</v>
      </c>
      <c r="AX218" s="11" t="s">
        <v>70</v>
      </c>
      <c r="AY218" s="169" t="s">
        <v>132</v>
      </c>
    </row>
    <row r="219" spans="2:51" s="11" customFormat="1" ht="13.5">
      <c r="B219" s="168"/>
      <c r="D219" s="162" t="s">
        <v>191</v>
      </c>
      <c r="E219" s="169" t="s">
        <v>5</v>
      </c>
      <c r="F219" s="170" t="s">
        <v>320</v>
      </c>
      <c r="H219" s="171">
        <v>9.23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191</v>
      </c>
      <c r="AU219" s="169" t="s">
        <v>80</v>
      </c>
      <c r="AV219" s="11" t="s">
        <v>80</v>
      </c>
      <c r="AW219" s="11" t="s">
        <v>33</v>
      </c>
      <c r="AX219" s="11" t="s">
        <v>70</v>
      </c>
      <c r="AY219" s="169" t="s">
        <v>132</v>
      </c>
    </row>
    <row r="220" spans="2:51" s="11" customFormat="1" ht="13.5">
      <c r="B220" s="168"/>
      <c r="D220" s="162" t="s">
        <v>191</v>
      </c>
      <c r="E220" s="169" t="s">
        <v>5</v>
      </c>
      <c r="F220" s="170" t="s">
        <v>321</v>
      </c>
      <c r="H220" s="171">
        <v>2.97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191</v>
      </c>
      <c r="AU220" s="169" t="s">
        <v>80</v>
      </c>
      <c r="AV220" s="11" t="s">
        <v>80</v>
      </c>
      <c r="AW220" s="11" t="s">
        <v>33</v>
      </c>
      <c r="AX220" s="11" t="s">
        <v>70</v>
      </c>
      <c r="AY220" s="169" t="s">
        <v>132</v>
      </c>
    </row>
    <row r="221" spans="2:51" s="11" customFormat="1" ht="13.5">
      <c r="B221" s="168"/>
      <c r="D221" s="162" t="s">
        <v>191</v>
      </c>
      <c r="E221" s="169" t="s">
        <v>5</v>
      </c>
      <c r="F221" s="170" t="s">
        <v>322</v>
      </c>
      <c r="H221" s="171">
        <v>6.72</v>
      </c>
      <c r="L221" s="168"/>
      <c r="M221" s="172"/>
      <c r="N221" s="173"/>
      <c r="O221" s="173"/>
      <c r="P221" s="173"/>
      <c r="Q221" s="173"/>
      <c r="R221" s="173"/>
      <c r="S221" s="173"/>
      <c r="T221" s="174"/>
      <c r="AT221" s="169" t="s">
        <v>191</v>
      </c>
      <c r="AU221" s="169" t="s">
        <v>80</v>
      </c>
      <c r="AV221" s="11" t="s">
        <v>80</v>
      </c>
      <c r="AW221" s="11" t="s">
        <v>33</v>
      </c>
      <c r="AX221" s="11" t="s">
        <v>70</v>
      </c>
      <c r="AY221" s="169" t="s">
        <v>132</v>
      </c>
    </row>
    <row r="222" spans="2:51" s="11" customFormat="1" ht="13.5">
      <c r="B222" s="168"/>
      <c r="D222" s="162" t="s">
        <v>191</v>
      </c>
      <c r="E222" s="169" t="s">
        <v>5</v>
      </c>
      <c r="F222" s="170" t="s">
        <v>323</v>
      </c>
      <c r="H222" s="171">
        <v>8.12</v>
      </c>
      <c r="L222" s="168"/>
      <c r="M222" s="172"/>
      <c r="N222" s="173"/>
      <c r="O222" s="173"/>
      <c r="P222" s="173"/>
      <c r="Q222" s="173"/>
      <c r="R222" s="173"/>
      <c r="S222" s="173"/>
      <c r="T222" s="174"/>
      <c r="AT222" s="169" t="s">
        <v>191</v>
      </c>
      <c r="AU222" s="169" t="s">
        <v>80</v>
      </c>
      <c r="AV222" s="11" t="s">
        <v>80</v>
      </c>
      <c r="AW222" s="11" t="s">
        <v>33</v>
      </c>
      <c r="AX222" s="11" t="s">
        <v>70</v>
      </c>
      <c r="AY222" s="169" t="s">
        <v>132</v>
      </c>
    </row>
    <row r="223" spans="2:51" s="11" customFormat="1" ht="13.5">
      <c r="B223" s="168"/>
      <c r="D223" s="162" t="s">
        <v>191</v>
      </c>
      <c r="E223" s="169" t="s">
        <v>5</v>
      </c>
      <c r="F223" s="170" t="s">
        <v>324</v>
      </c>
      <c r="H223" s="171">
        <v>9.92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191</v>
      </c>
      <c r="AU223" s="169" t="s">
        <v>80</v>
      </c>
      <c r="AV223" s="11" t="s">
        <v>80</v>
      </c>
      <c r="AW223" s="11" t="s">
        <v>33</v>
      </c>
      <c r="AX223" s="11" t="s">
        <v>70</v>
      </c>
      <c r="AY223" s="169" t="s">
        <v>132</v>
      </c>
    </row>
    <row r="224" spans="2:51" s="11" customFormat="1" ht="13.5">
      <c r="B224" s="168"/>
      <c r="D224" s="162" t="s">
        <v>191</v>
      </c>
      <c r="E224" s="169" t="s">
        <v>5</v>
      </c>
      <c r="F224" s="170" t="s">
        <v>325</v>
      </c>
      <c r="H224" s="171">
        <v>31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70</v>
      </c>
      <c r="AY224" s="169" t="s">
        <v>132</v>
      </c>
    </row>
    <row r="225" spans="2:51" s="11" customFormat="1" ht="13.5">
      <c r="B225" s="168"/>
      <c r="D225" s="162" t="s">
        <v>191</v>
      </c>
      <c r="E225" s="169" t="s">
        <v>5</v>
      </c>
      <c r="F225" s="170" t="s">
        <v>326</v>
      </c>
      <c r="H225" s="171">
        <v>10.1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51" s="11" customFormat="1" ht="13.5">
      <c r="B226" s="168"/>
      <c r="D226" s="162" t="s">
        <v>191</v>
      </c>
      <c r="E226" s="169" t="s">
        <v>5</v>
      </c>
      <c r="F226" s="170" t="s">
        <v>327</v>
      </c>
      <c r="H226" s="171">
        <v>18.92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191</v>
      </c>
      <c r="AU226" s="169" t="s">
        <v>80</v>
      </c>
      <c r="AV226" s="11" t="s">
        <v>80</v>
      </c>
      <c r="AW226" s="11" t="s">
        <v>33</v>
      </c>
      <c r="AX226" s="11" t="s">
        <v>70</v>
      </c>
      <c r="AY226" s="169" t="s">
        <v>132</v>
      </c>
    </row>
    <row r="227" spans="2:51" s="11" customFormat="1" ht="13.5">
      <c r="B227" s="168"/>
      <c r="D227" s="162" t="s">
        <v>191</v>
      </c>
      <c r="E227" s="169" t="s">
        <v>5</v>
      </c>
      <c r="F227" s="170" t="s">
        <v>328</v>
      </c>
      <c r="H227" s="171">
        <v>9.12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70</v>
      </c>
      <c r="AY227" s="169" t="s">
        <v>132</v>
      </c>
    </row>
    <row r="228" spans="2:51" s="11" customFormat="1" ht="13.5">
      <c r="B228" s="168"/>
      <c r="D228" s="162" t="s">
        <v>191</v>
      </c>
      <c r="E228" s="169" t="s">
        <v>5</v>
      </c>
      <c r="F228" s="170" t="s">
        <v>329</v>
      </c>
      <c r="H228" s="171">
        <v>19.8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191</v>
      </c>
      <c r="AU228" s="169" t="s">
        <v>80</v>
      </c>
      <c r="AV228" s="11" t="s">
        <v>80</v>
      </c>
      <c r="AW228" s="11" t="s">
        <v>33</v>
      </c>
      <c r="AX228" s="11" t="s">
        <v>70</v>
      </c>
      <c r="AY228" s="169" t="s">
        <v>132</v>
      </c>
    </row>
    <row r="229" spans="2:51" s="11" customFormat="1" ht="13.5">
      <c r="B229" s="168"/>
      <c r="D229" s="162" t="s">
        <v>191</v>
      </c>
      <c r="E229" s="169" t="s">
        <v>5</v>
      </c>
      <c r="F229" s="170" t="s">
        <v>330</v>
      </c>
      <c r="H229" s="171">
        <v>10.82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AT229" s="169" t="s">
        <v>191</v>
      </c>
      <c r="AU229" s="169" t="s">
        <v>80</v>
      </c>
      <c r="AV229" s="11" t="s">
        <v>80</v>
      </c>
      <c r="AW229" s="11" t="s">
        <v>33</v>
      </c>
      <c r="AX229" s="11" t="s">
        <v>70</v>
      </c>
      <c r="AY229" s="169" t="s">
        <v>132</v>
      </c>
    </row>
    <row r="230" spans="2:51" s="11" customFormat="1" ht="13.5">
      <c r="B230" s="168"/>
      <c r="D230" s="162" t="s">
        <v>191</v>
      </c>
      <c r="E230" s="169" t="s">
        <v>5</v>
      </c>
      <c r="F230" s="170" t="s">
        <v>331</v>
      </c>
      <c r="H230" s="171">
        <v>15.66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70</v>
      </c>
      <c r="AY230" s="169" t="s">
        <v>132</v>
      </c>
    </row>
    <row r="231" spans="2:51" s="11" customFormat="1" ht="13.5">
      <c r="B231" s="168"/>
      <c r="D231" s="162" t="s">
        <v>191</v>
      </c>
      <c r="E231" s="169" t="s">
        <v>5</v>
      </c>
      <c r="F231" s="170" t="s">
        <v>332</v>
      </c>
      <c r="H231" s="171">
        <v>14.07</v>
      </c>
      <c r="L231" s="168"/>
      <c r="M231" s="172"/>
      <c r="N231" s="173"/>
      <c r="O231" s="173"/>
      <c r="P231" s="173"/>
      <c r="Q231" s="173"/>
      <c r="R231" s="173"/>
      <c r="S231" s="173"/>
      <c r="T231" s="174"/>
      <c r="AT231" s="169" t="s">
        <v>191</v>
      </c>
      <c r="AU231" s="169" t="s">
        <v>80</v>
      </c>
      <c r="AV231" s="11" t="s">
        <v>80</v>
      </c>
      <c r="AW231" s="11" t="s">
        <v>33</v>
      </c>
      <c r="AX231" s="11" t="s">
        <v>70</v>
      </c>
      <c r="AY231" s="169" t="s">
        <v>132</v>
      </c>
    </row>
    <row r="232" spans="2:51" s="11" customFormat="1" ht="13.5">
      <c r="B232" s="168"/>
      <c r="D232" s="162" t="s">
        <v>191</v>
      </c>
      <c r="E232" s="169" t="s">
        <v>5</v>
      </c>
      <c r="F232" s="170" t="s">
        <v>333</v>
      </c>
      <c r="H232" s="171">
        <v>13.5</v>
      </c>
      <c r="L232" s="168"/>
      <c r="M232" s="172"/>
      <c r="N232" s="173"/>
      <c r="O232" s="173"/>
      <c r="P232" s="173"/>
      <c r="Q232" s="173"/>
      <c r="R232" s="173"/>
      <c r="S232" s="173"/>
      <c r="T232" s="174"/>
      <c r="AT232" s="169" t="s">
        <v>191</v>
      </c>
      <c r="AU232" s="169" t="s">
        <v>80</v>
      </c>
      <c r="AV232" s="11" t="s">
        <v>80</v>
      </c>
      <c r="AW232" s="11" t="s">
        <v>33</v>
      </c>
      <c r="AX232" s="11" t="s">
        <v>70</v>
      </c>
      <c r="AY232" s="169" t="s">
        <v>132</v>
      </c>
    </row>
    <row r="233" spans="2:51" s="11" customFormat="1" ht="13.5">
      <c r="B233" s="168"/>
      <c r="D233" s="162" t="s">
        <v>191</v>
      </c>
      <c r="E233" s="169" t="s">
        <v>5</v>
      </c>
      <c r="F233" s="170" t="s">
        <v>334</v>
      </c>
      <c r="H233" s="171">
        <v>18.76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191</v>
      </c>
      <c r="AU233" s="169" t="s">
        <v>80</v>
      </c>
      <c r="AV233" s="11" t="s">
        <v>80</v>
      </c>
      <c r="AW233" s="11" t="s">
        <v>33</v>
      </c>
      <c r="AX233" s="11" t="s">
        <v>70</v>
      </c>
      <c r="AY233" s="169" t="s">
        <v>132</v>
      </c>
    </row>
    <row r="234" spans="2:51" s="11" customFormat="1" ht="13.5">
      <c r="B234" s="168"/>
      <c r="D234" s="162" t="s">
        <v>191</v>
      </c>
      <c r="E234" s="169" t="s">
        <v>5</v>
      </c>
      <c r="F234" s="170" t="s">
        <v>335</v>
      </c>
      <c r="H234" s="171">
        <v>21.56</v>
      </c>
      <c r="L234" s="168"/>
      <c r="M234" s="172"/>
      <c r="N234" s="173"/>
      <c r="O234" s="173"/>
      <c r="P234" s="173"/>
      <c r="Q234" s="173"/>
      <c r="R234" s="173"/>
      <c r="S234" s="173"/>
      <c r="T234" s="174"/>
      <c r="AT234" s="169" t="s">
        <v>191</v>
      </c>
      <c r="AU234" s="169" t="s">
        <v>80</v>
      </c>
      <c r="AV234" s="11" t="s">
        <v>80</v>
      </c>
      <c r="AW234" s="11" t="s">
        <v>33</v>
      </c>
      <c r="AX234" s="11" t="s">
        <v>70</v>
      </c>
      <c r="AY234" s="169" t="s">
        <v>132</v>
      </c>
    </row>
    <row r="235" spans="2:51" s="11" customFormat="1" ht="13.5">
      <c r="B235" s="168"/>
      <c r="D235" s="162" t="s">
        <v>191</v>
      </c>
      <c r="E235" s="169" t="s">
        <v>5</v>
      </c>
      <c r="F235" s="170" t="s">
        <v>336</v>
      </c>
      <c r="H235" s="171">
        <v>20.45</v>
      </c>
      <c r="L235" s="168"/>
      <c r="M235" s="172"/>
      <c r="N235" s="173"/>
      <c r="O235" s="173"/>
      <c r="P235" s="173"/>
      <c r="Q235" s="173"/>
      <c r="R235" s="173"/>
      <c r="S235" s="173"/>
      <c r="T235" s="174"/>
      <c r="AT235" s="169" t="s">
        <v>191</v>
      </c>
      <c r="AU235" s="169" t="s">
        <v>80</v>
      </c>
      <c r="AV235" s="11" t="s">
        <v>80</v>
      </c>
      <c r="AW235" s="11" t="s">
        <v>33</v>
      </c>
      <c r="AX235" s="11" t="s">
        <v>70</v>
      </c>
      <c r="AY235" s="169" t="s">
        <v>132</v>
      </c>
    </row>
    <row r="236" spans="2:51" s="11" customFormat="1" ht="13.5">
      <c r="B236" s="168"/>
      <c r="D236" s="162" t="s">
        <v>191</v>
      </c>
      <c r="E236" s="169" t="s">
        <v>5</v>
      </c>
      <c r="F236" s="170" t="s">
        <v>337</v>
      </c>
      <c r="H236" s="171">
        <v>27.95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191</v>
      </c>
      <c r="AU236" s="169" t="s">
        <v>80</v>
      </c>
      <c r="AV236" s="11" t="s">
        <v>80</v>
      </c>
      <c r="AW236" s="11" t="s">
        <v>33</v>
      </c>
      <c r="AX236" s="11" t="s">
        <v>70</v>
      </c>
      <c r="AY236" s="169" t="s">
        <v>132</v>
      </c>
    </row>
    <row r="237" spans="2:51" s="11" customFormat="1" ht="13.5">
      <c r="B237" s="168"/>
      <c r="D237" s="162" t="s">
        <v>191</v>
      </c>
      <c r="E237" s="169" t="s">
        <v>5</v>
      </c>
      <c r="F237" s="170" t="s">
        <v>338</v>
      </c>
      <c r="H237" s="171">
        <v>70</v>
      </c>
      <c r="L237" s="168"/>
      <c r="M237" s="172"/>
      <c r="N237" s="173"/>
      <c r="O237" s="173"/>
      <c r="P237" s="173"/>
      <c r="Q237" s="173"/>
      <c r="R237" s="173"/>
      <c r="S237" s="173"/>
      <c r="T237" s="174"/>
      <c r="AT237" s="169" t="s">
        <v>191</v>
      </c>
      <c r="AU237" s="169" t="s">
        <v>80</v>
      </c>
      <c r="AV237" s="11" t="s">
        <v>80</v>
      </c>
      <c r="AW237" s="11" t="s">
        <v>33</v>
      </c>
      <c r="AX237" s="11" t="s">
        <v>70</v>
      </c>
      <c r="AY237" s="169" t="s">
        <v>132</v>
      </c>
    </row>
    <row r="238" spans="2:51" s="12" customFormat="1" ht="13.5">
      <c r="B238" s="175"/>
      <c r="D238" s="162" t="s">
        <v>191</v>
      </c>
      <c r="E238" s="176" t="s">
        <v>5</v>
      </c>
      <c r="F238" s="177" t="s">
        <v>195</v>
      </c>
      <c r="H238" s="178">
        <v>351.07</v>
      </c>
      <c r="L238" s="175"/>
      <c r="M238" s="179"/>
      <c r="N238" s="180"/>
      <c r="O238" s="180"/>
      <c r="P238" s="180"/>
      <c r="Q238" s="180"/>
      <c r="R238" s="180"/>
      <c r="S238" s="180"/>
      <c r="T238" s="181"/>
      <c r="AT238" s="176" t="s">
        <v>191</v>
      </c>
      <c r="AU238" s="176" t="s">
        <v>80</v>
      </c>
      <c r="AV238" s="12" t="s">
        <v>151</v>
      </c>
      <c r="AW238" s="12" t="s">
        <v>33</v>
      </c>
      <c r="AX238" s="12" t="s">
        <v>78</v>
      </c>
      <c r="AY238" s="176" t="s">
        <v>132</v>
      </c>
    </row>
    <row r="239" spans="2:65" s="1" customFormat="1" ht="25.5" customHeight="1">
      <c r="B239" s="149"/>
      <c r="C239" s="150" t="s">
        <v>347</v>
      </c>
      <c r="D239" s="150" t="s">
        <v>133</v>
      </c>
      <c r="E239" s="151" t="s">
        <v>348</v>
      </c>
      <c r="F239" s="152" t="s">
        <v>349</v>
      </c>
      <c r="G239" s="153" t="s">
        <v>188</v>
      </c>
      <c r="H239" s="154">
        <v>351.05</v>
      </c>
      <c r="I239" s="154"/>
      <c r="J239" s="154">
        <f>ROUND(I239*H239,2)</f>
        <v>0</v>
      </c>
      <c r="K239" s="152" t="s">
        <v>5</v>
      </c>
      <c r="L239" s="37"/>
      <c r="M239" s="155" t="s">
        <v>5</v>
      </c>
      <c r="N239" s="156" t="s">
        <v>41</v>
      </c>
      <c r="O239" s="157">
        <v>0</v>
      </c>
      <c r="P239" s="157">
        <f>O239*H239</f>
        <v>0</v>
      </c>
      <c r="Q239" s="157">
        <v>0</v>
      </c>
      <c r="R239" s="157">
        <f>Q239*H239</f>
        <v>0</v>
      </c>
      <c r="S239" s="157">
        <v>0</v>
      </c>
      <c r="T239" s="158">
        <f>S239*H239</f>
        <v>0</v>
      </c>
      <c r="AR239" s="23" t="s">
        <v>151</v>
      </c>
      <c r="AT239" s="23" t="s">
        <v>133</v>
      </c>
      <c r="AU239" s="23" t="s">
        <v>80</v>
      </c>
      <c r="AY239" s="23" t="s">
        <v>132</v>
      </c>
      <c r="BE239" s="159">
        <f>IF(N239="základní",J239,0)</f>
        <v>0</v>
      </c>
      <c r="BF239" s="159">
        <f>IF(N239="snížená",J239,0)</f>
        <v>0</v>
      </c>
      <c r="BG239" s="159">
        <f>IF(N239="zákl. přenesená",J239,0)</f>
        <v>0</v>
      </c>
      <c r="BH239" s="159">
        <f>IF(N239="sníž. přenesená",J239,0)</f>
        <v>0</v>
      </c>
      <c r="BI239" s="159">
        <f>IF(N239="nulová",J239,0)</f>
        <v>0</v>
      </c>
      <c r="BJ239" s="23" t="s">
        <v>78</v>
      </c>
      <c r="BK239" s="159">
        <f>ROUND(I239*H239,2)</f>
        <v>0</v>
      </c>
      <c r="BL239" s="23" t="s">
        <v>151</v>
      </c>
      <c r="BM239" s="23" t="s">
        <v>350</v>
      </c>
    </row>
    <row r="240" spans="2:47" s="1" customFormat="1" ht="175.5">
      <c r="B240" s="37"/>
      <c r="D240" s="162" t="s">
        <v>149</v>
      </c>
      <c r="F240" s="163" t="s">
        <v>351</v>
      </c>
      <c r="L240" s="37"/>
      <c r="M240" s="164"/>
      <c r="N240" s="38"/>
      <c r="O240" s="38"/>
      <c r="P240" s="38"/>
      <c r="Q240" s="38"/>
      <c r="R240" s="38"/>
      <c r="S240" s="38"/>
      <c r="T240" s="66"/>
      <c r="AT240" s="23" t="s">
        <v>149</v>
      </c>
      <c r="AU240" s="23" t="s">
        <v>80</v>
      </c>
    </row>
    <row r="241" spans="2:65" s="1" customFormat="1" ht="16.5" customHeight="1">
      <c r="B241" s="149"/>
      <c r="C241" s="150" t="s">
        <v>352</v>
      </c>
      <c r="D241" s="150" t="s">
        <v>133</v>
      </c>
      <c r="E241" s="151" t="s">
        <v>353</v>
      </c>
      <c r="F241" s="152" t="s">
        <v>354</v>
      </c>
      <c r="G241" s="153" t="s">
        <v>202</v>
      </c>
      <c r="H241" s="154">
        <v>54.35</v>
      </c>
      <c r="I241" s="154"/>
      <c r="J241" s="154">
        <f>ROUND(I241*H241,2)</f>
        <v>0</v>
      </c>
      <c r="K241" s="152" t="s">
        <v>137</v>
      </c>
      <c r="L241" s="37"/>
      <c r="M241" s="155" t="s">
        <v>5</v>
      </c>
      <c r="N241" s="156" t="s">
        <v>41</v>
      </c>
      <c r="O241" s="157">
        <v>37.23</v>
      </c>
      <c r="P241" s="157">
        <f>O241*H241</f>
        <v>2023.4505</v>
      </c>
      <c r="Q241" s="157">
        <v>0.50375</v>
      </c>
      <c r="R241" s="157">
        <f>Q241*H241</f>
        <v>27.378812500000002</v>
      </c>
      <c r="S241" s="157">
        <v>2.5</v>
      </c>
      <c r="T241" s="158">
        <f>S241*H241</f>
        <v>135.875</v>
      </c>
      <c r="AR241" s="23" t="s">
        <v>151</v>
      </c>
      <c r="AT241" s="23" t="s">
        <v>133</v>
      </c>
      <c r="AU241" s="23" t="s">
        <v>80</v>
      </c>
      <c r="AY241" s="23" t="s">
        <v>132</v>
      </c>
      <c r="BE241" s="159">
        <f>IF(N241="základní",J241,0)</f>
        <v>0</v>
      </c>
      <c r="BF241" s="159">
        <f>IF(N241="snížená",J241,0)</f>
        <v>0</v>
      </c>
      <c r="BG241" s="159">
        <f>IF(N241="zákl. přenesená",J241,0)</f>
        <v>0</v>
      </c>
      <c r="BH241" s="159">
        <f>IF(N241="sníž. přenesená",J241,0)</f>
        <v>0</v>
      </c>
      <c r="BI241" s="159">
        <f>IF(N241="nulová",J241,0)</f>
        <v>0</v>
      </c>
      <c r="BJ241" s="23" t="s">
        <v>78</v>
      </c>
      <c r="BK241" s="159">
        <f>ROUND(I241*H241,2)</f>
        <v>0</v>
      </c>
      <c r="BL241" s="23" t="s">
        <v>151</v>
      </c>
      <c r="BM241" s="23" t="s">
        <v>355</v>
      </c>
    </row>
    <row r="242" spans="2:47" s="1" customFormat="1" ht="40.5">
      <c r="B242" s="37"/>
      <c r="D242" s="162" t="s">
        <v>149</v>
      </c>
      <c r="F242" s="163" t="s">
        <v>356</v>
      </c>
      <c r="L242" s="37"/>
      <c r="M242" s="164"/>
      <c r="N242" s="38"/>
      <c r="O242" s="38"/>
      <c r="P242" s="38"/>
      <c r="Q242" s="38"/>
      <c r="R242" s="38"/>
      <c r="S242" s="38"/>
      <c r="T242" s="66"/>
      <c r="AT242" s="23" t="s">
        <v>149</v>
      </c>
      <c r="AU242" s="23" t="s">
        <v>80</v>
      </c>
    </row>
    <row r="243" spans="2:51" s="11" customFormat="1" ht="13.5">
      <c r="B243" s="168"/>
      <c r="D243" s="162" t="s">
        <v>191</v>
      </c>
      <c r="E243" s="169" t="s">
        <v>5</v>
      </c>
      <c r="F243" s="170" t="s">
        <v>357</v>
      </c>
      <c r="H243" s="171">
        <v>3.22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191</v>
      </c>
      <c r="AU243" s="169" t="s">
        <v>80</v>
      </c>
      <c r="AV243" s="11" t="s">
        <v>80</v>
      </c>
      <c r="AW243" s="11" t="s">
        <v>33</v>
      </c>
      <c r="AX243" s="11" t="s">
        <v>70</v>
      </c>
      <c r="AY243" s="169" t="s">
        <v>132</v>
      </c>
    </row>
    <row r="244" spans="2:51" s="11" customFormat="1" ht="13.5">
      <c r="B244" s="168"/>
      <c r="D244" s="162" t="s">
        <v>191</v>
      </c>
      <c r="E244" s="169" t="s">
        <v>5</v>
      </c>
      <c r="F244" s="170" t="s">
        <v>358</v>
      </c>
      <c r="H244" s="171">
        <v>0.73</v>
      </c>
      <c r="L244" s="168"/>
      <c r="M244" s="172"/>
      <c r="N244" s="173"/>
      <c r="O244" s="173"/>
      <c r="P244" s="173"/>
      <c r="Q244" s="173"/>
      <c r="R244" s="173"/>
      <c r="S244" s="173"/>
      <c r="T244" s="174"/>
      <c r="AT244" s="169" t="s">
        <v>191</v>
      </c>
      <c r="AU244" s="169" t="s">
        <v>80</v>
      </c>
      <c r="AV244" s="11" t="s">
        <v>80</v>
      </c>
      <c r="AW244" s="11" t="s">
        <v>33</v>
      </c>
      <c r="AX244" s="11" t="s">
        <v>70</v>
      </c>
      <c r="AY244" s="169" t="s">
        <v>132</v>
      </c>
    </row>
    <row r="245" spans="2:51" s="14" customFormat="1" ht="13.5">
      <c r="B245" s="188"/>
      <c r="D245" s="162" t="s">
        <v>191</v>
      </c>
      <c r="E245" s="189" t="s">
        <v>5</v>
      </c>
      <c r="F245" s="190" t="s">
        <v>359</v>
      </c>
      <c r="H245" s="191">
        <v>3.95</v>
      </c>
      <c r="L245" s="188"/>
      <c r="M245" s="192"/>
      <c r="N245" s="193"/>
      <c r="O245" s="193"/>
      <c r="P245" s="193"/>
      <c r="Q245" s="193"/>
      <c r="R245" s="193"/>
      <c r="S245" s="193"/>
      <c r="T245" s="194"/>
      <c r="AT245" s="189" t="s">
        <v>191</v>
      </c>
      <c r="AU245" s="189" t="s">
        <v>80</v>
      </c>
      <c r="AV245" s="14" t="s">
        <v>145</v>
      </c>
      <c r="AW245" s="14" t="s">
        <v>33</v>
      </c>
      <c r="AX245" s="14" t="s">
        <v>70</v>
      </c>
      <c r="AY245" s="189" t="s">
        <v>132</v>
      </c>
    </row>
    <row r="246" spans="2:51" s="11" customFormat="1" ht="13.5">
      <c r="B246" s="168"/>
      <c r="D246" s="162" t="s">
        <v>191</v>
      </c>
      <c r="E246" s="169" t="s">
        <v>5</v>
      </c>
      <c r="F246" s="170" t="s">
        <v>360</v>
      </c>
      <c r="H246" s="171">
        <v>2.67</v>
      </c>
      <c r="L246" s="168"/>
      <c r="M246" s="172"/>
      <c r="N246" s="173"/>
      <c r="O246" s="173"/>
      <c r="P246" s="173"/>
      <c r="Q246" s="173"/>
      <c r="R246" s="173"/>
      <c r="S246" s="173"/>
      <c r="T246" s="174"/>
      <c r="AT246" s="169" t="s">
        <v>191</v>
      </c>
      <c r="AU246" s="169" t="s">
        <v>80</v>
      </c>
      <c r="AV246" s="11" t="s">
        <v>80</v>
      </c>
      <c r="AW246" s="11" t="s">
        <v>33</v>
      </c>
      <c r="AX246" s="11" t="s">
        <v>70</v>
      </c>
      <c r="AY246" s="169" t="s">
        <v>132</v>
      </c>
    </row>
    <row r="247" spans="2:51" s="11" customFormat="1" ht="13.5">
      <c r="B247" s="168"/>
      <c r="D247" s="162" t="s">
        <v>191</v>
      </c>
      <c r="E247" s="169" t="s">
        <v>5</v>
      </c>
      <c r="F247" s="170" t="s">
        <v>361</v>
      </c>
      <c r="H247" s="171">
        <v>0.9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191</v>
      </c>
      <c r="AU247" s="169" t="s">
        <v>80</v>
      </c>
      <c r="AV247" s="11" t="s">
        <v>80</v>
      </c>
      <c r="AW247" s="11" t="s">
        <v>33</v>
      </c>
      <c r="AX247" s="11" t="s">
        <v>70</v>
      </c>
      <c r="AY247" s="169" t="s">
        <v>132</v>
      </c>
    </row>
    <row r="248" spans="2:51" s="14" customFormat="1" ht="13.5">
      <c r="B248" s="188"/>
      <c r="D248" s="162" t="s">
        <v>191</v>
      </c>
      <c r="E248" s="189" t="s">
        <v>5</v>
      </c>
      <c r="F248" s="190" t="s">
        <v>362</v>
      </c>
      <c r="H248" s="191">
        <v>3.57</v>
      </c>
      <c r="L248" s="188"/>
      <c r="M248" s="192"/>
      <c r="N248" s="193"/>
      <c r="O248" s="193"/>
      <c r="P248" s="193"/>
      <c r="Q248" s="193"/>
      <c r="R248" s="193"/>
      <c r="S248" s="193"/>
      <c r="T248" s="194"/>
      <c r="AT248" s="189" t="s">
        <v>191</v>
      </c>
      <c r="AU248" s="189" t="s">
        <v>80</v>
      </c>
      <c r="AV248" s="14" t="s">
        <v>145</v>
      </c>
      <c r="AW248" s="14" t="s">
        <v>33</v>
      </c>
      <c r="AX248" s="14" t="s">
        <v>70</v>
      </c>
      <c r="AY248" s="189" t="s">
        <v>132</v>
      </c>
    </row>
    <row r="249" spans="2:51" s="11" customFormat="1" ht="13.5">
      <c r="B249" s="168"/>
      <c r="D249" s="162" t="s">
        <v>191</v>
      </c>
      <c r="E249" s="169" t="s">
        <v>5</v>
      </c>
      <c r="F249" s="170" t="s">
        <v>363</v>
      </c>
      <c r="H249" s="171">
        <v>0.29</v>
      </c>
      <c r="L249" s="168"/>
      <c r="M249" s="172"/>
      <c r="N249" s="173"/>
      <c r="O249" s="173"/>
      <c r="P249" s="173"/>
      <c r="Q249" s="173"/>
      <c r="R249" s="173"/>
      <c r="S249" s="173"/>
      <c r="T249" s="174"/>
      <c r="AT249" s="169" t="s">
        <v>191</v>
      </c>
      <c r="AU249" s="169" t="s">
        <v>80</v>
      </c>
      <c r="AV249" s="11" t="s">
        <v>80</v>
      </c>
      <c r="AW249" s="11" t="s">
        <v>33</v>
      </c>
      <c r="AX249" s="11" t="s">
        <v>70</v>
      </c>
      <c r="AY249" s="169" t="s">
        <v>132</v>
      </c>
    </row>
    <row r="250" spans="2:51" s="14" customFormat="1" ht="13.5">
      <c r="B250" s="188"/>
      <c r="D250" s="162" t="s">
        <v>191</v>
      </c>
      <c r="E250" s="189" t="s">
        <v>5</v>
      </c>
      <c r="F250" s="190" t="s">
        <v>364</v>
      </c>
      <c r="H250" s="191">
        <v>0.29</v>
      </c>
      <c r="L250" s="188"/>
      <c r="M250" s="192"/>
      <c r="N250" s="193"/>
      <c r="O250" s="193"/>
      <c r="P250" s="193"/>
      <c r="Q250" s="193"/>
      <c r="R250" s="193"/>
      <c r="S250" s="193"/>
      <c r="T250" s="194"/>
      <c r="AT250" s="189" t="s">
        <v>191</v>
      </c>
      <c r="AU250" s="189" t="s">
        <v>80</v>
      </c>
      <c r="AV250" s="14" t="s">
        <v>145</v>
      </c>
      <c r="AW250" s="14" t="s">
        <v>33</v>
      </c>
      <c r="AX250" s="14" t="s">
        <v>70</v>
      </c>
      <c r="AY250" s="189" t="s">
        <v>132</v>
      </c>
    </row>
    <row r="251" spans="2:51" s="11" customFormat="1" ht="13.5">
      <c r="B251" s="168"/>
      <c r="D251" s="162" t="s">
        <v>191</v>
      </c>
      <c r="E251" s="169" t="s">
        <v>5</v>
      </c>
      <c r="F251" s="170" t="s">
        <v>365</v>
      </c>
      <c r="H251" s="171">
        <v>0.66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191</v>
      </c>
      <c r="AU251" s="169" t="s">
        <v>80</v>
      </c>
      <c r="AV251" s="11" t="s">
        <v>80</v>
      </c>
      <c r="AW251" s="11" t="s">
        <v>33</v>
      </c>
      <c r="AX251" s="11" t="s">
        <v>70</v>
      </c>
      <c r="AY251" s="169" t="s">
        <v>132</v>
      </c>
    </row>
    <row r="252" spans="2:51" s="14" customFormat="1" ht="13.5">
      <c r="B252" s="188"/>
      <c r="D252" s="162" t="s">
        <v>191</v>
      </c>
      <c r="E252" s="189" t="s">
        <v>5</v>
      </c>
      <c r="F252" s="190" t="s">
        <v>366</v>
      </c>
      <c r="H252" s="191">
        <v>0.66</v>
      </c>
      <c r="L252" s="188"/>
      <c r="M252" s="192"/>
      <c r="N252" s="193"/>
      <c r="O252" s="193"/>
      <c r="P252" s="193"/>
      <c r="Q252" s="193"/>
      <c r="R252" s="193"/>
      <c r="S252" s="193"/>
      <c r="T252" s="194"/>
      <c r="AT252" s="189" t="s">
        <v>191</v>
      </c>
      <c r="AU252" s="189" t="s">
        <v>80</v>
      </c>
      <c r="AV252" s="14" t="s">
        <v>145</v>
      </c>
      <c r="AW252" s="14" t="s">
        <v>33</v>
      </c>
      <c r="AX252" s="14" t="s">
        <v>70</v>
      </c>
      <c r="AY252" s="189" t="s">
        <v>132</v>
      </c>
    </row>
    <row r="253" spans="2:51" s="11" customFormat="1" ht="13.5">
      <c r="B253" s="168"/>
      <c r="D253" s="162" t="s">
        <v>191</v>
      </c>
      <c r="E253" s="169" t="s">
        <v>5</v>
      </c>
      <c r="F253" s="170" t="s">
        <v>367</v>
      </c>
      <c r="H253" s="171">
        <v>0.79</v>
      </c>
      <c r="L253" s="168"/>
      <c r="M253" s="172"/>
      <c r="N253" s="173"/>
      <c r="O253" s="173"/>
      <c r="P253" s="173"/>
      <c r="Q253" s="173"/>
      <c r="R253" s="173"/>
      <c r="S253" s="173"/>
      <c r="T253" s="174"/>
      <c r="AT253" s="169" t="s">
        <v>191</v>
      </c>
      <c r="AU253" s="169" t="s">
        <v>80</v>
      </c>
      <c r="AV253" s="11" t="s">
        <v>80</v>
      </c>
      <c r="AW253" s="11" t="s">
        <v>33</v>
      </c>
      <c r="AX253" s="11" t="s">
        <v>70</v>
      </c>
      <c r="AY253" s="169" t="s">
        <v>132</v>
      </c>
    </row>
    <row r="254" spans="2:51" s="11" customFormat="1" ht="13.5">
      <c r="B254" s="168"/>
      <c r="D254" s="162" t="s">
        <v>191</v>
      </c>
      <c r="E254" s="169" t="s">
        <v>5</v>
      </c>
      <c r="F254" s="170" t="s">
        <v>368</v>
      </c>
      <c r="H254" s="171">
        <v>0.59</v>
      </c>
      <c r="L254" s="168"/>
      <c r="M254" s="172"/>
      <c r="N254" s="173"/>
      <c r="O254" s="173"/>
      <c r="P254" s="173"/>
      <c r="Q254" s="173"/>
      <c r="R254" s="173"/>
      <c r="S254" s="173"/>
      <c r="T254" s="174"/>
      <c r="AT254" s="169" t="s">
        <v>191</v>
      </c>
      <c r="AU254" s="169" t="s">
        <v>80</v>
      </c>
      <c r="AV254" s="11" t="s">
        <v>80</v>
      </c>
      <c r="AW254" s="11" t="s">
        <v>33</v>
      </c>
      <c r="AX254" s="11" t="s">
        <v>70</v>
      </c>
      <c r="AY254" s="169" t="s">
        <v>132</v>
      </c>
    </row>
    <row r="255" spans="2:51" s="14" customFormat="1" ht="13.5">
      <c r="B255" s="188"/>
      <c r="D255" s="162" t="s">
        <v>191</v>
      </c>
      <c r="E255" s="189" t="s">
        <v>5</v>
      </c>
      <c r="F255" s="190" t="s">
        <v>369</v>
      </c>
      <c r="H255" s="191">
        <v>1.38</v>
      </c>
      <c r="L255" s="188"/>
      <c r="M255" s="192"/>
      <c r="N255" s="193"/>
      <c r="O255" s="193"/>
      <c r="P255" s="193"/>
      <c r="Q255" s="193"/>
      <c r="R255" s="193"/>
      <c r="S255" s="193"/>
      <c r="T255" s="194"/>
      <c r="AT255" s="189" t="s">
        <v>191</v>
      </c>
      <c r="AU255" s="189" t="s">
        <v>80</v>
      </c>
      <c r="AV255" s="14" t="s">
        <v>145</v>
      </c>
      <c r="AW255" s="14" t="s">
        <v>33</v>
      </c>
      <c r="AX255" s="14" t="s">
        <v>70</v>
      </c>
      <c r="AY255" s="189" t="s">
        <v>132</v>
      </c>
    </row>
    <row r="256" spans="2:51" s="11" customFormat="1" ht="13.5">
      <c r="B256" s="168"/>
      <c r="D256" s="162" t="s">
        <v>191</v>
      </c>
      <c r="E256" s="169" t="s">
        <v>5</v>
      </c>
      <c r="F256" s="170" t="s">
        <v>370</v>
      </c>
      <c r="H256" s="171">
        <v>0.94</v>
      </c>
      <c r="L256" s="168"/>
      <c r="M256" s="172"/>
      <c r="N256" s="173"/>
      <c r="O256" s="173"/>
      <c r="P256" s="173"/>
      <c r="Q256" s="173"/>
      <c r="R256" s="173"/>
      <c r="S256" s="173"/>
      <c r="T256" s="174"/>
      <c r="AT256" s="169" t="s">
        <v>191</v>
      </c>
      <c r="AU256" s="169" t="s">
        <v>80</v>
      </c>
      <c r="AV256" s="11" t="s">
        <v>80</v>
      </c>
      <c r="AW256" s="11" t="s">
        <v>33</v>
      </c>
      <c r="AX256" s="11" t="s">
        <v>70</v>
      </c>
      <c r="AY256" s="169" t="s">
        <v>132</v>
      </c>
    </row>
    <row r="257" spans="2:51" s="11" customFormat="1" ht="13.5">
      <c r="B257" s="168"/>
      <c r="D257" s="162" t="s">
        <v>191</v>
      </c>
      <c r="E257" s="169" t="s">
        <v>5</v>
      </c>
      <c r="F257" s="170" t="s">
        <v>371</v>
      </c>
      <c r="H257" s="171">
        <v>0.97</v>
      </c>
      <c r="L257" s="168"/>
      <c r="M257" s="172"/>
      <c r="N257" s="173"/>
      <c r="O257" s="173"/>
      <c r="P257" s="173"/>
      <c r="Q257" s="173"/>
      <c r="R257" s="173"/>
      <c r="S257" s="173"/>
      <c r="T257" s="174"/>
      <c r="AT257" s="169" t="s">
        <v>191</v>
      </c>
      <c r="AU257" s="169" t="s">
        <v>80</v>
      </c>
      <c r="AV257" s="11" t="s">
        <v>80</v>
      </c>
      <c r="AW257" s="11" t="s">
        <v>33</v>
      </c>
      <c r="AX257" s="11" t="s">
        <v>70</v>
      </c>
      <c r="AY257" s="169" t="s">
        <v>132</v>
      </c>
    </row>
    <row r="258" spans="2:51" s="14" customFormat="1" ht="13.5">
      <c r="B258" s="188"/>
      <c r="D258" s="162" t="s">
        <v>191</v>
      </c>
      <c r="E258" s="189" t="s">
        <v>5</v>
      </c>
      <c r="F258" s="190" t="s">
        <v>372</v>
      </c>
      <c r="H258" s="191">
        <v>1.91</v>
      </c>
      <c r="L258" s="188"/>
      <c r="M258" s="192"/>
      <c r="N258" s="193"/>
      <c r="O258" s="193"/>
      <c r="P258" s="193"/>
      <c r="Q258" s="193"/>
      <c r="R258" s="193"/>
      <c r="S258" s="193"/>
      <c r="T258" s="194"/>
      <c r="AT258" s="189" t="s">
        <v>191</v>
      </c>
      <c r="AU258" s="189" t="s">
        <v>80</v>
      </c>
      <c r="AV258" s="14" t="s">
        <v>145</v>
      </c>
      <c r="AW258" s="14" t="s">
        <v>33</v>
      </c>
      <c r="AX258" s="14" t="s">
        <v>70</v>
      </c>
      <c r="AY258" s="189" t="s">
        <v>132</v>
      </c>
    </row>
    <row r="259" spans="2:51" s="11" customFormat="1" ht="13.5">
      <c r="B259" s="168"/>
      <c r="D259" s="162" t="s">
        <v>191</v>
      </c>
      <c r="E259" s="169" t="s">
        <v>5</v>
      </c>
      <c r="F259" s="170" t="s">
        <v>373</v>
      </c>
      <c r="H259" s="171">
        <v>3.9</v>
      </c>
      <c r="L259" s="168"/>
      <c r="M259" s="172"/>
      <c r="N259" s="173"/>
      <c r="O259" s="173"/>
      <c r="P259" s="173"/>
      <c r="Q259" s="173"/>
      <c r="R259" s="173"/>
      <c r="S259" s="173"/>
      <c r="T259" s="174"/>
      <c r="AT259" s="169" t="s">
        <v>191</v>
      </c>
      <c r="AU259" s="169" t="s">
        <v>80</v>
      </c>
      <c r="AV259" s="11" t="s">
        <v>80</v>
      </c>
      <c r="AW259" s="11" t="s">
        <v>33</v>
      </c>
      <c r="AX259" s="11" t="s">
        <v>70</v>
      </c>
      <c r="AY259" s="169" t="s">
        <v>132</v>
      </c>
    </row>
    <row r="260" spans="2:51" s="11" customFormat="1" ht="13.5">
      <c r="B260" s="168"/>
      <c r="D260" s="162" t="s">
        <v>191</v>
      </c>
      <c r="E260" s="169" t="s">
        <v>5</v>
      </c>
      <c r="F260" s="170" t="s">
        <v>374</v>
      </c>
      <c r="H260" s="171">
        <v>3.02</v>
      </c>
      <c r="L260" s="168"/>
      <c r="M260" s="172"/>
      <c r="N260" s="173"/>
      <c r="O260" s="173"/>
      <c r="P260" s="173"/>
      <c r="Q260" s="173"/>
      <c r="R260" s="173"/>
      <c r="S260" s="173"/>
      <c r="T260" s="174"/>
      <c r="AT260" s="169" t="s">
        <v>191</v>
      </c>
      <c r="AU260" s="169" t="s">
        <v>80</v>
      </c>
      <c r="AV260" s="11" t="s">
        <v>80</v>
      </c>
      <c r="AW260" s="11" t="s">
        <v>33</v>
      </c>
      <c r="AX260" s="11" t="s">
        <v>70</v>
      </c>
      <c r="AY260" s="169" t="s">
        <v>132</v>
      </c>
    </row>
    <row r="261" spans="2:51" s="14" customFormat="1" ht="13.5">
      <c r="B261" s="188"/>
      <c r="D261" s="162" t="s">
        <v>191</v>
      </c>
      <c r="E261" s="189" t="s">
        <v>5</v>
      </c>
      <c r="F261" s="190" t="s">
        <v>375</v>
      </c>
      <c r="H261" s="191">
        <v>6.92</v>
      </c>
      <c r="L261" s="188"/>
      <c r="M261" s="192"/>
      <c r="N261" s="193"/>
      <c r="O261" s="193"/>
      <c r="P261" s="193"/>
      <c r="Q261" s="193"/>
      <c r="R261" s="193"/>
      <c r="S261" s="193"/>
      <c r="T261" s="194"/>
      <c r="AT261" s="189" t="s">
        <v>191</v>
      </c>
      <c r="AU261" s="189" t="s">
        <v>80</v>
      </c>
      <c r="AV261" s="14" t="s">
        <v>145</v>
      </c>
      <c r="AW261" s="14" t="s">
        <v>33</v>
      </c>
      <c r="AX261" s="14" t="s">
        <v>70</v>
      </c>
      <c r="AY261" s="189" t="s">
        <v>132</v>
      </c>
    </row>
    <row r="262" spans="2:51" s="11" customFormat="1" ht="13.5">
      <c r="B262" s="168"/>
      <c r="D262" s="162" t="s">
        <v>191</v>
      </c>
      <c r="E262" s="169" t="s">
        <v>5</v>
      </c>
      <c r="F262" s="170" t="s">
        <v>376</v>
      </c>
      <c r="H262" s="171">
        <v>2.63</v>
      </c>
      <c r="L262" s="168"/>
      <c r="M262" s="172"/>
      <c r="N262" s="173"/>
      <c r="O262" s="173"/>
      <c r="P262" s="173"/>
      <c r="Q262" s="173"/>
      <c r="R262" s="173"/>
      <c r="S262" s="173"/>
      <c r="T262" s="174"/>
      <c r="AT262" s="169" t="s">
        <v>191</v>
      </c>
      <c r="AU262" s="169" t="s">
        <v>80</v>
      </c>
      <c r="AV262" s="11" t="s">
        <v>80</v>
      </c>
      <c r="AW262" s="11" t="s">
        <v>33</v>
      </c>
      <c r="AX262" s="11" t="s">
        <v>70</v>
      </c>
      <c r="AY262" s="169" t="s">
        <v>132</v>
      </c>
    </row>
    <row r="263" spans="2:51" s="14" customFormat="1" ht="13.5">
      <c r="B263" s="188"/>
      <c r="D263" s="162" t="s">
        <v>191</v>
      </c>
      <c r="E263" s="189" t="s">
        <v>5</v>
      </c>
      <c r="F263" s="190" t="s">
        <v>377</v>
      </c>
      <c r="H263" s="191">
        <v>2.63</v>
      </c>
      <c r="L263" s="188"/>
      <c r="M263" s="192"/>
      <c r="N263" s="193"/>
      <c r="O263" s="193"/>
      <c r="P263" s="193"/>
      <c r="Q263" s="193"/>
      <c r="R263" s="193"/>
      <c r="S263" s="193"/>
      <c r="T263" s="194"/>
      <c r="AT263" s="189" t="s">
        <v>191</v>
      </c>
      <c r="AU263" s="189" t="s">
        <v>80</v>
      </c>
      <c r="AV263" s="14" t="s">
        <v>145</v>
      </c>
      <c r="AW263" s="14" t="s">
        <v>33</v>
      </c>
      <c r="AX263" s="14" t="s">
        <v>70</v>
      </c>
      <c r="AY263" s="189" t="s">
        <v>132</v>
      </c>
    </row>
    <row r="264" spans="2:51" s="11" customFormat="1" ht="13.5">
      <c r="B264" s="168"/>
      <c r="D264" s="162" t="s">
        <v>191</v>
      </c>
      <c r="E264" s="169" t="s">
        <v>5</v>
      </c>
      <c r="F264" s="170" t="s">
        <v>378</v>
      </c>
      <c r="H264" s="171">
        <v>1.84</v>
      </c>
      <c r="L264" s="168"/>
      <c r="M264" s="172"/>
      <c r="N264" s="173"/>
      <c r="O264" s="173"/>
      <c r="P264" s="173"/>
      <c r="Q264" s="173"/>
      <c r="R264" s="173"/>
      <c r="S264" s="173"/>
      <c r="T264" s="174"/>
      <c r="AT264" s="169" t="s">
        <v>191</v>
      </c>
      <c r="AU264" s="169" t="s">
        <v>80</v>
      </c>
      <c r="AV264" s="11" t="s">
        <v>80</v>
      </c>
      <c r="AW264" s="11" t="s">
        <v>33</v>
      </c>
      <c r="AX264" s="11" t="s">
        <v>70</v>
      </c>
      <c r="AY264" s="169" t="s">
        <v>132</v>
      </c>
    </row>
    <row r="265" spans="2:51" s="14" customFormat="1" ht="13.5">
      <c r="B265" s="188"/>
      <c r="D265" s="162" t="s">
        <v>191</v>
      </c>
      <c r="E265" s="189" t="s">
        <v>5</v>
      </c>
      <c r="F265" s="190" t="s">
        <v>379</v>
      </c>
      <c r="H265" s="191">
        <v>1.84</v>
      </c>
      <c r="L265" s="188"/>
      <c r="M265" s="192"/>
      <c r="N265" s="193"/>
      <c r="O265" s="193"/>
      <c r="P265" s="193"/>
      <c r="Q265" s="193"/>
      <c r="R265" s="193"/>
      <c r="S265" s="193"/>
      <c r="T265" s="194"/>
      <c r="AT265" s="189" t="s">
        <v>191</v>
      </c>
      <c r="AU265" s="189" t="s">
        <v>80</v>
      </c>
      <c r="AV265" s="14" t="s">
        <v>145</v>
      </c>
      <c r="AW265" s="14" t="s">
        <v>33</v>
      </c>
      <c r="AX265" s="14" t="s">
        <v>70</v>
      </c>
      <c r="AY265" s="189" t="s">
        <v>132</v>
      </c>
    </row>
    <row r="266" spans="2:51" s="11" customFormat="1" ht="13.5">
      <c r="B266" s="168"/>
      <c r="D266" s="162" t="s">
        <v>191</v>
      </c>
      <c r="E266" s="169" t="s">
        <v>5</v>
      </c>
      <c r="F266" s="170" t="s">
        <v>380</v>
      </c>
      <c r="H266" s="171">
        <v>0.89</v>
      </c>
      <c r="L266" s="168"/>
      <c r="M266" s="172"/>
      <c r="N266" s="173"/>
      <c r="O266" s="173"/>
      <c r="P266" s="173"/>
      <c r="Q266" s="173"/>
      <c r="R266" s="173"/>
      <c r="S266" s="173"/>
      <c r="T266" s="174"/>
      <c r="AT266" s="169" t="s">
        <v>191</v>
      </c>
      <c r="AU266" s="169" t="s">
        <v>80</v>
      </c>
      <c r="AV266" s="11" t="s">
        <v>80</v>
      </c>
      <c r="AW266" s="11" t="s">
        <v>33</v>
      </c>
      <c r="AX266" s="11" t="s">
        <v>70</v>
      </c>
      <c r="AY266" s="169" t="s">
        <v>132</v>
      </c>
    </row>
    <row r="267" spans="2:51" s="14" customFormat="1" ht="13.5">
      <c r="B267" s="188"/>
      <c r="D267" s="162" t="s">
        <v>191</v>
      </c>
      <c r="E267" s="189" t="s">
        <v>5</v>
      </c>
      <c r="F267" s="190" t="s">
        <v>381</v>
      </c>
      <c r="H267" s="191">
        <v>0.89</v>
      </c>
      <c r="L267" s="188"/>
      <c r="M267" s="192"/>
      <c r="N267" s="193"/>
      <c r="O267" s="193"/>
      <c r="P267" s="193"/>
      <c r="Q267" s="193"/>
      <c r="R267" s="193"/>
      <c r="S267" s="193"/>
      <c r="T267" s="194"/>
      <c r="AT267" s="189" t="s">
        <v>191</v>
      </c>
      <c r="AU267" s="189" t="s">
        <v>80</v>
      </c>
      <c r="AV267" s="14" t="s">
        <v>145</v>
      </c>
      <c r="AW267" s="14" t="s">
        <v>33</v>
      </c>
      <c r="AX267" s="14" t="s">
        <v>70</v>
      </c>
      <c r="AY267" s="189" t="s">
        <v>132</v>
      </c>
    </row>
    <row r="268" spans="2:51" s="11" customFormat="1" ht="13.5">
      <c r="B268" s="168"/>
      <c r="D268" s="162" t="s">
        <v>191</v>
      </c>
      <c r="E268" s="169" t="s">
        <v>5</v>
      </c>
      <c r="F268" s="170" t="s">
        <v>382</v>
      </c>
      <c r="H268" s="171">
        <v>1.93</v>
      </c>
      <c r="L268" s="168"/>
      <c r="M268" s="172"/>
      <c r="N268" s="173"/>
      <c r="O268" s="173"/>
      <c r="P268" s="173"/>
      <c r="Q268" s="173"/>
      <c r="R268" s="173"/>
      <c r="S268" s="173"/>
      <c r="T268" s="174"/>
      <c r="AT268" s="169" t="s">
        <v>191</v>
      </c>
      <c r="AU268" s="169" t="s">
        <v>80</v>
      </c>
      <c r="AV268" s="11" t="s">
        <v>80</v>
      </c>
      <c r="AW268" s="11" t="s">
        <v>33</v>
      </c>
      <c r="AX268" s="11" t="s">
        <v>70</v>
      </c>
      <c r="AY268" s="169" t="s">
        <v>132</v>
      </c>
    </row>
    <row r="269" spans="2:51" s="11" customFormat="1" ht="13.5">
      <c r="B269" s="168"/>
      <c r="D269" s="162" t="s">
        <v>191</v>
      </c>
      <c r="E269" s="169" t="s">
        <v>5</v>
      </c>
      <c r="F269" s="170" t="s">
        <v>383</v>
      </c>
      <c r="H269" s="171">
        <v>2.08</v>
      </c>
      <c r="L269" s="168"/>
      <c r="M269" s="172"/>
      <c r="N269" s="173"/>
      <c r="O269" s="173"/>
      <c r="P269" s="173"/>
      <c r="Q269" s="173"/>
      <c r="R269" s="173"/>
      <c r="S269" s="173"/>
      <c r="T269" s="174"/>
      <c r="AT269" s="169" t="s">
        <v>191</v>
      </c>
      <c r="AU269" s="169" t="s">
        <v>80</v>
      </c>
      <c r="AV269" s="11" t="s">
        <v>80</v>
      </c>
      <c r="AW269" s="11" t="s">
        <v>33</v>
      </c>
      <c r="AX269" s="11" t="s">
        <v>70</v>
      </c>
      <c r="AY269" s="169" t="s">
        <v>132</v>
      </c>
    </row>
    <row r="270" spans="2:51" s="14" customFormat="1" ht="13.5">
      <c r="B270" s="188"/>
      <c r="D270" s="162" t="s">
        <v>191</v>
      </c>
      <c r="E270" s="189" t="s">
        <v>5</v>
      </c>
      <c r="F270" s="190" t="s">
        <v>384</v>
      </c>
      <c r="H270" s="191">
        <v>4.01</v>
      </c>
      <c r="L270" s="188"/>
      <c r="M270" s="192"/>
      <c r="N270" s="193"/>
      <c r="O270" s="193"/>
      <c r="P270" s="193"/>
      <c r="Q270" s="193"/>
      <c r="R270" s="193"/>
      <c r="S270" s="193"/>
      <c r="T270" s="194"/>
      <c r="AT270" s="189" t="s">
        <v>191</v>
      </c>
      <c r="AU270" s="189" t="s">
        <v>80</v>
      </c>
      <c r="AV270" s="14" t="s">
        <v>145</v>
      </c>
      <c r="AW270" s="14" t="s">
        <v>33</v>
      </c>
      <c r="AX270" s="14" t="s">
        <v>70</v>
      </c>
      <c r="AY270" s="189" t="s">
        <v>132</v>
      </c>
    </row>
    <row r="271" spans="2:51" s="11" customFormat="1" ht="13.5">
      <c r="B271" s="168"/>
      <c r="D271" s="162" t="s">
        <v>191</v>
      </c>
      <c r="E271" s="169" t="s">
        <v>5</v>
      </c>
      <c r="F271" s="170" t="s">
        <v>385</v>
      </c>
      <c r="H271" s="171">
        <v>2.88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191</v>
      </c>
      <c r="AU271" s="169" t="s">
        <v>80</v>
      </c>
      <c r="AV271" s="11" t="s">
        <v>80</v>
      </c>
      <c r="AW271" s="11" t="s">
        <v>33</v>
      </c>
      <c r="AX271" s="11" t="s">
        <v>70</v>
      </c>
      <c r="AY271" s="169" t="s">
        <v>132</v>
      </c>
    </row>
    <row r="272" spans="2:51" s="14" customFormat="1" ht="13.5">
      <c r="B272" s="188"/>
      <c r="D272" s="162" t="s">
        <v>191</v>
      </c>
      <c r="E272" s="189" t="s">
        <v>5</v>
      </c>
      <c r="F272" s="190" t="s">
        <v>386</v>
      </c>
      <c r="H272" s="191">
        <v>2.88</v>
      </c>
      <c r="L272" s="188"/>
      <c r="M272" s="192"/>
      <c r="N272" s="193"/>
      <c r="O272" s="193"/>
      <c r="P272" s="193"/>
      <c r="Q272" s="193"/>
      <c r="R272" s="193"/>
      <c r="S272" s="193"/>
      <c r="T272" s="194"/>
      <c r="AT272" s="189" t="s">
        <v>191</v>
      </c>
      <c r="AU272" s="189" t="s">
        <v>80</v>
      </c>
      <c r="AV272" s="14" t="s">
        <v>145</v>
      </c>
      <c r="AW272" s="14" t="s">
        <v>33</v>
      </c>
      <c r="AX272" s="14" t="s">
        <v>70</v>
      </c>
      <c r="AY272" s="189" t="s">
        <v>132</v>
      </c>
    </row>
    <row r="273" spans="2:51" s="11" customFormat="1" ht="13.5">
      <c r="B273" s="168"/>
      <c r="D273" s="162" t="s">
        <v>191</v>
      </c>
      <c r="E273" s="169" t="s">
        <v>5</v>
      </c>
      <c r="F273" s="170" t="s">
        <v>387</v>
      </c>
      <c r="H273" s="171">
        <v>3.05</v>
      </c>
      <c r="L273" s="168"/>
      <c r="M273" s="172"/>
      <c r="N273" s="173"/>
      <c r="O273" s="173"/>
      <c r="P273" s="173"/>
      <c r="Q273" s="173"/>
      <c r="R273" s="173"/>
      <c r="S273" s="173"/>
      <c r="T273" s="174"/>
      <c r="AT273" s="169" t="s">
        <v>191</v>
      </c>
      <c r="AU273" s="169" t="s">
        <v>80</v>
      </c>
      <c r="AV273" s="11" t="s">
        <v>80</v>
      </c>
      <c r="AW273" s="11" t="s">
        <v>33</v>
      </c>
      <c r="AX273" s="11" t="s">
        <v>70</v>
      </c>
      <c r="AY273" s="169" t="s">
        <v>132</v>
      </c>
    </row>
    <row r="274" spans="2:51" s="14" customFormat="1" ht="13.5">
      <c r="B274" s="188"/>
      <c r="D274" s="162" t="s">
        <v>191</v>
      </c>
      <c r="E274" s="189" t="s">
        <v>5</v>
      </c>
      <c r="F274" s="190" t="s">
        <v>388</v>
      </c>
      <c r="H274" s="191">
        <v>3.05</v>
      </c>
      <c r="L274" s="188"/>
      <c r="M274" s="192"/>
      <c r="N274" s="193"/>
      <c r="O274" s="193"/>
      <c r="P274" s="193"/>
      <c r="Q274" s="193"/>
      <c r="R274" s="193"/>
      <c r="S274" s="193"/>
      <c r="T274" s="194"/>
      <c r="AT274" s="189" t="s">
        <v>191</v>
      </c>
      <c r="AU274" s="189" t="s">
        <v>80</v>
      </c>
      <c r="AV274" s="14" t="s">
        <v>145</v>
      </c>
      <c r="AW274" s="14" t="s">
        <v>33</v>
      </c>
      <c r="AX274" s="14" t="s">
        <v>70</v>
      </c>
      <c r="AY274" s="189" t="s">
        <v>132</v>
      </c>
    </row>
    <row r="275" spans="2:51" s="11" customFormat="1" ht="13.5">
      <c r="B275" s="168"/>
      <c r="D275" s="162" t="s">
        <v>191</v>
      </c>
      <c r="E275" s="169" t="s">
        <v>5</v>
      </c>
      <c r="F275" s="170" t="s">
        <v>389</v>
      </c>
      <c r="H275" s="171">
        <v>2.35</v>
      </c>
      <c r="L275" s="168"/>
      <c r="M275" s="172"/>
      <c r="N275" s="173"/>
      <c r="O275" s="173"/>
      <c r="P275" s="173"/>
      <c r="Q275" s="173"/>
      <c r="R275" s="173"/>
      <c r="S275" s="173"/>
      <c r="T275" s="174"/>
      <c r="AT275" s="169" t="s">
        <v>191</v>
      </c>
      <c r="AU275" s="169" t="s">
        <v>80</v>
      </c>
      <c r="AV275" s="11" t="s">
        <v>80</v>
      </c>
      <c r="AW275" s="11" t="s">
        <v>33</v>
      </c>
      <c r="AX275" s="11" t="s">
        <v>70</v>
      </c>
      <c r="AY275" s="169" t="s">
        <v>132</v>
      </c>
    </row>
    <row r="276" spans="2:51" s="14" customFormat="1" ht="13.5">
      <c r="B276" s="188"/>
      <c r="D276" s="162" t="s">
        <v>191</v>
      </c>
      <c r="E276" s="189" t="s">
        <v>5</v>
      </c>
      <c r="F276" s="190" t="s">
        <v>390</v>
      </c>
      <c r="H276" s="191">
        <v>2.35</v>
      </c>
      <c r="L276" s="188"/>
      <c r="M276" s="192"/>
      <c r="N276" s="193"/>
      <c r="O276" s="193"/>
      <c r="P276" s="193"/>
      <c r="Q276" s="193"/>
      <c r="R276" s="193"/>
      <c r="S276" s="193"/>
      <c r="T276" s="194"/>
      <c r="AT276" s="189" t="s">
        <v>191</v>
      </c>
      <c r="AU276" s="189" t="s">
        <v>80</v>
      </c>
      <c r="AV276" s="14" t="s">
        <v>145</v>
      </c>
      <c r="AW276" s="14" t="s">
        <v>33</v>
      </c>
      <c r="AX276" s="14" t="s">
        <v>70</v>
      </c>
      <c r="AY276" s="189" t="s">
        <v>132</v>
      </c>
    </row>
    <row r="277" spans="2:51" s="11" customFormat="1" ht="13.5">
      <c r="B277" s="168"/>
      <c r="D277" s="162" t="s">
        <v>191</v>
      </c>
      <c r="E277" s="169" t="s">
        <v>5</v>
      </c>
      <c r="F277" s="170" t="s">
        <v>391</v>
      </c>
      <c r="H277" s="171">
        <v>1.32</v>
      </c>
      <c r="L277" s="168"/>
      <c r="M277" s="172"/>
      <c r="N277" s="173"/>
      <c r="O277" s="173"/>
      <c r="P277" s="173"/>
      <c r="Q277" s="173"/>
      <c r="R277" s="173"/>
      <c r="S277" s="173"/>
      <c r="T277" s="174"/>
      <c r="AT277" s="169" t="s">
        <v>191</v>
      </c>
      <c r="AU277" s="169" t="s">
        <v>80</v>
      </c>
      <c r="AV277" s="11" t="s">
        <v>80</v>
      </c>
      <c r="AW277" s="11" t="s">
        <v>33</v>
      </c>
      <c r="AX277" s="11" t="s">
        <v>70</v>
      </c>
      <c r="AY277" s="169" t="s">
        <v>132</v>
      </c>
    </row>
    <row r="278" spans="2:51" s="14" customFormat="1" ht="13.5">
      <c r="B278" s="188"/>
      <c r="D278" s="162" t="s">
        <v>191</v>
      </c>
      <c r="E278" s="189" t="s">
        <v>5</v>
      </c>
      <c r="F278" s="190" t="s">
        <v>392</v>
      </c>
      <c r="H278" s="191">
        <v>1.32</v>
      </c>
      <c r="L278" s="188"/>
      <c r="M278" s="192"/>
      <c r="N278" s="193"/>
      <c r="O278" s="193"/>
      <c r="P278" s="193"/>
      <c r="Q278" s="193"/>
      <c r="R278" s="193"/>
      <c r="S278" s="193"/>
      <c r="T278" s="194"/>
      <c r="AT278" s="189" t="s">
        <v>191</v>
      </c>
      <c r="AU278" s="189" t="s">
        <v>80</v>
      </c>
      <c r="AV278" s="14" t="s">
        <v>145</v>
      </c>
      <c r="AW278" s="14" t="s">
        <v>33</v>
      </c>
      <c r="AX278" s="14" t="s">
        <v>70</v>
      </c>
      <c r="AY278" s="189" t="s">
        <v>132</v>
      </c>
    </row>
    <row r="279" spans="2:51" s="11" customFormat="1" ht="13.5">
      <c r="B279" s="168"/>
      <c r="D279" s="162" t="s">
        <v>191</v>
      </c>
      <c r="E279" s="169" t="s">
        <v>5</v>
      </c>
      <c r="F279" s="170" t="s">
        <v>393</v>
      </c>
      <c r="H279" s="171">
        <v>1.83</v>
      </c>
      <c r="L279" s="168"/>
      <c r="M279" s="172"/>
      <c r="N279" s="173"/>
      <c r="O279" s="173"/>
      <c r="P279" s="173"/>
      <c r="Q279" s="173"/>
      <c r="R279" s="173"/>
      <c r="S279" s="173"/>
      <c r="T279" s="174"/>
      <c r="AT279" s="169" t="s">
        <v>191</v>
      </c>
      <c r="AU279" s="169" t="s">
        <v>80</v>
      </c>
      <c r="AV279" s="11" t="s">
        <v>80</v>
      </c>
      <c r="AW279" s="11" t="s">
        <v>33</v>
      </c>
      <c r="AX279" s="11" t="s">
        <v>70</v>
      </c>
      <c r="AY279" s="169" t="s">
        <v>132</v>
      </c>
    </row>
    <row r="280" spans="2:51" s="14" customFormat="1" ht="13.5">
      <c r="B280" s="188"/>
      <c r="D280" s="162" t="s">
        <v>191</v>
      </c>
      <c r="E280" s="189" t="s">
        <v>5</v>
      </c>
      <c r="F280" s="190" t="s">
        <v>394</v>
      </c>
      <c r="H280" s="191">
        <v>1.83</v>
      </c>
      <c r="L280" s="188"/>
      <c r="M280" s="192"/>
      <c r="N280" s="193"/>
      <c r="O280" s="193"/>
      <c r="P280" s="193"/>
      <c r="Q280" s="193"/>
      <c r="R280" s="193"/>
      <c r="S280" s="193"/>
      <c r="T280" s="194"/>
      <c r="AT280" s="189" t="s">
        <v>191</v>
      </c>
      <c r="AU280" s="189" t="s">
        <v>80</v>
      </c>
      <c r="AV280" s="14" t="s">
        <v>145</v>
      </c>
      <c r="AW280" s="14" t="s">
        <v>33</v>
      </c>
      <c r="AX280" s="14" t="s">
        <v>70</v>
      </c>
      <c r="AY280" s="189" t="s">
        <v>132</v>
      </c>
    </row>
    <row r="281" spans="2:51" s="11" customFormat="1" ht="13.5">
      <c r="B281" s="168"/>
      <c r="D281" s="162" t="s">
        <v>191</v>
      </c>
      <c r="E281" s="169" t="s">
        <v>5</v>
      </c>
      <c r="F281" s="170" t="s">
        <v>395</v>
      </c>
      <c r="H281" s="171">
        <v>1.43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191</v>
      </c>
      <c r="AU281" s="169" t="s">
        <v>80</v>
      </c>
      <c r="AV281" s="11" t="s">
        <v>80</v>
      </c>
      <c r="AW281" s="11" t="s">
        <v>33</v>
      </c>
      <c r="AX281" s="11" t="s">
        <v>70</v>
      </c>
      <c r="AY281" s="169" t="s">
        <v>132</v>
      </c>
    </row>
    <row r="282" spans="2:51" s="11" customFormat="1" ht="13.5">
      <c r="B282" s="168"/>
      <c r="D282" s="162" t="s">
        <v>191</v>
      </c>
      <c r="E282" s="169" t="s">
        <v>5</v>
      </c>
      <c r="F282" s="170" t="s">
        <v>396</v>
      </c>
      <c r="H282" s="171">
        <v>1.89</v>
      </c>
      <c r="L282" s="168"/>
      <c r="M282" s="172"/>
      <c r="N282" s="173"/>
      <c r="O282" s="173"/>
      <c r="P282" s="173"/>
      <c r="Q282" s="173"/>
      <c r="R282" s="173"/>
      <c r="S282" s="173"/>
      <c r="T282" s="174"/>
      <c r="AT282" s="169" t="s">
        <v>191</v>
      </c>
      <c r="AU282" s="169" t="s">
        <v>80</v>
      </c>
      <c r="AV282" s="11" t="s">
        <v>80</v>
      </c>
      <c r="AW282" s="11" t="s">
        <v>33</v>
      </c>
      <c r="AX282" s="11" t="s">
        <v>70</v>
      </c>
      <c r="AY282" s="169" t="s">
        <v>132</v>
      </c>
    </row>
    <row r="283" spans="2:51" s="14" customFormat="1" ht="13.5">
      <c r="B283" s="188"/>
      <c r="D283" s="162" t="s">
        <v>191</v>
      </c>
      <c r="E283" s="189" t="s">
        <v>5</v>
      </c>
      <c r="F283" s="190" t="s">
        <v>397</v>
      </c>
      <c r="H283" s="191">
        <v>3.32</v>
      </c>
      <c r="L283" s="188"/>
      <c r="M283" s="192"/>
      <c r="N283" s="193"/>
      <c r="O283" s="193"/>
      <c r="P283" s="193"/>
      <c r="Q283" s="193"/>
      <c r="R283" s="193"/>
      <c r="S283" s="193"/>
      <c r="T283" s="194"/>
      <c r="AT283" s="189" t="s">
        <v>191</v>
      </c>
      <c r="AU283" s="189" t="s">
        <v>80</v>
      </c>
      <c r="AV283" s="14" t="s">
        <v>145</v>
      </c>
      <c r="AW283" s="14" t="s">
        <v>33</v>
      </c>
      <c r="AX283" s="14" t="s">
        <v>70</v>
      </c>
      <c r="AY283" s="189" t="s">
        <v>132</v>
      </c>
    </row>
    <row r="284" spans="2:51" s="11" customFormat="1" ht="13.5">
      <c r="B284" s="168"/>
      <c r="D284" s="162" t="s">
        <v>191</v>
      </c>
      <c r="E284" s="169" t="s">
        <v>5</v>
      </c>
      <c r="F284" s="170" t="s">
        <v>398</v>
      </c>
      <c r="H284" s="171">
        <v>1.99</v>
      </c>
      <c r="L284" s="168"/>
      <c r="M284" s="172"/>
      <c r="N284" s="173"/>
      <c r="O284" s="173"/>
      <c r="P284" s="173"/>
      <c r="Q284" s="173"/>
      <c r="R284" s="173"/>
      <c r="S284" s="173"/>
      <c r="T284" s="174"/>
      <c r="AT284" s="169" t="s">
        <v>191</v>
      </c>
      <c r="AU284" s="169" t="s">
        <v>80</v>
      </c>
      <c r="AV284" s="11" t="s">
        <v>80</v>
      </c>
      <c r="AW284" s="11" t="s">
        <v>33</v>
      </c>
      <c r="AX284" s="11" t="s">
        <v>70</v>
      </c>
      <c r="AY284" s="169" t="s">
        <v>132</v>
      </c>
    </row>
    <row r="285" spans="2:51" s="14" customFormat="1" ht="13.5">
      <c r="B285" s="188"/>
      <c r="D285" s="162" t="s">
        <v>191</v>
      </c>
      <c r="E285" s="189" t="s">
        <v>5</v>
      </c>
      <c r="F285" s="190" t="s">
        <v>399</v>
      </c>
      <c r="H285" s="191">
        <v>1.99</v>
      </c>
      <c r="L285" s="188"/>
      <c r="M285" s="192"/>
      <c r="N285" s="193"/>
      <c r="O285" s="193"/>
      <c r="P285" s="193"/>
      <c r="Q285" s="193"/>
      <c r="R285" s="193"/>
      <c r="S285" s="193"/>
      <c r="T285" s="194"/>
      <c r="AT285" s="189" t="s">
        <v>191</v>
      </c>
      <c r="AU285" s="189" t="s">
        <v>80</v>
      </c>
      <c r="AV285" s="14" t="s">
        <v>145</v>
      </c>
      <c r="AW285" s="14" t="s">
        <v>33</v>
      </c>
      <c r="AX285" s="14" t="s">
        <v>70</v>
      </c>
      <c r="AY285" s="189" t="s">
        <v>132</v>
      </c>
    </row>
    <row r="286" spans="2:51" s="11" customFormat="1" ht="13.5">
      <c r="B286" s="168"/>
      <c r="D286" s="162" t="s">
        <v>191</v>
      </c>
      <c r="E286" s="169" t="s">
        <v>5</v>
      </c>
      <c r="F286" s="170" t="s">
        <v>400</v>
      </c>
      <c r="H286" s="171">
        <v>2.73</v>
      </c>
      <c r="L286" s="168"/>
      <c r="M286" s="172"/>
      <c r="N286" s="173"/>
      <c r="O286" s="173"/>
      <c r="P286" s="173"/>
      <c r="Q286" s="173"/>
      <c r="R286" s="173"/>
      <c r="S286" s="173"/>
      <c r="T286" s="174"/>
      <c r="AT286" s="169" t="s">
        <v>191</v>
      </c>
      <c r="AU286" s="169" t="s">
        <v>80</v>
      </c>
      <c r="AV286" s="11" t="s">
        <v>80</v>
      </c>
      <c r="AW286" s="11" t="s">
        <v>33</v>
      </c>
      <c r="AX286" s="11" t="s">
        <v>70</v>
      </c>
      <c r="AY286" s="169" t="s">
        <v>132</v>
      </c>
    </row>
    <row r="287" spans="2:51" s="14" customFormat="1" ht="13.5">
      <c r="B287" s="188"/>
      <c r="D287" s="162" t="s">
        <v>191</v>
      </c>
      <c r="E287" s="189" t="s">
        <v>5</v>
      </c>
      <c r="F287" s="190" t="s">
        <v>401</v>
      </c>
      <c r="H287" s="191">
        <v>2.73</v>
      </c>
      <c r="L287" s="188"/>
      <c r="M287" s="192"/>
      <c r="N287" s="193"/>
      <c r="O287" s="193"/>
      <c r="P287" s="193"/>
      <c r="Q287" s="193"/>
      <c r="R287" s="193"/>
      <c r="S287" s="193"/>
      <c r="T287" s="194"/>
      <c r="AT287" s="189" t="s">
        <v>191</v>
      </c>
      <c r="AU287" s="189" t="s">
        <v>80</v>
      </c>
      <c r="AV287" s="14" t="s">
        <v>145</v>
      </c>
      <c r="AW287" s="14" t="s">
        <v>33</v>
      </c>
      <c r="AX287" s="14" t="s">
        <v>70</v>
      </c>
      <c r="AY287" s="189" t="s">
        <v>132</v>
      </c>
    </row>
    <row r="288" spans="2:51" s="11" customFormat="1" ht="13.5">
      <c r="B288" s="168"/>
      <c r="D288" s="162" t="s">
        <v>191</v>
      </c>
      <c r="E288" s="169" t="s">
        <v>5</v>
      </c>
      <c r="F288" s="170" t="s">
        <v>402</v>
      </c>
      <c r="H288" s="171">
        <v>6.83</v>
      </c>
      <c r="L288" s="168"/>
      <c r="M288" s="172"/>
      <c r="N288" s="173"/>
      <c r="O288" s="173"/>
      <c r="P288" s="173"/>
      <c r="Q288" s="173"/>
      <c r="R288" s="173"/>
      <c r="S288" s="173"/>
      <c r="T288" s="174"/>
      <c r="AT288" s="169" t="s">
        <v>191</v>
      </c>
      <c r="AU288" s="169" t="s">
        <v>80</v>
      </c>
      <c r="AV288" s="11" t="s">
        <v>80</v>
      </c>
      <c r="AW288" s="11" t="s">
        <v>33</v>
      </c>
      <c r="AX288" s="11" t="s">
        <v>70</v>
      </c>
      <c r="AY288" s="169" t="s">
        <v>132</v>
      </c>
    </row>
    <row r="289" spans="2:51" s="14" customFormat="1" ht="13.5">
      <c r="B289" s="188"/>
      <c r="D289" s="162" t="s">
        <v>191</v>
      </c>
      <c r="E289" s="189" t="s">
        <v>5</v>
      </c>
      <c r="F289" s="190" t="s">
        <v>403</v>
      </c>
      <c r="H289" s="191">
        <v>6.83</v>
      </c>
      <c r="L289" s="188"/>
      <c r="M289" s="192"/>
      <c r="N289" s="193"/>
      <c r="O289" s="193"/>
      <c r="P289" s="193"/>
      <c r="Q289" s="193"/>
      <c r="R289" s="193"/>
      <c r="S289" s="193"/>
      <c r="T289" s="194"/>
      <c r="AT289" s="189" t="s">
        <v>191</v>
      </c>
      <c r="AU289" s="189" t="s">
        <v>80</v>
      </c>
      <c r="AV289" s="14" t="s">
        <v>145</v>
      </c>
      <c r="AW289" s="14" t="s">
        <v>33</v>
      </c>
      <c r="AX289" s="14" t="s">
        <v>70</v>
      </c>
      <c r="AY289" s="189" t="s">
        <v>132</v>
      </c>
    </row>
    <row r="290" spans="2:51" s="12" customFormat="1" ht="13.5">
      <c r="B290" s="175"/>
      <c r="D290" s="162" t="s">
        <v>191</v>
      </c>
      <c r="E290" s="176" t="s">
        <v>5</v>
      </c>
      <c r="F290" s="177" t="s">
        <v>195</v>
      </c>
      <c r="H290" s="178">
        <v>54.35</v>
      </c>
      <c r="L290" s="175"/>
      <c r="M290" s="179"/>
      <c r="N290" s="180"/>
      <c r="O290" s="180"/>
      <c r="P290" s="180"/>
      <c r="Q290" s="180"/>
      <c r="R290" s="180"/>
      <c r="S290" s="180"/>
      <c r="T290" s="181"/>
      <c r="AT290" s="176" t="s">
        <v>191</v>
      </c>
      <c r="AU290" s="176" t="s">
        <v>80</v>
      </c>
      <c r="AV290" s="12" t="s">
        <v>151</v>
      </c>
      <c r="AW290" s="12" t="s">
        <v>33</v>
      </c>
      <c r="AX290" s="12" t="s">
        <v>78</v>
      </c>
      <c r="AY290" s="176" t="s">
        <v>132</v>
      </c>
    </row>
    <row r="291" spans="2:65" s="1" customFormat="1" ht="16.5" customHeight="1">
      <c r="B291" s="149"/>
      <c r="C291" s="150" t="s">
        <v>10</v>
      </c>
      <c r="D291" s="150" t="s">
        <v>133</v>
      </c>
      <c r="E291" s="151" t="s">
        <v>404</v>
      </c>
      <c r="F291" s="152" t="s">
        <v>405</v>
      </c>
      <c r="G291" s="153" t="s">
        <v>202</v>
      </c>
      <c r="H291" s="154">
        <v>4.2</v>
      </c>
      <c r="I291" s="154"/>
      <c r="J291" s="154">
        <f>ROUND(I291*H291,2)</f>
        <v>0</v>
      </c>
      <c r="K291" s="152" t="s">
        <v>137</v>
      </c>
      <c r="L291" s="37"/>
      <c r="M291" s="155" t="s">
        <v>5</v>
      </c>
      <c r="N291" s="156" t="s">
        <v>41</v>
      </c>
      <c r="O291" s="157">
        <v>29.135</v>
      </c>
      <c r="P291" s="157">
        <f>O291*H291</f>
        <v>122.36700000000002</v>
      </c>
      <c r="Q291" s="157">
        <v>0.54034</v>
      </c>
      <c r="R291" s="157">
        <f>Q291*H291</f>
        <v>2.2694280000000004</v>
      </c>
      <c r="S291" s="157">
        <v>0</v>
      </c>
      <c r="T291" s="158">
        <f>S291*H291</f>
        <v>0</v>
      </c>
      <c r="AR291" s="23" t="s">
        <v>151</v>
      </c>
      <c r="AT291" s="23" t="s">
        <v>133</v>
      </c>
      <c r="AU291" s="23" t="s">
        <v>80</v>
      </c>
      <c r="AY291" s="23" t="s">
        <v>132</v>
      </c>
      <c r="BE291" s="159">
        <f>IF(N291="základní",J291,0)</f>
        <v>0</v>
      </c>
      <c r="BF291" s="159">
        <f>IF(N291="snížená",J291,0)</f>
        <v>0</v>
      </c>
      <c r="BG291" s="159">
        <f>IF(N291="zákl. přenesená",J291,0)</f>
        <v>0</v>
      </c>
      <c r="BH291" s="159">
        <f>IF(N291="sníž. přenesená",J291,0)</f>
        <v>0</v>
      </c>
      <c r="BI291" s="159">
        <f>IF(N291="nulová",J291,0)</f>
        <v>0</v>
      </c>
      <c r="BJ291" s="23" t="s">
        <v>78</v>
      </c>
      <c r="BK291" s="159">
        <f>ROUND(I291*H291,2)</f>
        <v>0</v>
      </c>
      <c r="BL291" s="23" t="s">
        <v>151</v>
      </c>
      <c r="BM291" s="23" t="s">
        <v>406</v>
      </c>
    </row>
    <row r="292" spans="2:51" s="11" customFormat="1" ht="13.5">
      <c r="B292" s="168"/>
      <c r="D292" s="162" t="s">
        <v>191</v>
      </c>
      <c r="E292" s="169" t="s">
        <v>5</v>
      </c>
      <c r="F292" s="170" t="s">
        <v>407</v>
      </c>
      <c r="H292" s="171">
        <v>4.2</v>
      </c>
      <c r="L292" s="168"/>
      <c r="M292" s="172"/>
      <c r="N292" s="173"/>
      <c r="O292" s="173"/>
      <c r="P292" s="173"/>
      <c r="Q292" s="173"/>
      <c r="R292" s="173"/>
      <c r="S292" s="173"/>
      <c r="T292" s="174"/>
      <c r="AT292" s="169" t="s">
        <v>191</v>
      </c>
      <c r="AU292" s="169" t="s">
        <v>80</v>
      </c>
      <c r="AV292" s="11" t="s">
        <v>80</v>
      </c>
      <c r="AW292" s="11" t="s">
        <v>33</v>
      </c>
      <c r="AX292" s="11" t="s">
        <v>78</v>
      </c>
      <c r="AY292" s="169" t="s">
        <v>132</v>
      </c>
    </row>
    <row r="293" spans="2:65" s="1" customFormat="1" ht="16.5" customHeight="1">
      <c r="B293" s="149"/>
      <c r="C293" s="195" t="s">
        <v>408</v>
      </c>
      <c r="D293" s="195" t="s">
        <v>409</v>
      </c>
      <c r="E293" s="196" t="s">
        <v>410</v>
      </c>
      <c r="F293" s="197" t="s">
        <v>411</v>
      </c>
      <c r="G293" s="198" t="s">
        <v>202</v>
      </c>
      <c r="H293" s="199">
        <v>30.72</v>
      </c>
      <c r="I293" s="199"/>
      <c r="J293" s="199">
        <f>ROUND(I293*H293,2)</f>
        <v>0</v>
      </c>
      <c r="K293" s="197" t="s">
        <v>5</v>
      </c>
      <c r="L293" s="200"/>
      <c r="M293" s="201" t="s">
        <v>5</v>
      </c>
      <c r="N293" s="202" t="s">
        <v>41</v>
      </c>
      <c r="O293" s="157">
        <v>0</v>
      </c>
      <c r="P293" s="157">
        <f>O293*H293</f>
        <v>0</v>
      </c>
      <c r="Q293" s="157">
        <v>2.6</v>
      </c>
      <c r="R293" s="157">
        <f>Q293*H293</f>
        <v>79.872</v>
      </c>
      <c r="S293" s="157">
        <v>0</v>
      </c>
      <c r="T293" s="158">
        <f>S293*H293</f>
        <v>0</v>
      </c>
      <c r="AR293" s="23" t="s">
        <v>240</v>
      </c>
      <c r="AT293" s="23" t="s">
        <v>409</v>
      </c>
      <c r="AU293" s="23" t="s">
        <v>80</v>
      </c>
      <c r="AY293" s="23" t="s">
        <v>132</v>
      </c>
      <c r="BE293" s="159">
        <f>IF(N293="základní",J293,0)</f>
        <v>0</v>
      </c>
      <c r="BF293" s="159">
        <f>IF(N293="snížená",J293,0)</f>
        <v>0</v>
      </c>
      <c r="BG293" s="159">
        <f>IF(N293="zákl. přenesená",J293,0)</f>
        <v>0</v>
      </c>
      <c r="BH293" s="159">
        <f>IF(N293="sníž. přenesená",J293,0)</f>
        <v>0</v>
      </c>
      <c r="BI293" s="159">
        <f>IF(N293="nulová",J293,0)</f>
        <v>0</v>
      </c>
      <c r="BJ293" s="23" t="s">
        <v>78</v>
      </c>
      <c r="BK293" s="159">
        <f>ROUND(I293*H293,2)</f>
        <v>0</v>
      </c>
      <c r="BL293" s="23" t="s">
        <v>151</v>
      </c>
      <c r="BM293" s="23" t="s">
        <v>412</v>
      </c>
    </row>
    <row r="294" spans="2:47" s="1" customFormat="1" ht="27">
      <c r="B294" s="37"/>
      <c r="D294" s="162" t="s">
        <v>149</v>
      </c>
      <c r="F294" s="163" t="s">
        <v>413</v>
      </c>
      <c r="L294" s="37"/>
      <c r="M294" s="164"/>
      <c r="N294" s="38"/>
      <c r="O294" s="38"/>
      <c r="P294" s="38"/>
      <c r="Q294" s="38"/>
      <c r="R294" s="38"/>
      <c r="S294" s="38"/>
      <c r="T294" s="66"/>
      <c r="AT294" s="23" t="s">
        <v>149</v>
      </c>
      <c r="AU294" s="23" t="s">
        <v>80</v>
      </c>
    </row>
    <row r="295" spans="2:51" s="11" customFormat="1" ht="13.5">
      <c r="B295" s="168"/>
      <c r="D295" s="162" t="s">
        <v>191</v>
      </c>
      <c r="E295" s="169" t="s">
        <v>5</v>
      </c>
      <c r="F295" s="170" t="s">
        <v>414</v>
      </c>
      <c r="H295" s="171">
        <v>30.72</v>
      </c>
      <c r="L295" s="168"/>
      <c r="M295" s="172"/>
      <c r="N295" s="173"/>
      <c r="O295" s="173"/>
      <c r="P295" s="173"/>
      <c r="Q295" s="173"/>
      <c r="R295" s="173"/>
      <c r="S295" s="173"/>
      <c r="T295" s="174"/>
      <c r="AT295" s="169" t="s">
        <v>191</v>
      </c>
      <c r="AU295" s="169" t="s">
        <v>80</v>
      </c>
      <c r="AV295" s="11" t="s">
        <v>80</v>
      </c>
      <c r="AW295" s="11" t="s">
        <v>33</v>
      </c>
      <c r="AX295" s="11" t="s">
        <v>78</v>
      </c>
      <c r="AY295" s="169" t="s">
        <v>132</v>
      </c>
    </row>
    <row r="296" spans="2:65" s="1" customFormat="1" ht="16.5" customHeight="1">
      <c r="B296" s="149"/>
      <c r="C296" s="150" t="s">
        <v>415</v>
      </c>
      <c r="D296" s="150" t="s">
        <v>133</v>
      </c>
      <c r="E296" s="151" t="s">
        <v>416</v>
      </c>
      <c r="F296" s="152" t="s">
        <v>417</v>
      </c>
      <c r="G296" s="153" t="s">
        <v>202</v>
      </c>
      <c r="H296" s="154">
        <v>54.32</v>
      </c>
      <c r="I296" s="154"/>
      <c r="J296" s="154">
        <f>ROUND(I296*H296,2)</f>
        <v>0</v>
      </c>
      <c r="K296" s="152" t="s">
        <v>137</v>
      </c>
      <c r="L296" s="37"/>
      <c r="M296" s="155" t="s">
        <v>5</v>
      </c>
      <c r="N296" s="156" t="s">
        <v>41</v>
      </c>
      <c r="O296" s="157">
        <v>7.4</v>
      </c>
      <c r="P296" s="157">
        <f>O296*H296</f>
        <v>401.968</v>
      </c>
      <c r="Q296" s="157">
        <v>0</v>
      </c>
      <c r="R296" s="157">
        <f>Q296*H296</f>
        <v>0</v>
      </c>
      <c r="S296" s="157">
        <v>0</v>
      </c>
      <c r="T296" s="158">
        <f>S296*H296</f>
        <v>0</v>
      </c>
      <c r="AR296" s="23" t="s">
        <v>151</v>
      </c>
      <c r="AT296" s="23" t="s">
        <v>133</v>
      </c>
      <c r="AU296" s="23" t="s">
        <v>80</v>
      </c>
      <c r="AY296" s="23" t="s">
        <v>132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23" t="s">
        <v>78</v>
      </c>
      <c r="BK296" s="159">
        <f>ROUND(I296*H296,2)</f>
        <v>0</v>
      </c>
      <c r="BL296" s="23" t="s">
        <v>151</v>
      </c>
      <c r="BM296" s="23" t="s">
        <v>418</v>
      </c>
    </row>
    <row r="297" spans="2:65" s="1" customFormat="1" ht="16.5" customHeight="1">
      <c r="B297" s="149"/>
      <c r="C297" s="150" t="s">
        <v>419</v>
      </c>
      <c r="D297" s="150" t="s">
        <v>133</v>
      </c>
      <c r="E297" s="151" t="s">
        <v>420</v>
      </c>
      <c r="F297" s="152" t="s">
        <v>421</v>
      </c>
      <c r="G297" s="153" t="s">
        <v>188</v>
      </c>
      <c r="H297" s="154">
        <v>175.54</v>
      </c>
      <c r="I297" s="154"/>
      <c r="J297" s="154">
        <f>ROUND(I297*H297,2)</f>
        <v>0</v>
      </c>
      <c r="K297" s="152" t="s">
        <v>137</v>
      </c>
      <c r="L297" s="37"/>
      <c r="M297" s="155" t="s">
        <v>5</v>
      </c>
      <c r="N297" s="156" t="s">
        <v>41</v>
      </c>
      <c r="O297" s="157">
        <v>1.18</v>
      </c>
      <c r="P297" s="157">
        <f>O297*H297</f>
        <v>207.13719999999998</v>
      </c>
      <c r="Q297" s="157">
        <v>0.03078</v>
      </c>
      <c r="R297" s="157">
        <f>Q297*H297</f>
        <v>5.403121199999999</v>
      </c>
      <c r="S297" s="157">
        <v>0</v>
      </c>
      <c r="T297" s="158">
        <f>S297*H297</f>
        <v>0</v>
      </c>
      <c r="AR297" s="23" t="s">
        <v>151</v>
      </c>
      <c r="AT297" s="23" t="s">
        <v>133</v>
      </c>
      <c r="AU297" s="23" t="s">
        <v>80</v>
      </c>
      <c r="AY297" s="23" t="s">
        <v>132</v>
      </c>
      <c r="BE297" s="159">
        <f>IF(N297="základní",J297,0)</f>
        <v>0</v>
      </c>
      <c r="BF297" s="159">
        <f>IF(N297="snížená",J297,0)</f>
        <v>0</v>
      </c>
      <c r="BG297" s="159">
        <f>IF(N297="zákl. přenesená",J297,0)</f>
        <v>0</v>
      </c>
      <c r="BH297" s="159">
        <f>IF(N297="sníž. přenesená",J297,0)</f>
        <v>0</v>
      </c>
      <c r="BI297" s="159">
        <f>IF(N297="nulová",J297,0)</f>
        <v>0</v>
      </c>
      <c r="BJ297" s="23" t="s">
        <v>78</v>
      </c>
      <c r="BK297" s="159">
        <f>ROUND(I297*H297,2)</f>
        <v>0</v>
      </c>
      <c r="BL297" s="23" t="s">
        <v>151</v>
      </c>
      <c r="BM297" s="23" t="s">
        <v>422</v>
      </c>
    </row>
    <row r="298" spans="2:51" s="11" customFormat="1" ht="13.5">
      <c r="B298" s="168"/>
      <c r="D298" s="162" t="s">
        <v>191</v>
      </c>
      <c r="E298" s="169" t="s">
        <v>5</v>
      </c>
      <c r="F298" s="170" t="s">
        <v>423</v>
      </c>
      <c r="H298" s="171">
        <v>6.2</v>
      </c>
      <c r="L298" s="168"/>
      <c r="M298" s="172"/>
      <c r="N298" s="173"/>
      <c r="O298" s="173"/>
      <c r="P298" s="173"/>
      <c r="Q298" s="173"/>
      <c r="R298" s="173"/>
      <c r="S298" s="173"/>
      <c r="T298" s="174"/>
      <c r="AT298" s="169" t="s">
        <v>191</v>
      </c>
      <c r="AU298" s="169" t="s">
        <v>80</v>
      </c>
      <c r="AV298" s="11" t="s">
        <v>80</v>
      </c>
      <c r="AW298" s="11" t="s">
        <v>33</v>
      </c>
      <c r="AX298" s="11" t="s">
        <v>70</v>
      </c>
      <c r="AY298" s="169" t="s">
        <v>132</v>
      </c>
    </row>
    <row r="299" spans="2:51" s="11" customFormat="1" ht="13.5">
      <c r="B299" s="168"/>
      <c r="D299" s="162" t="s">
        <v>191</v>
      </c>
      <c r="E299" s="169" t="s">
        <v>5</v>
      </c>
      <c r="F299" s="170" t="s">
        <v>424</v>
      </c>
      <c r="H299" s="171">
        <v>4.61</v>
      </c>
      <c r="L299" s="168"/>
      <c r="M299" s="172"/>
      <c r="N299" s="173"/>
      <c r="O299" s="173"/>
      <c r="P299" s="173"/>
      <c r="Q299" s="173"/>
      <c r="R299" s="173"/>
      <c r="S299" s="173"/>
      <c r="T299" s="174"/>
      <c r="AT299" s="169" t="s">
        <v>191</v>
      </c>
      <c r="AU299" s="169" t="s">
        <v>80</v>
      </c>
      <c r="AV299" s="11" t="s">
        <v>80</v>
      </c>
      <c r="AW299" s="11" t="s">
        <v>33</v>
      </c>
      <c r="AX299" s="11" t="s">
        <v>70</v>
      </c>
      <c r="AY299" s="169" t="s">
        <v>132</v>
      </c>
    </row>
    <row r="300" spans="2:51" s="11" customFormat="1" ht="13.5">
      <c r="B300" s="168"/>
      <c r="D300" s="162" t="s">
        <v>191</v>
      </c>
      <c r="E300" s="169" t="s">
        <v>5</v>
      </c>
      <c r="F300" s="170" t="s">
        <v>425</v>
      </c>
      <c r="H300" s="171">
        <v>1.49</v>
      </c>
      <c r="L300" s="168"/>
      <c r="M300" s="172"/>
      <c r="N300" s="173"/>
      <c r="O300" s="173"/>
      <c r="P300" s="173"/>
      <c r="Q300" s="173"/>
      <c r="R300" s="173"/>
      <c r="S300" s="173"/>
      <c r="T300" s="174"/>
      <c r="AT300" s="169" t="s">
        <v>191</v>
      </c>
      <c r="AU300" s="169" t="s">
        <v>80</v>
      </c>
      <c r="AV300" s="11" t="s">
        <v>80</v>
      </c>
      <c r="AW300" s="11" t="s">
        <v>33</v>
      </c>
      <c r="AX300" s="11" t="s">
        <v>70</v>
      </c>
      <c r="AY300" s="169" t="s">
        <v>132</v>
      </c>
    </row>
    <row r="301" spans="2:51" s="11" customFormat="1" ht="13.5">
      <c r="B301" s="168"/>
      <c r="D301" s="162" t="s">
        <v>191</v>
      </c>
      <c r="E301" s="169" t="s">
        <v>5</v>
      </c>
      <c r="F301" s="170" t="s">
        <v>426</v>
      </c>
      <c r="H301" s="171">
        <v>3.36</v>
      </c>
      <c r="L301" s="168"/>
      <c r="M301" s="172"/>
      <c r="N301" s="173"/>
      <c r="O301" s="173"/>
      <c r="P301" s="173"/>
      <c r="Q301" s="173"/>
      <c r="R301" s="173"/>
      <c r="S301" s="173"/>
      <c r="T301" s="174"/>
      <c r="AT301" s="169" t="s">
        <v>191</v>
      </c>
      <c r="AU301" s="169" t="s">
        <v>80</v>
      </c>
      <c r="AV301" s="11" t="s">
        <v>80</v>
      </c>
      <c r="AW301" s="11" t="s">
        <v>33</v>
      </c>
      <c r="AX301" s="11" t="s">
        <v>70</v>
      </c>
      <c r="AY301" s="169" t="s">
        <v>132</v>
      </c>
    </row>
    <row r="302" spans="2:51" s="11" customFormat="1" ht="13.5">
      <c r="B302" s="168"/>
      <c r="D302" s="162" t="s">
        <v>191</v>
      </c>
      <c r="E302" s="169" t="s">
        <v>5</v>
      </c>
      <c r="F302" s="170" t="s">
        <v>427</v>
      </c>
      <c r="H302" s="171">
        <v>4.06</v>
      </c>
      <c r="L302" s="168"/>
      <c r="M302" s="172"/>
      <c r="N302" s="173"/>
      <c r="O302" s="173"/>
      <c r="P302" s="173"/>
      <c r="Q302" s="173"/>
      <c r="R302" s="173"/>
      <c r="S302" s="173"/>
      <c r="T302" s="174"/>
      <c r="AT302" s="169" t="s">
        <v>191</v>
      </c>
      <c r="AU302" s="169" t="s">
        <v>80</v>
      </c>
      <c r="AV302" s="11" t="s">
        <v>80</v>
      </c>
      <c r="AW302" s="11" t="s">
        <v>33</v>
      </c>
      <c r="AX302" s="11" t="s">
        <v>70</v>
      </c>
      <c r="AY302" s="169" t="s">
        <v>132</v>
      </c>
    </row>
    <row r="303" spans="2:51" s="11" customFormat="1" ht="13.5">
      <c r="B303" s="168"/>
      <c r="D303" s="162" t="s">
        <v>191</v>
      </c>
      <c r="E303" s="169" t="s">
        <v>5</v>
      </c>
      <c r="F303" s="170" t="s">
        <v>428</v>
      </c>
      <c r="H303" s="171">
        <v>4.96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191</v>
      </c>
      <c r="AU303" s="169" t="s">
        <v>80</v>
      </c>
      <c r="AV303" s="11" t="s">
        <v>80</v>
      </c>
      <c r="AW303" s="11" t="s">
        <v>33</v>
      </c>
      <c r="AX303" s="11" t="s">
        <v>70</v>
      </c>
      <c r="AY303" s="169" t="s">
        <v>132</v>
      </c>
    </row>
    <row r="304" spans="2:51" s="11" customFormat="1" ht="13.5">
      <c r="B304" s="168"/>
      <c r="D304" s="162" t="s">
        <v>191</v>
      </c>
      <c r="E304" s="169" t="s">
        <v>5</v>
      </c>
      <c r="F304" s="170" t="s">
        <v>429</v>
      </c>
      <c r="H304" s="171">
        <v>15.5</v>
      </c>
      <c r="L304" s="168"/>
      <c r="M304" s="172"/>
      <c r="N304" s="173"/>
      <c r="O304" s="173"/>
      <c r="P304" s="173"/>
      <c r="Q304" s="173"/>
      <c r="R304" s="173"/>
      <c r="S304" s="173"/>
      <c r="T304" s="174"/>
      <c r="AT304" s="169" t="s">
        <v>191</v>
      </c>
      <c r="AU304" s="169" t="s">
        <v>80</v>
      </c>
      <c r="AV304" s="11" t="s">
        <v>80</v>
      </c>
      <c r="AW304" s="11" t="s">
        <v>33</v>
      </c>
      <c r="AX304" s="11" t="s">
        <v>70</v>
      </c>
      <c r="AY304" s="169" t="s">
        <v>132</v>
      </c>
    </row>
    <row r="305" spans="2:51" s="11" customFormat="1" ht="13.5">
      <c r="B305" s="168"/>
      <c r="D305" s="162" t="s">
        <v>191</v>
      </c>
      <c r="E305" s="169" t="s">
        <v>5</v>
      </c>
      <c r="F305" s="170" t="s">
        <v>430</v>
      </c>
      <c r="H305" s="171">
        <v>5.05</v>
      </c>
      <c r="L305" s="168"/>
      <c r="M305" s="172"/>
      <c r="N305" s="173"/>
      <c r="O305" s="173"/>
      <c r="P305" s="173"/>
      <c r="Q305" s="173"/>
      <c r="R305" s="173"/>
      <c r="S305" s="173"/>
      <c r="T305" s="174"/>
      <c r="AT305" s="169" t="s">
        <v>191</v>
      </c>
      <c r="AU305" s="169" t="s">
        <v>80</v>
      </c>
      <c r="AV305" s="11" t="s">
        <v>80</v>
      </c>
      <c r="AW305" s="11" t="s">
        <v>33</v>
      </c>
      <c r="AX305" s="11" t="s">
        <v>70</v>
      </c>
      <c r="AY305" s="169" t="s">
        <v>132</v>
      </c>
    </row>
    <row r="306" spans="2:51" s="11" customFormat="1" ht="13.5">
      <c r="B306" s="168"/>
      <c r="D306" s="162" t="s">
        <v>191</v>
      </c>
      <c r="E306" s="169" t="s">
        <v>5</v>
      </c>
      <c r="F306" s="170" t="s">
        <v>431</v>
      </c>
      <c r="H306" s="171">
        <v>9.46</v>
      </c>
      <c r="L306" s="168"/>
      <c r="M306" s="172"/>
      <c r="N306" s="173"/>
      <c r="O306" s="173"/>
      <c r="P306" s="173"/>
      <c r="Q306" s="173"/>
      <c r="R306" s="173"/>
      <c r="S306" s="173"/>
      <c r="T306" s="174"/>
      <c r="AT306" s="169" t="s">
        <v>191</v>
      </c>
      <c r="AU306" s="169" t="s">
        <v>80</v>
      </c>
      <c r="AV306" s="11" t="s">
        <v>80</v>
      </c>
      <c r="AW306" s="11" t="s">
        <v>33</v>
      </c>
      <c r="AX306" s="11" t="s">
        <v>70</v>
      </c>
      <c r="AY306" s="169" t="s">
        <v>132</v>
      </c>
    </row>
    <row r="307" spans="2:51" s="11" customFormat="1" ht="13.5">
      <c r="B307" s="168"/>
      <c r="D307" s="162" t="s">
        <v>191</v>
      </c>
      <c r="E307" s="169" t="s">
        <v>5</v>
      </c>
      <c r="F307" s="170" t="s">
        <v>432</v>
      </c>
      <c r="H307" s="171">
        <v>4.56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191</v>
      </c>
      <c r="AU307" s="169" t="s">
        <v>80</v>
      </c>
      <c r="AV307" s="11" t="s">
        <v>80</v>
      </c>
      <c r="AW307" s="11" t="s">
        <v>33</v>
      </c>
      <c r="AX307" s="11" t="s">
        <v>70</v>
      </c>
      <c r="AY307" s="169" t="s">
        <v>132</v>
      </c>
    </row>
    <row r="308" spans="2:51" s="11" customFormat="1" ht="13.5">
      <c r="B308" s="168"/>
      <c r="D308" s="162" t="s">
        <v>191</v>
      </c>
      <c r="E308" s="169" t="s">
        <v>5</v>
      </c>
      <c r="F308" s="170" t="s">
        <v>433</v>
      </c>
      <c r="H308" s="171">
        <v>9.9</v>
      </c>
      <c r="L308" s="168"/>
      <c r="M308" s="172"/>
      <c r="N308" s="173"/>
      <c r="O308" s="173"/>
      <c r="P308" s="173"/>
      <c r="Q308" s="173"/>
      <c r="R308" s="173"/>
      <c r="S308" s="173"/>
      <c r="T308" s="174"/>
      <c r="AT308" s="169" t="s">
        <v>191</v>
      </c>
      <c r="AU308" s="169" t="s">
        <v>80</v>
      </c>
      <c r="AV308" s="11" t="s">
        <v>80</v>
      </c>
      <c r="AW308" s="11" t="s">
        <v>33</v>
      </c>
      <c r="AX308" s="11" t="s">
        <v>70</v>
      </c>
      <c r="AY308" s="169" t="s">
        <v>132</v>
      </c>
    </row>
    <row r="309" spans="2:51" s="11" customFormat="1" ht="13.5">
      <c r="B309" s="168"/>
      <c r="D309" s="162" t="s">
        <v>191</v>
      </c>
      <c r="E309" s="169" t="s">
        <v>5</v>
      </c>
      <c r="F309" s="170" t="s">
        <v>434</v>
      </c>
      <c r="H309" s="171">
        <v>5.41</v>
      </c>
      <c r="L309" s="168"/>
      <c r="M309" s="172"/>
      <c r="N309" s="173"/>
      <c r="O309" s="173"/>
      <c r="P309" s="173"/>
      <c r="Q309" s="173"/>
      <c r="R309" s="173"/>
      <c r="S309" s="173"/>
      <c r="T309" s="174"/>
      <c r="AT309" s="169" t="s">
        <v>191</v>
      </c>
      <c r="AU309" s="169" t="s">
        <v>80</v>
      </c>
      <c r="AV309" s="11" t="s">
        <v>80</v>
      </c>
      <c r="AW309" s="11" t="s">
        <v>33</v>
      </c>
      <c r="AX309" s="11" t="s">
        <v>70</v>
      </c>
      <c r="AY309" s="169" t="s">
        <v>132</v>
      </c>
    </row>
    <row r="310" spans="2:51" s="11" customFormat="1" ht="13.5">
      <c r="B310" s="168"/>
      <c r="D310" s="162" t="s">
        <v>191</v>
      </c>
      <c r="E310" s="169" t="s">
        <v>5</v>
      </c>
      <c r="F310" s="170" t="s">
        <v>435</v>
      </c>
      <c r="H310" s="171">
        <v>7.83</v>
      </c>
      <c r="L310" s="168"/>
      <c r="M310" s="172"/>
      <c r="N310" s="173"/>
      <c r="O310" s="173"/>
      <c r="P310" s="173"/>
      <c r="Q310" s="173"/>
      <c r="R310" s="173"/>
      <c r="S310" s="173"/>
      <c r="T310" s="174"/>
      <c r="AT310" s="169" t="s">
        <v>191</v>
      </c>
      <c r="AU310" s="169" t="s">
        <v>80</v>
      </c>
      <c r="AV310" s="11" t="s">
        <v>80</v>
      </c>
      <c r="AW310" s="11" t="s">
        <v>33</v>
      </c>
      <c r="AX310" s="11" t="s">
        <v>70</v>
      </c>
      <c r="AY310" s="169" t="s">
        <v>132</v>
      </c>
    </row>
    <row r="311" spans="2:51" s="11" customFormat="1" ht="13.5">
      <c r="B311" s="168"/>
      <c r="D311" s="162" t="s">
        <v>191</v>
      </c>
      <c r="E311" s="169" t="s">
        <v>5</v>
      </c>
      <c r="F311" s="170" t="s">
        <v>436</v>
      </c>
      <c r="H311" s="171">
        <v>7.04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191</v>
      </c>
      <c r="AU311" s="169" t="s">
        <v>80</v>
      </c>
      <c r="AV311" s="11" t="s">
        <v>80</v>
      </c>
      <c r="AW311" s="11" t="s">
        <v>33</v>
      </c>
      <c r="AX311" s="11" t="s">
        <v>70</v>
      </c>
      <c r="AY311" s="169" t="s">
        <v>132</v>
      </c>
    </row>
    <row r="312" spans="2:51" s="11" customFormat="1" ht="13.5">
      <c r="B312" s="168"/>
      <c r="D312" s="162" t="s">
        <v>191</v>
      </c>
      <c r="E312" s="169" t="s">
        <v>5</v>
      </c>
      <c r="F312" s="170" t="s">
        <v>437</v>
      </c>
      <c r="H312" s="171">
        <v>6.75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191</v>
      </c>
      <c r="AU312" s="169" t="s">
        <v>80</v>
      </c>
      <c r="AV312" s="11" t="s">
        <v>80</v>
      </c>
      <c r="AW312" s="11" t="s">
        <v>33</v>
      </c>
      <c r="AX312" s="11" t="s">
        <v>70</v>
      </c>
      <c r="AY312" s="169" t="s">
        <v>132</v>
      </c>
    </row>
    <row r="313" spans="2:51" s="11" customFormat="1" ht="13.5">
      <c r="B313" s="168"/>
      <c r="D313" s="162" t="s">
        <v>191</v>
      </c>
      <c r="E313" s="169" t="s">
        <v>5</v>
      </c>
      <c r="F313" s="170" t="s">
        <v>438</v>
      </c>
      <c r="H313" s="171">
        <v>9.38</v>
      </c>
      <c r="L313" s="168"/>
      <c r="M313" s="172"/>
      <c r="N313" s="173"/>
      <c r="O313" s="173"/>
      <c r="P313" s="173"/>
      <c r="Q313" s="173"/>
      <c r="R313" s="173"/>
      <c r="S313" s="173"/>
      <c r="T313" s="174"/>
      <c r="AT313" s="169" t="s">
        <v>191</v>
      </c>
      <c r="AU313" s="169" t="s">
        <v>80</v>
      </c>
      <c r="AV313" s="11" t="s">
        <v>80</v>
      </c>
      <c r="AW313" s="11" t="s">
        <v>33</v>
      </c>
      <c r="AX313" s="11" t="s">
        <v>70</v>
      </c>
      <c r="AY313" s="169" t="s">
        <v>132</v>
      </c>
    </row>
    <row r="314" spans="2:51" s="11" customFormat="1" ht="13.5">
      <c r="B314" s="168"/>
      <c r="D314" s="162" t="s">
        <v>191</v>
      </c>
      <c r="E314" s="169" t="s">
        <v>5</v>
      </c>
      <c r="F314" s="170" t="s">
        <v>439</v>
      </c>
      <c r="H314" s="171">
        <v>10.78</v>
      </c>
      <c r="L314" s="168"/>
      <c r="M314" s="172"/>
      <c r="N314" s="173"/>
      <c r="O314" s="173"/>
      <c r="P314" s="173"/>
      <c r="Q314" s="173"/>
      <c r="R314" s="173"/>
      <c r="S314" s="173"/>
      <c r="T314" s="174"/>
      <c r="AT314" s="169" t="s">
        <v>191</v>
      </c>
      <c r="AU314" s="169" t="s">
        <v>80</v>
      </c>
      <c r="AV314" s="11" t="s">
        <v>80</v>
      </c>
      <c r="AW314" s="11" t="s">
        <v>33</v>
      </c>
      <c r="AX314" s="11" t="s">
        <v>70</v>
      </c>
      <c r="AY314" s="169" t="s">
        <v>132</v>
      </c>
    </row>
    <row r="315" spans="2:51" s="11" customFormat="1" ht="13.5">
      <c r="B315" s="168"/>
      <c r="D315" s="162" t="s">
        <v>191</v>
      </c>
      <c r="E315" s="169" t="s">
        <v>5</v>
      </c>
      <c r="F315" s="170" t="s">
        <v>440</v>
      </c>
      <c r="H315" s="171">
        <v>10.22</v>
      </c>
      <c r="L315" s="168"/>
      <c r="M315" s="172"/>
      <c r="N315" s="173"/>
      <c r="O315" s="173"/>
      <c r="P315" s="173"/>
      <c r="Q315" s="173"/>
      <c r="R315" s="173"/>
      <c r="S315" s="173"/>
      <c r="T315" s="174"/>
      <c r="AT315" s="169" t="s">
        <v>191</v>
      </c>
      <c r="AU315" s="169" t="s">
        <v>80</v>
      </c>
      <c r="AV315" s="11" t="s">
        <v>80</v>
      </c>
      <c r="AW315" s="11" t="s">
        <v>33</v>
      </c>
      <c r="AX315" s="11" t="s">
        <v>70</v>
      </c>
      <c r="AY315" s="169" t="s">
        <v>132</v>
      </c>
    </row>
    <row r="316" spans="2:51" s="11" customFormat="1" ht="13.5">
      <c r="B316" s="168"/>
      <c r="D316" s="162" t="s">
        <v>191</v>
      </c>
      <c r="E316" s="169" t="s">
        <v>5</v>
      </c>
      <c r="F316" s="170" t="s">
        <v>441</v>
      </c>
      <c r="H316" s="171">
        <v>13.98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191</v>
      </c>
      <c r="AU316" s="169" t="s">
        <v>80</v>
      </c>
      <c r="AV316" s="11" t="s">
        <v>80</v>
      </c>
      <c r="AW316" s="11" t="s">
        <v>33</v>
      </c>
      <c r="AX316" s="11" t="s">
        <v>70</v>
      </c>
      <c r="AY316" s="169" t="s">
        <v>132</v>
      </c>
    </row>
    <row r="317" spans="2:51" s="11" customFormat="1" ht="13.5">
      <c r="B317" s="168"/>
      <c r="D317" s="162" t="s">
        <v>191</v>
      </c>
      <c r="E317" s="169" t="s">
        <v>5</v>
      </c>
      <c r="F317" s="170" t="s">
        <v>442</v>
      </c>
      <c r="H317" s="171">
        <v>35</v>
      </c>
      <c r="L317" s="168"/>
      <c r="M317" s="172"/>
      <c r="N317" s="173"/>
      <c r="O317" s="173"/>
      <c r="P317" s="173"/>
      <c r="Q317" s="173"/>
      <c r="R317" s="173"/>
      <c r="S317" s="173"/>
      <c r="T317" s="174"/>
      <c r="AT317" s="169" t="s">
        <v>191</v>
      </c>
      <c r="AU317" s="169" t="s">
        <v>80</v>
      </c>
      <c r="AV317" s="11" t="s">
        <v>80</v>
      </c>
      <c r="AW317" s="11" t="s">
        <v>33</v>
      </c>
      <c r="AX317" s="11" t="s">
        <v>70</v>
      </c>
      <c r="AY317" s="169" t="s">
        <v>132</v>
      </c>
    </row>
    <row r="318" spans="2:51" s="12" customFormat="1" ht="13.5">
      <c r="B318" s="175"/>
      <c r="D318" s="162" t="s">
        <v>191</v>
      </c>
      <c r="E318" s="176" t="s">
        <v>5</v>
      </c>
      <c r="F318" s="177" t="s">
        <v>195</v>
      </c>
      <c r="H318" s="178">
        <v>175.54</v>
      </c>
      <c r="L318" s="175"/>
      <c r="M318" s="179"/>
      <c r="N318" s="180"/>
      <c r="O318" s="180"/>
      <c r="P318" s="180"/>
      <c r="Q318" s="180"/>
      <c r="R318" s="180"/>
      <c r="S318" s="180"/>
      <c r="T318" s="181"/>
      <c r="AT318" s="176" t="s">
        <v>191</v>
      </c>
      <c r="AU318" s="176" t="s">
        <v>80</v>
      </c>
      <c r="AV318" s="12" t="s">
        <v>151</v>
      </c>
      <c r="AW318" s="12" t="s">
        <v>33</v>
      </c>
      <c r="AX318" s="12" t="s">
        <v>78</v>
      </c>
      <c r="AY318" s="176" t="s">
        <v>132</v>
      </c>
    </row>
    <row r="319" spans="2:65" s="1" customFormat="1" ht="25.5" customHeight="1">
      <c r="B319" s="149"/>
      <c r="C319" s="150" t="s">
        <v>443</v>
      </c>
      <c r="D319" s="150" t="s">
        <v>133</v>
      </c>
      <c r="E319" s="151" t="s">
        <v>444</v>
      </c>
      <c r="F319" s="152" t="s">
        <v>445</v>
      </c>
      <c r="G319" s="153" t="s">
        <v>188</v>
      </c>
      <c r="H319" s="154">
        <v>351.07</v>
      </c>
      <c r="I319" s="154"/>
      <c r="J319" s="154">
        <f>ROUND(I319*H319,2)</f>
        <v>0</v>
      </c>
      <c r="K319" s="152" t="s">
        <v>137</v>
      </c>
      <c r="L319" s="37"/>
      <c r="M319" s="155" t="s">
        <v>5</v>
      </c>
      <c r="N319" s="156" t="s">
        <v>41</v>
      </c>
      <c r="O319" s="157">
        <v>1.832</v>
      </c>
      <c r="P319" s="157">
        <f>O319*H319</f>
        <v>643.16024</v>
      </c>
      <c r="Q319" s="157">
        <v>0.12273</v>
      </c>
      <c r="R319" s="157">
        <f>Q319*H319</f>
        <v>43.0868211</v>
      </c>
      <c r="S319" s="157">
        <v>0</v>
      </c>
      <c r="T319" s="158">
        <f>S319*H319</f>
        <v>0</v>
      </c>
      <c r="AR319" s="23" t="s">
        <v>151</v>
      </c>
      <c r="AT319" s="23" t="s">
        <v>133</v>
      </c>
      <c r="AU319" s="23" t="s">
        <v>80</v>
      </c>
      <c r="AY319" s="23" t="s">
        <v>132</v>
      </c>
      <c r="BE319" s="159">
        <f>IF(N319="základní",J319,0)</f>
        <v>0</v>
      </c>
      <c r="BF319" s="159">
        <f>IF(N319="snížená",J319,0)</f>
        <v>0</v>
      </c>
      <c r="BG319" s="159">
        <f>IF(N319="zákl. přenesená",J319,0)</f>
        <v>0</v>
      </c>
      <c r="BH319" s="159">
        <f>IF(N319="sníž. přenesená",J319,0)</f>
        <v>0</v>
      </c>
      <c r="BI319" s="159">
        <f>IF(N319="nulová",J319,0)</f>
        <v>0</v>
      </c>
      <c r="BJ319" s="23" t="s">
        <v>78</v>
      </c>
      <c r="BK319" s="159">
        <f>ROUND(I319*H319,2)</f>
        <v>0</v>
      </c>
      <c r="BL319" s="23" t="s">
        <v>151</v>
      </c>
      <c r="BM319" s="23" t="s">
        <v>446</v>
      </c>
    </row>
    <row r="320" spans="2:51" s="11" customFormat="1" ht="13.5">
      <c r="B320" s="168"/>
      <c r="D320" s="162" t="s">
        <v>191</v>
      </c>
      <c r="E320" s="169" t="s">
        <v>5</v>
      </c>
      <c r="F320" s="170" t="s">
        <v>319</v>
      </c>
      <c r="H320" s="171">
        <v>12.4</v>
      </c>
      <c r="L320" s="168"/>
      <c r="M320" s="172"/>
      <c r="N320" s="173"/>
      <c r="O320" s="173"/>
      <c r="P320" s="173"/>
      <c r="Q320" s="173"/>
      <c r="R320" s="173"/>
      <c r="S320" s="173"/>
      <c r="T320" s="174"/>
      <c r="AT320" s="169" t="s">
        <v>191</v>
      </c>
      <c r="AU320" s="169" t="s">
        <v>80</v>
      </c>
      <c r="AV320" s="11" t="s">
        <v>80</v>
      </c>
      <c r="AW320" s="11" t="s">
        <v>33</v>
      </c>
      <c r="AX320" s="11" t="s">
        <v>70</v>
      </c>
      <c r="AY320" s="169" t="s">
        <v>132</v>
      </c>
    </row>
    <row r="321" spans="2:51" s="11" customFormat="1" ht="13.5">
      <c r="B321" s="168"/>
      <c r="D321" s="162" t="s">
        <v>191</v>
      </c>
      <c r="E321" s="169" t="s">
        <v>5</v>
      </c>
      <c r="F321" s="170" t="s">
        <v>320</v>
      </c>
      <c r="H321" s="171">
        <v>9.23</v>
      </c>
      <c r="L321" s="168"/>
      <c r="M321" s="172"/>
      <c r="N321" s="173"/>
      <c r="O321" s="173"/>
      <c r="P321" s="173"/>
      <c r="Q321" s="173"/>
      <c r="R321" s="173"/>
      <c r="S321" s="173"/>
      <c r="T321" s="174"/>
      <c r="AT321" s="169" t="s">
        <v>191</v>
      </c>
      <c r="AU321" s="169" t="s">
        <v>80</v>
      </c>
      <c r="AV321" s="11" t="s">
        <v>80</v>
      </c>
      <c r="AW321" s="11" t="s">
        <v>33</v>
      </c>
      <c r="AX321" s="11" t="s">
        <v>70</v>
      </c>
      <c r="AY321" s="169" t="s">
        <v>132</v>
      </c>
    </row>
    <row r="322" spans="2:51" s="11" customFormat="1" ht="13.5">
      <c r="B322" s="168"/>
      <c r="D322" s="162" t="s">
        <v>191</v>
      </c>
      <c r="E322" s="169" t="s">
        <v>5</v>
      </c>
      <c r="F322" s="170" t="s">
        <v>321</v>
      </c>
      <c r="H322" s="171">
        <v>2.97</v>
      </c>
      <c r="L322" s="168"/>
      <c r="M322" s="172"/>
      <c r="N322" s="173"/>
      <c r="O322" s="173"/>
      <c r="P322" s="173"/>
      <c r="Q322" s="173"/>
      <c r="R322" s="173"/>
      <c r="S322" s="173"/>
      <c r="T322" s="174"/>
      <c r="AT322" s="169" t="s">
        <v>191</v>
      </c>
      <c r="AU322" s="169" t="s">
        <v>80</v>
      </c>
      <c r="AV322" s="11" t="s">
        <v>80</v>
      </c>
      <c r="AW322" s="11" t="s">
        <v>33</v>
      </c>
      <c r="AX322" s="11" t="s">
        <v>70</v>
      </c>
      <c r="AY322" s="169" t="s">
        <v>132</v>
      </c>
    </row>
    <row r="323" spans="2:51" s="11" customFormat="1" ht="13.5">
      <c r="B323" s="168"/>
      <c r="D323" s="162" t="s">
        <v>191</v>
      </c>
      <c r="E323" s="169" t="s">
        <v>5</v>
      </c>
      <c r="F323" s="170" t="s">
        <v>322</v>
      </c>
      <c r="H323" s="171">
        <v>6.72</v>
      </c>
      <c r="L323" s="168"/>
      <c r="M323" s="172"/>
      <c r="N323" s="173"/>
      <c r="O323" s="173"/>
      <c r="P323" s="173"/>
      <c r="Q323" s="173"/>
      <c r="R323" s="173"/>
      <c r="S323" s="173"/>
      <c r="T323" s="174"/>
      <c r="AT323" s="169" t="s">
        <v>191</v>
      </c>
      <c r="AU323" s="169" t="s">
        <v>80</v>
      </c>
      <c r="AV323" s="11" t="s">
        <v>80</v>
      </c>
      <c r="AW323" s="11" t="s">
        <v>33</v>
      </c>
      <c r="AX323" s="11" t="s">
        <v>70</v>
      </c>
      <c r="AY323" s="169" t="s">
        <v>132</v>
      </c>
    </row>
    <row r="324" spans="2:51" s="11" customFormat="1" ht="13.5">
      <c r="B324" s="168"/>
      <c r="D324" s="162" t="s">
        <v>191</v>
      </c>
      <c r="E324" s="169" t="s">
        <v>5</v>
      </c>
      <c r="F324" s="170" t="s">
        <v>323</v>
      </c>
      <c r="H324" s="171">
        <v>8.12</v>
      </c>
      <c r="L324" s="168"/>
      <c r="M324" s="172"/>
      <c r="N324" s="173"/>
      <c r="O324" s="173"/>
      <c r="P324" s="173"/>
      <c r="Q324" s="173"/>
      <c r="R324" s="173"/>
      <c r="S324" s="173"/>
      <c r="T324" s="174"/>
      <c r="AT324" s="169" t="s">
        <v>191</v>
      </c>
      <c r="AU324" s="169" t="s">
        <v>80</v>
      </c>
      <c r="AV324" s="11" t="s">
        <v>80</v>
      </c>
      <c r="AW324" s="11" t="s">
        <v>33</v>
      </c>
      <c r="AX324" s="11" t="s">
        <v>70</v>
      </c>
      <c r="AY324" s="169" t="s">
        <v>132</v>
      </c>
    </row>
    <row r="325" spans="2:51" s="11" customFormat="1" ht="13.5">
      <c r="B325" s="168"/>
      <c r="D325" s="162" t="s">
        <v>191</v>
      </c>
      <c r="E325" s="169" t="s">
        <v>5</v>
      </c>
      <c r="F325" s="170" t="s">
        <v>324</v>
      </c>
      <c r="H325" s="171">
        <v>9.92</v>
      </c>
      <c r="L325" s="168"/>
      <c r="M325" s="172"/>
      <c r="N325" s="173"/>
      <c r="O325" s="173"/>
      <c r="P325" s="173"/>
      <c r="Q325" s="173"/>
      <c r="R325" s="173"/>
      <c r="S325" s="173"/>
      <c r="T325" s="174"/>
      <c r="AT325" s="169" t="s">
        <v>191</v>
      </c>
      <c r="AU325" s="169" t="s">
        <v>80</v>
      </c>
      <c r="AV325" s="11" t="s">
        <v>80</v>
      </c>
      <c r="AW325" s="11" t="s">
        <v>33</v>
      </c>
      <c r="AX325" s="11" t="s">
        <v>70</v>
      </c>
      <c r="AY325" s="169" t="s">
        <v>132</v>
      </c>
    </row>
    <row r="326" spans="2:51" s="11" customFormat="1" ht="13.5">
      <c r="B326" s="168"/>
      <c r="D326" s="162" t="s">
        <v>191</v>
      </c>
      <c r="E326" s="169" t="s">
        <v>5</v>
      </c>
      <c r="F326" s="170" t="s">
        <v>325</v>
      </c>
      <c r="H326" s="171">
        <v>31</v>
      </c>
      <c r="L326" s="168"/>
      <c r="M326" s="172"/>
      <c r="N326" s="173"/>
      <c r="O326" s="173"/>
      <c r="P326" s="173"/>
      <c r="Q326" s="173"/>
      <c r="R326" s="173"/>
      <c r="S326" s="173"/>
      <c r="T326" s="174"/>
      <c r="AT326" s="169" t="s">
        <v>191</v>
      </c>
      <c r="AU326" s="169" t="s">
        <v>80</v>
      </c>
      <c r="AV326" s="11" t="s">
        <v>80</v>
      </c>
      <c r="AW326" s="11" t="s">
        <v>33</v>
      </c>
      <c r="AX326" s="11" t="s">
        <v>70</v>
      </c>
      <c r="AY326" s="169" t="s">
        <v>132</v>
      </c>
    </row>
    <row r="327" spans="2:51" s="11" customFormat="1" ht="13.5">
      <c r="B327" s="168"/>
      <c r="D327" s="162" t="s">
        <v>191</v>
      </c>
      <c r="E327" s="169" t="s">
        <v>5</v>
      </c>
      <c r="F327" s="170" t="s">
        <v>326</v>
      </c>
      <c r="H327" s="171">
        <v>10.1</v>
      </c>
      <c r="L327" s="168"/>
      <c r="M327" s="172"/>
      <c r="N327" s="173"/>
      <c r="O327" s="173"/>
      <c r="P327" s="173"/>
      <c r="Q327" s="173"/>
      <c r="R327" s="173"/>
      <c r="S327" s="173"/>
      <c r="T327" s="174"/>
      <c r="AT327" s="169" t="s">
        <v>191</v>
      </c>
      <c r="AU327" s="169" t="s">
        <v>80</v>
      </c>
      <c r="AV327" s="11" t="s">
        <v>80</v>
      </c>
      <c r="AW327" s="11" t="s">
        <v>33</v>
      </c>
      <c r="AX327" s="11" t="s">
        <v>70</v>
      </c>
      <c r="AY327" s="169" t="s">
        <v>132</v>
      </c>
    </row>
    <row r="328" spans="2:51" s="11" customFormat="1" ht="13.5">
      <c r="B328" s="168"/>
      <c r="D328" s="162" t="s">
        <v>191</v>
      </c>
      <c r="E328" s="169" t="s">
        <v>5</v>
      </c>
      <c r="F328" s="170" t="s">
        <v>327</v>
      </c>
      <c r="H328" s="171">
        <v>18.92</v>
      </c>
      <c r="L328" s="168"/>
      <c r="M328" s="172"/>
      <c r="N328" s="173"/>
      <c r="O328" s="173"/>
      <c r="P328" s="173"/>
      <c r="Q328" s="173"/>
      <c r="R328" s="173"/>
      <c r="S328" s="173"/>
      <c r="T328" s="174"/>
      <c r="AT328" s="169" t="s">
        <v>191</v>
      </c>
      <c r="AU328" s="169" t="s">
        <v>80</v>
      </c>
      <c r="AV328" s="11" t="s">
        <v>80</v>
      </c>
      <c r="AW328" s="11" t="s">
        <v>33</v>
      </c>
      <c r="AX328" s="11" t="s">
        <v>70</v>
      </c>
      <c r="AY328" s="169" t="s">
        <v>132</v>
      </c>
    </row>
    <row r="329" spans="2:51" s="11" customFormat="1" ht="13.5">
      <c r="B329" s="168"/>
      <c r="D329" s="162" t="s">
        <v>191</v>
      </c>
      <c r="E329" s="169" t="s">
        <v>5</v>
      </c>
      <c r="F329" s="170" t="s">
        <v>328</v>
      </c>
      <c r="H329" s="171">
        <v>9.12</v>
      </c>
      <c r="L329" s="168"/>
      <c r="M329" s="172"/>
      <c r="N329" s="173"/>
      <c r="O329" s="173"/>
      <c r="P329" s="173"/>
      <c r="Q329" s="173"/>
      <c r="R329" s="173"/>
      <c r="S329" s="173"/>
      <c r="T329" s="174"/>
      <c r="AT329" s="169" t="s">
        <v>191</v>
      </c>
      <c r="AU329" s="169" t="s">
        <v>80</v>
      </c>
      <c r="AV329" s="11" t="s">
        <v>80</v>
      </c>
      <c r="AW329" s="11" t="s">
        <v>33</v>
      </c>
      <c r="AX329" s="11" t="s">
        <v>70</v>
      </c>
      <c r="AY329" s="169" t="s">
        <v>132</v>
      </c>
    </row>
    <row r="330" spans="2:51" s="11" customFormat="1" ht="13.5">
      <c r="B330" s="168"/>
      <c r="D330" s="162" t="s">
        <v>191</v>
      </c>
      <c r="E330" s="169" t="s">
        <v>5</v>
      </c>
      <c r="F330" s="170" t="s">
        <v>329</v>
      </c>
      <c r="H330" s="171">
        <v>19.8</v>
      </c>
      <c r="L330" s="168"/>
      <c r="M330" s="172"/>
      <c r="N330" s="173"/>
      <c r="O330" s="173"/>
      <c r="P330" s="173"/>
      <c r="Q330" s="173"/>
      <c r="R330" s="173"/>
      <c r="S330" s="173"/>
      <c r="T330" s="174"/>
      <c r="AT330" s="169" t="s">
        <v>191</v>
      </c>
      <c r="AU330" s="169" t="s">
        <v>80</v>
      </c>
      <c r="AV330" s="11" t="s">
        <v>80</v>
      </c>
      <c r="AW330" s="11" t="s">
        <v>33</v>
      </c>
      <c r="AX330" s="11" t="s">
        <v>70</v>
      </c>
      <c r="AY330" s="169" t="s">
        <v>132</v>
      </c>
    </row>
    <row r="331" spans="2:51" s="11" customFormat="1" ht="13.5">
      <c r="B331" s="168"/>
      <c r="D331" s="162" t="s">
        <v>191</v>
      </c>
      <c r="E331" s="169" t="s">
        <v>5</v>
      </c>
      <c r="F331" s="170" t="s">
        <v>330</v>
      </c>
      <c r="H331" s="171">
        <v>10.82</v>
      </c>
      <c r="L331" s="168"/>
      <c r="M331" s="172"/>
      <c r="N331" s="173"/>
      <c r="O331" s="173"/>
      <c r="P331" s="173"/>
      <c r="Q331" s="173"/>
      <c r="R331" s="173"/>
      <c r="S331" s="173"/>
      <c r="T331" s="174"/>
      <c r="AT331" s="169" t="s">
        <v>191</v>
      </c>
      <c r="AU331" s="169" t="s">
        <v>80</v>
      </c>
      <c r="AV331" s="11" t="s">
        <v>80</v>
      </c>
      <c r="AW331" s="11" t="s">
        <v>33</v>
      </c>
      <c r="AX331" s="11" t="s">
        <v>70</v>
      </c>
      <c r="AY331" s="169" t="s">
        <v>132</v>
      </c>
    </row>
    <row r="332" spans="2:51" s="11" customFormat="1" ht="13.5">
      <c r="B332" s="168"/>
      <c r="D332" s="162" t="s">
        <v>191</v>
      </c>
      <c r="E332" s="169" t="s">
        <v>5</v>
      </c>
      <c r="F332" s="170" t="s">
        <v>331</v>
      </c>
      <c r="H332" s="171">
        <v>15.66</v>
      </c>
      <c r="L332" s="168"/>
      <c r="M332" s="172"/>
      <c r="N332" s="173"/>
      <c r="O332" s="173"/>
      <c r="P332" s="173"/>
      <c r="Q332" s="173"/>
      <c r="R332" s="173"/>
      <c r="S332" s="173"/>
      <c r="T332" s="174"/>
      <c r="AT332" s="169" t="s">
        <v>191</v>
      </c>
      <c r="AU332" s="169" t="s">
        <v>80</v>
      </c>
      <c r="AV332" s="11" t="s">
        <v>80</v>
      </c>
      <c r="AW332" s="11" t="s">
        <v>33</v>
      </c>
      <c r="AX332" s="11" t="s">
        <v>70</v>
      </c>
      <c r="AY332" s="169" t="s">
        <v>132</v>
      </c>
    </row>
    <row r="333" spans="2:51" s="11" customFormat="1" ht="13.5">
      <c r="B333" s="168"/>
      <c r="D333" s="162" t="s">
        <v>191</v>
      </c>
      <c r="E333" s="169" t="s">
        <v>5</v>
      </c>
      <c r="F333" s="170" t="s">
        <v>332</v>
      </c>
      <c r="H333" s="171">
        <v>14.07</v>
      </c>
      <c r="L333" s="168"/>
      <c r="M333" s="172"/>
      <c r="N333" s="173"/>
      <c r="O333" s="173"/>
      <c r="P333" s="173"/>
      <c r="Q333" s="173"/>
      <c r="R333" s="173"/>
      <c r="S333" s="173"/>
      <c r="T333" s="174"/>
      <c r="AT333" s="169" t="s">
        <v>191</v>
      </c>
      <c r="AU333" s="169" t="s">
        <v>80</v>
      </c>
      <c r="AV333" s="11" t="s">
        <v>80</v>
      </c>
      <c r="AW333" s="11" t="s">
        <v>33</v>
      </c>
      <c r="AX333" s="11" t="s">
        <v>70</v>
      </c>
      <c r="AY333" s="169" t="s">
        <v>132</v>
      </c>
    </row>
    <row r="334" spans="2:51" s="11" customFormat="1" ht="13.5">
      <c r="B334" s="168"/>
      <c r="D334" s="162" t="s">
        <v>191</v>
      </c>
      <c r="E334" s="169" t="s">
        <v>5</v>
      </c>
      <c r="F334" s="170" t="s">
        <v>333</v>
      </c>
      <c r="H334" s="171">
        <v>13.5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191</v>
      </c>
      <c r="AU334" s="169" t="s">
        <v>80</v>
      </c>
      <c r="AV334" s="11" t="s">
        <v>80</v>
      </c>
      <c r="AW334" s="11" t="s">
        <v>33</v>
      </c>
      <c r="AX334" s="11" t="s">
        <v>70</v>
      </c>
      <c r="AY334" s="169" t="s">
        <v>132</v>
      </c>
    </row>
    <row r="335" spans="2:51" s="11" customFormat="1" ht="13.5">
      <c r="B335" s="168"/>
      <c r="D335" s="162" t="s">
        <v>191</v>
      </c>
      <c r="E335" s="169" t="s">
        <v>5</v>
      </c>
      <c r="F335" s="170" t="s">
        <v>334</v>
      </c>
      <c r="H335" s="171">
        <v>18.76</v>
      </c>
      <c r="L335" s="168"/>
      <c r="M335" s="172"/>
      <c r="N335" s="173"/>
      <c r="O335" s="173"/>
      <c r="P335" s="173"/>
      <c r="Q335" s="173"/>
      <c r="R335" s="173"/>
      <c r="S335" s="173"/>
      <c r="T335" s="174"/>
      <c r="AT335" s="169" t="s">
        <v>191</v>
      </c>
      <c r="AU335" s="169" t="s">
        <v>80</v>
      </c>
      <c r="AV335" s="11" t="s">
        <v>80</v>
      </c>
      <c r="AW335" s="11" t="s">
        <v>33</v>
      </c>
      <c r="AX335" s="11" t="s">
        <v>70</v>
      </c>
      <c r="AY335" s="169" t="s">
        <v>132</v>
      </c>
    </row>
    <row r="336" spans="2:51" s="11" customFormat="1" ht="13.5">
      <c r="B336" s="168"/>
      <c r="D336" s="162" t="s">
        <v>191</v>
      </c>
      <c r="E336" s="169" t="s">
        <v>5</v>
      </c>
      <c r="F336" s="170" t="s">
        <v>335</v>
      </c>
      <c r="H336" s="171">
        <v>21.56</v>
      </c>
      <c r="L336" s="168"/>
      <c r="M336" s="172"/>
      <c r="N336" s="173"/>
      <c r="O336" s="173"/>
      <c r="P336" s="173"/>
      <c r="Q336" s="173"/>
      <c r="R336" s="173"/>
      <c r="S336" s="173"/>
      <c r="T336" s="174"/>
      <c r="AT336" s="169" t="s">
        <v>191</v>
      </c>
      <c r="AU336" s="169" t="s">
        <v>80</v>
      </c>
      <c r="AV336" s="11" t="s">
        <v>80</v>
      </c>
      <c r="AW336" s="11" t="s">
        <v>33</v>
      </c>
      <c r="AX336" s="11" t="s">
        <v>70</v>
      </c>
      <c r="AY336" s="169" t="s">
        <v>132</v>
      </c>
    </row>
    <row r="337" spans="2:51" s="11" customFormat="1" ht="13.5">
      <c r="B337" s="168"/>
      <c r="D337" s="162" t="s">
        <v>191</v>
      </c>
      <c r="E337" s="169" t="s">
        <v>5</v>
      </c>
      <c r="F337" s="170" t="s">
        <v>336</v>
      </c>
      <c r="H337" s="171">
        <v>20.45</v>
      </c>
      <c r="L337" s="168"/>
      <c r="M337" s="172"/>
      <c r="N337" s="173"/>
      <c r="O337" s="173"/>
      <c r="P337" s="173"/>
      <c r="Q337" s="173"/>
      <c r="R337" s="173"/>
      <c r="S337" s="173"/>
      <c r="T337" s="174"/>
      <c r="AT337" s="169" t="s">
        <v>191</v>
      </c>
      <c r="AU337" s="169" t="s">
        <v>80</v>
      </c>
      <c r="AV337" s="11" t="s">
        <v>80</v>
      </c>
      <c r="AW337" s="11" t="s">
        <v>33</v>
      </c>
      <c r="AX337" s="11" t="s">
        <v>70</v>
      </c>
      <c r="AY337" s="169" t="s">
        <v>132</v>
      </c>
    </row>
    <row r="338" spans="2:51" s="11" customFormat="1" ht="13.5">
      <c r="B338" s="168"/>
      <c r="D338" s="162" t="s">
        <v>191</v>
      </c>
      <c r="E338" s="169" t="s">
        <v>5</v>
      </c>
      <c r="F338" s="170" t="s">
        <v>337</v>
      </c>
      <c r="H338" s="171">
        <v>27.95</v>
      </c>
      <c r="L338" s="168"/>
      <c r="M338" s="172"/>
      <c r="N338" s="173"/>
      <c r="O338" s="173"/>
      <c r="P338" s="173"/>
      <c r="Q338" s="173"/>
      <c r="R338" s="173"/>
      <c r="S338" s="173"/>
      <c r="T338" s="174"/>
      <c r="AT338" s="169" t="s">
        <v>191</v>
      </c>
      <c r="AU338" s="169" t="s">
        <v>80</v>
      </c>
      <c r="AV338" s="11" t="s">
        <v>80</v>
      </c>
      <c r="AW338" s="11" t="s">
        <v>33</v>
      </c>
      <c r="AX338" s="11" t="s">
        <v>70</v>
      </c>
      <c r="AY338" s="169" t="s">
        <v>132</v>
      </c>
    </row>
    <row r="339" spans="2:51" s="11" customFormat="1" ht="13.5">
      <c r="B339" s="168"/>
      <c r="D339" s="162" t="s">
        <v>191</v>
      </c>
      <c r="E339" s="169" t="s">
        <v>5</v>
      </c>
      <c r="F339" s="170" t="s">
        <v>338</v>
      </c>
      <c r="H339" s="171">
        <v>70</v>
      </c>
      <c r="L339" s="168"/>
      <c r="M339" s="172"/>
      <c r="N339" s="173"/>
      <c r="O339" s="173"/>
      <c r="P339" s="173"/>
      <c r="Q339" s="173"/>
      <c r="R339" s="173"/>
      <c r="S339" s="173"/>
      <c r="T339" s="174"/>
      <c r="AT339" s="169" t="s">
        <v>191</v>
      </c>
      <c r="AU339" s="169" t="s">
        <v>80</v>
      </c>
      <c r="AV339" s="11" t="s">
        <v>80</v>
      </c>
      <c r="AW339" s="11" t="s">
        <v>33</v>
      </c>
      <c r="AX339" s="11" t="s">
        <v>70</v>
      </c>
      <c r="AY339" s="169" t="s">
        <v>132</v>
      </c>
    </row>
    <row r="340" spans="2:51" s="12" customFormat="1" ht="13.5">
      <c r="B340" s="175"/>
      <c r="D340" s="162" t="s">
        <v>191</v>
      </c>
      <c r="E340" s="176" t="s">
        <v>5</v>
      </c>
      <c r="F340" s="177" t="s">
        <v>195</v>
      </c>
      <c r="H340" s="178">
        <v>351.07</v>
      </c>
      <c r="L340" s="175"/>
      <c r="M340" s="179"/>
      <c r="N340" s="180"/>
      <c r="O340" s="180"/>
      <c r="P340" s="180"/>
      <c r="Q340" s="180"/>
      <c r="R340" s="180"/>
      <c r="S340" s="180"/>
      <c r="T340" s="181"/>
      <c r="AT340" s="176" t="s">
        <v>191</v>
      </c>
      <c r="AU340" s="176" t="s">
        <v>80</v>
      </c>
      <c r="AV340" s="12" t="s">
        <v>151</v>
      </c>
      <c r="AW340" s="12" t="s">
        <v>33</v>
      </c>
      <c r="AX340" s="12" t="s">
        <v>78</v>
      </c>
      <c r="AY340" s="176" t="s">
        <v>132</v>
      </c>
    </row>
    <row r="341" spans="2:65" s="1" customFormat="1" ht="25.5" customHeight="1">
      <c r="B341" s="149"/>
      <c r="C341" s="150" t="s">
        <v>447</v>
      </c>
      <c r="D341" s="150" t="s">
        <v>133</v>
      </c>
      <c r="E341" s="151" t="s">
        <v>448</v>
      </c>
      <c r="F341" s="152" t="s">
        <v>449</v>
      </c>
      <c r="G341" s="153" t="s">
        <v>188</v>
      </c>
      <c r="H341" s="154">
        <v>24.23</v>
      </c>
      <c r="I341" s="154"/>
      <c r="J341" s="154">
        <f>ROUND(I341*H341,2)</f>
        <v>0</v>
      </c>
      <c r="K341" s="152" t="s">
        <v>5</v>
      </c>
      <c r="L341" s="37"/>
      <c r="M341" s="155" t="s">
        <v>5</v>
      </c>
      <c r="N341" s="156" t="s">
        <v>41</v>
      </c>
      <c r="O341" s="157">
        <v>1.832</v>
      </c>
      <c r="P341" s="157">
        <f>O341*H341</f>
        <v>44.38936</v>
      </c>
      <c r="Q341" s="157">
        <v>0.12273</v>
      </c>
      <c r="R341" s="157">
        <f>Q341*H341</f>
        <v>2.9737479</v>
      </c>
      <c r="S341" s="157">
        <v>0</v>
      </c>
      <c r="T341" s="158">
        <f>S341*H341</f>
        <v>0</v>
      </c>
      <c r="AR341" s="23" t="s">
        <v>151</v>
      </c>
      <c r="AT341" s="23" t="s">
        <v>133</v>
      </c>
      <c r="AU341" s="23" t="s">
        <v>80</v>
      </c>
      <c r="AY341" s="23" t="s">
        <v>132</v>
      </c>
      <c r="BE341" s="159">
        <f>IF(N341="základní",J341,0)</f>
        <v>0</v>
      </c>
      <c r="BF341" s="159">
        <f>IF(N341="snížená",J341,0)</f>
        <v>0</v>
      </c>
      <c r="BG341" s="159">
        <f>IF(N341="zákl. přenesená",J341,0)</f>
        <v>0</v>
      </c>
      <c r="BH341" s="159">
        <f>IF(N341="sníž. přenesená",J341,0)</f>
        <v>0</v>
      </c>
      <c r="BI341" s="159">
        <f>IF(N341="nulová",J341,0)</f>
        <v>0</v>
      </c>
      <c r="BJ341" s="23" t="s">
        <v>78</v>
      </c>
      <c r="BK341" s="159">
        <f>ROUND(I341*H341,2)</f>
        <v>0</v>
      </c>
      <c r="BL341" s="23" t="s">
        <v>151</v>
      </c>
      <c r="BM341" s="23" t="s">
        <v>450</v>
      </c>
    </row>
    <row r="342" spans="2:51" s="11" customFormat="1" ht="13.5">
      <c r="B342" s="168"/>
      <c r="D342" s="162" t="s">
        <v>191</v>
      </c>
      <c r="E342" s="169" t="s">
        <v>5</v>
      </c>
      <c r="F342" s="170" t="s">
        <v>451</v>
      </c>
      <c r="H342" s="171">
        <v>4.18</v>
      </c>
      <c r="L342" s="168"/>
      <c r="M342" s="172"/>
      <c r="N342" s="173"/>
      <c r="O342" s="173"/>
      <c r="P342" s="173"/>
      <c r="Q342" s="173"/>
      <c r="R342" s="173"/>
      <c r="S342" s="173"/>
      <c r="T342" s="174"/>
      <c r="AT342" s="169" t="s">
        <v>191</v>
      </c>
      <c r="AU342" s="169" t="s">
        <v>80</v>
      </c>
      <c r="AV342" s="11" t="s">
        <v>80</v>
      </c>
      <c r="AW342" s="11" t="s">
        <v>33</v>
      </c>
      <c r="AX342" s="11" t="s">
        <v>70</v>
      </c>
      <c r="AY342" s="169" t="s">
        <v>132</v>
      </c>
    </row>
    <row r="343" spans="2:51" s="11" customFormat="1" ht="13.5">
      <c r="B343" s="168"/>
      <c r="D343" s="162" t="s">
        <v>191</v>
      </c>
      <c r="E343" s="169" t="s">
        <v>5</v>
      </c>
      <c r="F343" s="170" t="s">
        <v>452</v>
      </c>
      <c r="H343" s="171">
        <v>3.13</v>
      </c>
      <c r="L343" s="168"/>
      <c r="M343" s="172"/>
      <c r="N343" s="173"/>
      <c r="O343" s="173"/>
      <c r="P343" s="173"/>
      <c r="Q343" s="173"/>
      <c r="R343" s="173"/>
      <c r="S343" s="173"/>
      <c r="T343" s="174"/>
      <c r="AT343" s="169" t="s">
        <v>191</v>
      </c>
      <c r="AU343" s="169" t="s">
        <v>80</v>
      </c>
      <c r="AV343" s="11" t="s">
        <v>80</v>
      </c>
      <c r="AW343" s="11" t="s">
        <v>33</v>
      </c>
      <c r="AX343" s="11" t="s">
        <v>70</v>
      </c>
      <c r="AY343" s="169" t="s">
        <v>132</v>
      </c>
    </row>
    <row r="344" spans="2:51" s="11" customFormat="1" ht="13.5">
      <c r="B344" s="168"/>
      <c r="D344" s="162" t="s">
        <v>191</v>
      </c>
      <c r="E344" s="169" t="s">
        <v>5</v>
      </c>
      <c r="F344" s="170" t="s">
        <v>453</v>
      </c>
      <c r="H344" s="171">
        <v>4.2</v>
      </c>
      <c r="L344" s="168"/>
      <c r="M344" s="172"/>
      <c r="N344" s="173"/>
      <c r="O344" s="173"/>
      <c r="P344" s="173"/>
      <c r="Q344" s="173"/>
      <c r="R344" s="173"/>
      <c r="S344" s="173"/>
      <c r="T344" s="174"/>
      <c r="AT344" s="169" t="s">
        <v>191</v>
      </c>
      <c r="AU344" s="169" t="s">
        <v>80</v>
      </c>
      <c r="AV344" s="11" t="s">
        <v>80</v>
      </c>
      <c r="AW344" s="11" t="s">
        <v>33</v>
      </c>
      <c r="AX344" s="11" t="s">
        <v>70</v>
      </c>
      <c r="AY344" s="169" t="s">
        <v>132</v>
      </c>
    </row>
    <row r="345" spans="2:51" s="11" customFormat="1" ht="13.5">
      <c r="B345" s="168"/>
      <c r="D345" s="162" t="s">
        <v>191</v>
      </c>
      <c r="E345" s="169" t="s">
        <v>5</v>
      </c>
      <c r="F345" s="170" t="s">
        <v>454</v>
      </c>
      <c r="H345" s="171">
        <v>4</v>
      </c>
      <c r="L345" s="168"/>
      <c r="M345" s="172"/>
      <c r="N345" s="173"/>
      <c r="O345" s="173"/>
      <c r="P345" s="173"/>
      <c r="Q345" s="173"/>
      <c r="R345" s="173"/>
      <c r="S345" s="173"/>
      <c r="T345" s="174"/>
      <c r="AT345" s="169" t="s">
        <v>191</v>
      </c>
      <c r="AU345" s="169" t="s">
        <v>80</v>
      </c>
      <c r="AV345" s="11" t="s">
        <v>80</v>
      </c>
      <c r="AW345" s="11" t="s">
        <v>33</v>
      </c>
      <c r="AX345" s="11" t="s">
        <v>70</v>
      </c>
      <c r="AY345" s="169" t="s">
        <v>132</v>
      </c>
    </row>
    <row r="346" spans="2:51" s="11" customFormat="1" ht="13.5">
      <c r="B346" s="168"/>
      <c r="D346" s="162" t="s">
        <v>191</v>
      </c>
      <c r="E346" s="169" t="s">
        <v>5</v>
      </c>
      <c r="F346" s="170" t="s">
        <v>455</v>
      </c>
      <c r="H346" s="171">
        <v>3.22</v>
      </c>
      <c r="L346" s="168"/>
      <c r="M346" s="172"/>
      <c r="N346" s="173"/>
      <c r="O346" s="173"/>
      <c r="P346" s="173"/>
      <c r="Q346" s="173"/>
      <c r="R346" s="173"/>
      <c r="S346" s="173"/>
      <c r="T346" s="174"/>
      <c r="AT346" s="169" t="s">
        <v>191</v>
      </c>
      <c r="AU346" s="169" t="s">
        <v>80</v>
      </c>
      <c r="AV346" s="11" t="s">
        <v>80</v>
      </c>
      <c r="AW346" s="11" t="s">
        <v>33</v>
      </c>
      <c r="AX346" s="11" t="s">
        <v>70</v>
      </c>
      <c r="AY346" s="169" t="s">
        <v>132</v>
      </c>
    </row>
    <row r="347" spans="2:51" s="11" customFormat="1" ht="13.5">
      <c r="B347" s="168"/>
      <c r="D347" s="162" t="s">
        <v>191</v>
      </c>
      <c r="E347" s="169" t="s">
        <v>5</v>
      </c>
      <c r="F347" s="170" t="s">
        <v>456</v>
      </c>
      <c r="H347" s="171">
        <v>2.31</v>
      </c>
      <c r="L347" s="168"/>
      <c r="M347" s="172"/>
      <c r="N347" s="173"/>
      <c r="O347" s="173"/>
      <c r="P347" s="173"/>
      <c r="Q347" s="173"/>
      <c r="R347" s="173"/>
      <c r="S347" s="173"/>
      <c r="T347" s="174"/>
      <c r="AT347" s="169" t="s">
        <v>191</v>
      </c>
      <c r="AU347" s="169" t="s">
        <v>80</v>
      </c>
      <c r="AV347" s="11" t="s">
        <v>80</v>
      </c>
      <c r="AW347" s="11" t="s">
        <v>33</v>
      </c>
      <c r="AX347" s="11" t="s">
        <v>70</v>
      </c>
      <c r="AY347" s="169" t="s">
        <v>132</v>
      </c>
    </row>
    <row r="348" spans="2:51" s="11" customFormat="1" ht="13.5">
      <c r="B348" s="168"/>
      <c r="D348" s="162" t="s">
        <v>191</v>
      </c>
      <c r="E348" s="169" t="s">
        <v>5</v>
      </c>
      <c r="F348" s="170" t="s">
        <v>457</v>
      </c>
      <c r="H348" s="171">
        <v>3.19</v>
      </c>
      <c r="L348" s="168"/>
      <c r="M348" s="172"/>
      <c r="N348" s="173"/>
      <c r="O348" s="173"/>
      <c r="P348" s="173"/>
      <c r="Q348" s="173"/>
      <c r="R348" s="173"/>
      <c r="S348" s="173"/>
      <c r="T348" s="174"/>
      <c r="AT348" s="169" t="s">
        <v>191</v>
      </c>
      <c r="AU348" s="169" t="s">
        <v>80</v>
      </c>
      <c r="AV348" s="11" t="s">
        <v>80</v>
      </c>
      <c r="AW348" s="11" t="s">
        <v>33</v>
      </c>
      <c r="AX348" s="11" t="s">
        <v>70</v>
      </c>
      <c r="AY348" s="169" t="s">
        <v>132</v>
      </c>
    </row>
    <row r="349" spans="2:51" s="12" customFormat="1" ht="13.5">
      <c r="B349" s="175"/>
      <c r="D349" s="162" t="s">
        <v>191</v>
      </c>
      <c r="E349" s="176" t="s">
        <v>5</v>
      </c>
      <c r="F349" s="177" t="s">
        <v>195</v>
      </c>
      <c r="H349" s="178">
        <v>24.23</v>
      </c>
      <c r="L349" s="175"/>
      <c r="M349" s="179"/>
      <c r="N349" s="180"/>
      <c r="O349" s="180"/>
      <c r="P349" s="180"/>
      <c r="Q349" s="180"/>
      <c r="R349" s="180"/>
      <c r="S349" s="180"/>
      <c r="T349" s="181"/>
      <c r="AT349" s="176" t="s">
        <v>191</v>
      </c>
      <c r="AU349" s="176" t="s">
        <v>80</v>
      </c>
      <c r="AV349" s="12" t="s">
        <v>151</v>
      </c>
      <c r="AW349" s="12" t="s">
        <v>33</v>
      </c>
      <c r="AX349" s="12" t="s">
        <v>78</v>
      </c>
      <c r="AY349" s="176" t="s">
        <v>132</v>
      </c>
    </row>
    <row r="350" spans="2:65" s="1" customFormat="1" ht="16.5" customHeight="1">
      <c r="B350" s="149"/>
      <c r="C350" s="150" t="s">
        <v>458</v>
      </c>
      <c r="D350" s="150" t="s">
        <v>133</v>
      </c>
      <c r="E350" s="151" t="s">
        <v>459</v>
      </c>
      <c r="F350" s="152" t="s">
        <v>460</v>
      </c>
      <c r="G350" s="153" t="s">
        <v>188</v>
      </c>
      <c r="H350" s="154">
        <v>351.07</v>
      </c>
      <c r="I350" s="154"/>
      <c r="J350" s="154">
        <f>ROUND(I350*H350,2)</f>
        <v>0</v>
      </c>
      <c r="K350" s="152" t="s">
        <v>137</v>
      </c>
      <c r="L350" s="37"/>
      <c r="M350" s="155" t="s">
        <v>5</v>
      </c>
      <c r="N350" s="156" t="s">
        <v>41</v>
      </c>
      <c r="O350" s="157">
        <v>1.16</v>
      </c>
      <c r="P350" s="157">
        <f>O350*H350</f>
        <v>407.2412</v>
      </c>
      <c r="Q350" s="157">
        <v>0</v>
      </c>
      <c r="R350" s="157">
        <f>Q350*H350</f>
        <v>0</v>
      </c>
      <c r="S350" s="157">
        <v>0</v>
      </c>
      <c r="T350" s="158">
        <f>S350*H350</f>
        <v>0</v>
      </c>
      <c r="AR350" s="23" t="s">
        <v>151</v>
      </c>
      <c r="AT350" s="23" t="s">
        <v>133</v>
      </c>
      <c r="AU350" s="23" t="s">
        <v>80</v>
      </c>
      <c r="AY350" s="23" t="s">
        <v>132</v>
      </c>
      <c r="BE350" s="159">
        <f>IF(N350="základní",J350,0)</f>
        <v>0</v>
      </c>
      <c r="BF350" s="159">
        <f>IF(N350="snížená",J350,0)</f>
        <v>0</v>
      </c>
      <c r="BG350" s="159">
        <f>IF(N350="zákl. přenesená",J350,0)</f>
        <v>0</v>
      </c>
      <c r="BH350" s="159">
        <f>IF(N350="sníž. přenesená",J350,0)</f>
        <v>0</v>
      </c>
      <c r="BI350" s="159">
        <f>IF(N350="nulová",J350,0)</f>
        <v>0</v>
      </c>
      <c r="BJ350" s="23" t="s">
        <v>78</v>
      </c>
      <c r="BK350" s="159">
        <f>ROUND(I350*H350,2)</f>
        <v>0</v>
      </c>
      <c r="BL350" s="23" t="s">
        <v>151</v>
      </c>
      <c r="BM350" s="23" t="s">
        <v>461</v>
      </c>
    </row>
    <row r="351" spans="2:51" s="11" customFormat="1" ht="13.5">
      <c r="B351" s="168"/>
      <c r="D351" s="162" t="s">
        <v>191</v>
      </c>
      <c r="E351" s="169" t="s">
        <v>5</v>
      </c>
      <c r="F351" s="170" t="s">
        <v>319</v>
      </c>
      <c r="H351" s="171">
        <v>12.4</v>
      </c>
      <c r="L351" s="168"/>
      <c r="M351" s="172"/>
      <c r="N351" s="173"/>
      <c r="O351" s="173"/>
      <c r="P351" s="173"/>
      <c r="Q351" s="173"/>
      <c r="R351" s="173"/>
      <c r="S351" s="173"/>
      <c r="T351" s="174"/>
      <c r="AT351" s="169" t="s">
        <v>191</v>
      </c>
      <c r="AU351" s="169" t="s">
        <v>80</v>
      </c>
      <c r="AV351" s="11" t="s">
        <v>80</v>
      </c>
      <c r="AW351" s="11" t="s">
        <v>33</v>
      </c>
      <c r="AX351" s="11" t="s">
        <v>70</v>
      </c>
      <c r="AY351" s="169" t="s">
        <v>132</v>
      </c>
    </row>
    <row r="352" spans="2:51" s="11" customFormat="1" ht="13.5">
      <c r="B352" s="168"/>
      <c r="D352" s="162" t="s">
        <v>191</v>
      </c>
      <c r="E352" s="169" t="s">
        <v>5</v>
      </c>
      <c r="F352" s="170" t="s">
        <v>320</v>
      </c>
      <c r="H352" s="171">
        <v>9.23</v>
      </c>
      <c r="L352" s="168"/>
      <c r="M352" s="172"/>
      <c r="N352" s="173"/>
      <c r="O352" s="173"/>
      <c r="P352" s="173"/>
      <c r="Q352" s="173"/>
      <c r="R352" s="173"/>
      <c r="S352" s="173"/>
      <c r="T352" s="174"/>
      <c r="AT352" s="169" t="s">
        <v>191</v>
      </c>
      <c r="AU352" s="169" t="s">
        <v>80</v>
      </c>
      <c r="AV352" s="11" t="s">
        <v>80</v>
      </c>
      <c r="AW352" s="11" t="s">
        <v>33</v>
      </c>
      <c r="AX352" s="11" t="s">
        <v>70</v>
      </c>
      <c r="AY352" s="169" t="s">
        <v>132</v>
      </c>
    </row>
    <row r="353" spans="2:51" s="11" customFormat="1" ht="13.5">
      <c r="B353" s="168"/>
      <c r="D353" s="162" t="s">
        <v>191</v>
      </c>
      <c r="E353" s="169" t="s">
        <v>5</v>
      </c>
      <c r="F353" s="170" t="s">
        <v>321</v>
      </c>
      <c r="H353" s="171">
        <v>2.97</v>
      </c>
      <c r="L353" s="168"/>
      <c r="M353" s="172"/>
      <c r="N353" s="173"/>
      <c r="O353" s="173"/>
      <c r="P353" s="173"/>
      <c r="Q353" s="173"/>
      <c r="R353" s="173"/>
      <c r="S353" s="173"/>
      <c r="T353" s="174"/>
      <c r="AT353" s="169" t="s">
        <v>191</v>
      </c>
      <c r="AU353" s="169" t="s">
        <v>80</v>
      </c>
      <c r="AV353" s="11" t="s">
        <v>80</v>
      </c>
      <c r="AW353" s="11" t="s">
        <v>33</v>
      </c>
      <c r="AX353" s="11" t="s">
        <v>70</v>
      </c>
      <c r="AY353" s="169" t="s">
        <v>132</v>
      </c>
    </row>
    <row r="354" spans="2:51" s="11" customFormat="1" ht="13.5">
      <c r="B354" s="168"/>
      <c r="D354" s="162" t="s">
        <v>191</v>
      </c>
      <c r="E354" s="169" t="s">
        <v>5</v>
      </c>
      <c r="F354" s="170" t="s">
        <v>322</v>
      </c>
      <c r="H354" s="171">
        <v>6.72</v>
      </c>
      <c r="L354" s="168"/>
      <c r="M354" s="172"/>
      <c r="N354" s="173"/>
      <c r="O354" s="173"/>
      <c r="P354" s="173"/>
      <c r="Q354" s="173"/>
      <c r="R354" s="173"/>
      <c r="S354" s="173"/>
      <c r="T354" s="174"/>
      <c r="AT354" s="169" t="s">
        <v>191</v>
      </c>
      <c r="AU354" s="169" t="s">
        <v>80</v>
      </c>
      <c r="AV354" s="11" t="s">
        <v>80</v>
      </c>
      <c r="AW354" s="11" t="s">
        <v>33</v>
      </c>
      <c r="AX354" s="11" t="s">
        <v>70</v>
      </c>
      <c r="AY354" s="169" t="s">
        <v>132</v>
      </c>
    </row>
    <row r="355" spans="2:51" s="11" customFormat="1" ht="13.5">
      <c r="B355" s="168"/>
      <c r="D355" s="162" t="s">
        <v>191</v>
      </c>
      <c r="E355" s="169" t="s">
        <v>5</v>
      </c>
      <c r="F355" s="170" t="s">
        <v>323</v>
      </c>
      <c r="H355" s="171">
        <v>8.12</v>
      </c>
      <c r="L355" s="168"/>
      <c r="M355" s="172"/>
      <c r="N355" s="173"/>
      <c r="O355" s="173"/>
      <c r="P355" s="173"/>
      <c r="Q355" s="173"/>
      <c r="R355" s="173"/>
      <c r="S355" s="173"/>
      <c r="T355" s="174"/>
      <c r="AT355" s="169" t="s">
        <v>191</v>
      </c>
      <c r="AU355" s="169" t="s">
        <v>80</v>
      </c>
      <c r="AV355" s="11" t="s">
        <v>80</v>
      </c>
      <c r="AW355" s="11" t="s">
        <v>33</v>
      </c>
      <c r="AX355" s="11" t="s">
        <v>70</v>
      </c>
      <c r="AY355" s="169" t="s">
        <v>132</v>
      </c>
    </row>
    <row r="356" spans="2:51" s="11" customFormat="1" ht="13.5">
      <c r="B356" s="168"/>
      <c r="D356" s="162" t="s">
        <v>191</v>
      </c>
      <c r="E356" s="169" t="s">
        <v>5</v>
      </c>
      <c r="F356" s="170" t="s">
        <v>324</v>
      </c>
      <c r="H356" s="171">
        <v>9.92</v>
      </c>
      <c r="L356" s="168"/>
      <c r="M356" s="172"/>
      <c r="N356" s="173"/>
      <c r="O356" s="173"/>
      <c r="P356" s="173"/>
      <c r="Q356" s="173"/>
      <c r="R356" s="173"/>
      <c r="S356" s="173"/>
      <c r="T356" s="174"/>
      <c r="AT356" s="169" t="s">
        <v>191</v>
      </c>
      <c r="AU356" s="169" t="s">
        <v>80</v>
      </c>
      <c r="AV356" s="11" t="s">
        <v>80</v>
      </c>
      <c r="AW356" s="11" t="s">
        <v>33</v>
      </c>
      <c r="AX356" s="11" t="s">
        <v>70</v>
      </c>
      <c r="AY356" s="169" t="s">
        <v>132</v>
      </c>
    </row>
    <row r="357" spans="2:51" s="11" customFormat="1" ht="13.5">
      <c r="B357" s="168"/>
      <c r="D357" s="162" t="s">
        <v>191</v>
      </c>
      <c r="E357" s="169" t="s">
        <v>5</v>
      </c>
      <c r="F357" s="170" t="s">
        <v>325</v>
      </c>
      <c r="H357" s="171">
        <v>31</v>
      </c>
      <c r="L357" s="168"/>
      <c r="M357" s="172"/>
      <c r="N357" s="173"/>
      <c r="O357" s="173"/>
      <c r="P357" s="173"/>
      <c r="Q357" s="173"/>
      <c r="R357" s="173"/>
      <c r="S357" s="173"/>
      <c r="T357" s="174"/>
      <c r="AT357" s="169" t="s">
        <v>191</v>
      </c>
      <c r="AU357" s="169" t="s">
        <v>80</v>
      </c>
      <c r="AV357" s="11" t="s">
        <v>80</v>
      </c>
      <c r="AW357" s="11" t="s">
        <v>33</v>
      </c>
      <c r="AX357" s="11" t="s">
        <v>70</v>
      </c>
      <c r="AY357" s="169" t="s">
        <v>132</v>
      </c>
    </row>
    <row r="358" spans="2:51" s="11" customFormat="1" ht="13.5">
      <c r="B358" s="168"/>
      <c r="D358" s="162" t="s">
        <v>191</v>
      </c>
      <c r="E358" s="169" t="s">
        <v>5</v>
      </c>
      <c r="F358" s="170" t="s">
        <v>326</v>
      </c>
      <c r="H358" s="171">
        <v>10.1</v>
      </c>
      <c r="L358" s="168"/>
      <c r="M358" s="172"/>
      <c r="N358" s="173"/>
      <c r="O358" s="173"/>
      <c r="P358" s="173"/>
      <c r="Q358" s="173"/>
      <c r="R358" s="173"/>
      <c r="S358" s="173"/>
      <c r="T358" s="174"/>
      <c r="AT358" s="169" t="s">
        <v>191</v>
      </c>
      <c r="AU358" s="169" t="s">
        <v>80</v>
      </c>
      <c r="AV358" s="11" t="s">
        <v>80</v>
      </c>
      <c r="AW358" s="11" t="s">
        <v>33</v>
      </c>
      <c r="AX358" s="11" t="s">
        <v>70</v>
      </c>
      <c r="AY358" s="169" t="s">
        <v>132</v>
      </c>
    </row>
    <row r="359" spans="2:51" s="11" customFormat="1" ht="13.5">
      <c r="B359" s="168"/>
      <c r="D359" s="162" t="s">
        <v>191</v>
      </c>
      <c r="E359" s="169" t="s">
        <v>5</v>
      </c>
      <c r="F359" s="170" t="s">
        <v>327</v>
      </c>
      <c r="H359" s="171">
        <v>18.92</v>
      </c>
      <c r="L359" s="168"/>
      <c r="M359" s="172"/>
      <c r="N359" s="173"/>
      <c r="O359" s="173"/>
      <c r="P359" s="173"/>
      <c r="Q359" s="173"/>
      <c r="R359" s="173"/>
      <c r="S359" s="173"/>
      <c r="T359" s="174"/>
      <c r="AT359" s="169" t="s">
        <v>191</v>
      </c>
      <c r="AU359" s="169" t="s">
        <v>80</v>
      </c>
      <c r="AV359" s="11" t="s">
        <v>80</v>
      </c>
      <c r="AW359" s="11" t="s">
        <v>33</v>
      </c>
      <c r="AX359" s="11" t="s">
        <v>70</v>
      </c>
      <c r="AY359" s="169" t="s">
        <v>132</v>
      </c>
    </row>
    <row r="360" spans="2:51" s="11" customFormat="1" ht="13.5">
      <c r="B360" s="168"/>
      <c r="D360" s="162" t="s">
        <v>191</v>
      </c>
      <c r="E360" s="169" t="s">
        <v>5</v>
      </c>
      <c r="F360" s="170" t="s">
        <v>328</v>
      </c>
      <c r="H360" s="171">
        <v>9.12</v>
      </c>
      <c r="L360" s="168"/>
      <c r="M360" s="172"/>
      <c r="N360" s="173"/>
      <c r="O360" s="173"/>
      <c r="P360" s="173"/>
      <c r="Q360" s="173"/>
      <c r="R360" s="173"/>
      <c r="S360" s="173"/>
      <c r="T360" s="174"/>
      <c r="AT360" s="169" t="s">
        <v>191</v>
      </c>
      <c r="AU360" s="169" t="s">
        <v>80</v>
      </c>
      <c r="AV360" s="11" t="s">
        <v>80</v>
      </c>
      <c r="AW360" s="11" t="s">
        <v>33</v>
      </c>
      <c r="AX360" s="11" t="s">
        <v>70</v>
      </c>
      <c r="AY360" s="169" t="s">
        <v>132</v>
      </c>
    </row>
    <row r="361" spans="2:51" s="11" customFormat="1" ht="13.5">
      <c r="B361" s="168"/>
      <c r="D361" s="162" t="s">
        <v>191</v>
      </c>
      <c r="E361" s="169" t="s">
        <v>5</v>
      </c>
      <c r="F361" s="170" t="s">
        <v>329</v>
      </c>
      <c r="H361" s="171">
        <v>19.8</v>
      </c>
      <c r="L361" s="168"/>
      <c r="M361" s="172"/>
      <c r="N361" s="173"/>
      <c r="O361" s="173"/>
      <c r="P361" s="173"/>
      <c r="Q361" s="173"/>
      <c r="R361" s="173"/>
      <c r="S361" s="173"/>
      <c r="T361" s="174"/>
      <c r="AT361" s="169" t="s">
        <v>191</v>
      </c>
      <c r="AU361" s="169" t="s">
        <v>80</v>
      </c>
      <c r="AV361" s="11" t="s">
        <v>80</v>
      </c>
      <c r="AW361" s="11" t="s">
        <v>33</v>
      </c>
      <c r="AX361" s="11" t="s">
        <v>70</v>
      </c>
      <c r="AY361" s="169" t="s">
        <v>132</v>
      </c>
    </row>
    <row r="362" spans="2:51" s="11" customFormat="1" ht="13.5">
      <c r="B362" s="168"/>
      <c r="D362" s="162" t="s">
        <v>191</v>
      </c>
      <c r="E362" s="169" t="s">
        <v>5</v>
      </c>
      <c r="F362" s="170" t="s">
        <v>330</v>
      </c>
      <c r="H362" s="171">
        <v>10.82</v>
      </c>
      <c r="L362" s="168"/>
      <c r="M362" s="172"/>
      <c r="N362" s="173"/>
      <c r="O362" s="173"/>
      <c r="P362" s="173"/>
      <c r="Q362" s="173"/>
      <c r="R362" s="173"/>
      <c r="S362" s="173"/>
      <c r="T362" s="174"/>
      <c r="AT362" s="169" t="s">
        <v>191</v>
      </c>
      <c r="AU362" s="169" t="s">
        <v>80</v>
      </c>
      <c r="AV362" s="11" t="s">
        <v>80</v>
      </c>
      <c r="AW362" s="11" t="s">
        <v>33</v>
      </c>
      <c r="AX362" s="11" t="s">
        <v>70</v>
      </c>
      <c r="AY362" s="169" t="s">
        <v>132</v>
      </c>
    </row>
    <row r="363" spans="2:51" s="11" customFormat="1" ht="13.5">
      <c r="B363" s="168"/>
      <c r="D363" s="162" t="s">
        <v>191</v>
      </c>
      <c r="E363" s="169" t="s">
        <v>5</v>
      </c>
      <c r="F363" s="170" t="s">
        <v>331</v>
      </c>
      <c r="H363" s="171">
        <v>15.66</v>
      </c>
      <c r="L363" s="168"/>
      <c r="M363" s="172"/>
      <c r="N363" s="173"/>
      <c r="O363" s="173"/>
      <c r="P363" s="173"/>
      <c r="Q363" s="173"/>
      <c r="R363" s="173"/>
      <c r="S363" s="173"/>
      <c r="T363" s="174"/>
      <c r="AT363" s="169" t="s">
        <v>191</v>
      </c>
      <c r="AU363" s="169" t="s">
        <v>80</v>
      </c>
      <c r="AV363" s="11" t="s">
        <v>80</v>
      </c>
      <c r="AW363" s="11" t="s">
        <v>33</v>
      </c>
      <c r="AX363" s="11" t="s">
        <v>70</v>
      </c>
      <c r="AY363" s="169" t="s">
        <v>132</v>
      </c>
    </row>
    <row r="364" spans="2:51" s="11" customFormat="1" ht="13.5">
      <c r="B364" s="168"/>
      <c r="D364" s="162" t="s">
        <v>191</v>
      </c>
      <c r="E364" s="169" t="s">
        <v>5</v>
      </c>
      <c r="F364" s="170" t="s">
        <v>332</v>
      </c>
      <c r="H364" s="171">
        <v>14.07</v>
      </c>
      <c r="L364" s="168"/>
      <c r="M364" s="172"/>
      <c r="N364" s="173"/>
      <c r="O364" s="173"/>
      <c r="P364" s="173"/>
      <c r="Q364" s="173"/>
      <c r="R364" s="173"/>
      <c r="S364" s="173"/>
      <c r="T364" s="174"/>
      <c r="AT364" s="169" t="s">
        <v>191</v>
      </c>
      <c r="AU364" s="169" t="s">
        <v>80</v>
      </c>
      <c r="AV364" s="11" t="s">
        <v>80</v>
      </c>
      <c r="AW364" s="11" t="s">
        <v>33</v>
      </c>
      <c r="AX364" s="11" t="s">
        <v>70</v>
      </c>
      <c r="AY364" s="169" t="s">
        <v>132</v>
      </c>
    </row>
    <row r="365" spans="2:51" s="11" customFormat="1" ht="13.5">
      <c r="B365" s="168"/>
      <c r="D365" s="162" t="s">
        <v>191</v>
      </c>
      <c r="E365" s="169" t="s">
        <v>5</v>
      </c>
      <c r="F365" s="170" t="s">
        <v>333</v>
      </c>
      <c r="H365" s="171">
        <v>13.5</v>
      </c>
      <c r="L365" s="168"/>
      <c r="M365" s="172"/>
      <c r="N365" s="173"/>
      <c r="O365" s="173"/>
      <c r="P365" s="173"/>
      <c r="Q365" s="173"/>
      <c r="R365" s="173"/>
      <c r="S365" s="173"/>
      <c r="T365" s="174"/>
      <c r="AT365" s="169" t="s">
        <v>191</v>
      </c>
      <c r="AU365" s="169" t="s">
        <v>80</v>
      </c>
      <c r="AV365" s="11" t="s">
        <v>80</v>
      </c>
      <c r="AW365" s="11" t="s">
        <v>33</v>
      </c>
      <c r="AX365" s="11" t="s">
        <v>70</v>
      </c>
      <c r="AY365" s="169" t="s">
        <v>132</v>
      </c>
    </row>
    <row r="366" spans="2:51" s="11" customFormat="1" ht="13.5">
      <c r="B366" s="168"/>
      <c r="D366" s="162" t="s">
        <v>191</v>
      </c>
      <c r="E366" s="169" t="s">
        <v>5</v>
      </c>
      <c r="F366" s="170" t="s">
        <v>334</v>
      </c>
      <c r="H366" s="171">
        <v>18.76</v>
      </c>
      <c r="L366" s="168"/>
      <c r="M366" s="172"/>
      <c r="N366" s="173"/>
      <c r="O366" s="173"/>
      <c r="P366" s="173"/>
      <c r="Q366" s="173"/>
      <c r="R366" s="173"/>
      <c r="S366" s="173"/>
      <c r="T366" s="174"/>
      <c r="AT366" s="169" t="s">
        <v>191</v>
      </c>
      <c r="AU366" s="169" t="s">
        <v>80</v>
      </c>
      <c r="AV366" s="11" t="s">
        <v>80</v>
      </c>
      <c r="AW366" s="11" t="s">
        <v>33</v>
      </c>
      <c r="AX366" s="11" t="s">
        <v>70</v>
      </c>
      <c r="AY366" s="169" t="s">
        <v>132</v>
      </c>
    </row>
    <row r="367" spans="2:51" s="11" customFormat="1" ht="13.5">
      <c r="B367" s="168"/>
      <c r="D367" s="162" t="s">
        <v>191</v>
      </c>
      <c r="E367" s="169" t="s">
        <v>5</v>
      </c>
      <c r="F367" s="170" t="s">
        <v>335</v>
      </c>
      <c r="H367" s="171">
        <v>21.56</v>
      </c>
      <c r="L367" s="168"/>
      <c r="M367" s="172"/>
      <c r="N367" s="173"/>
      <c r="O367" s="173"/>
      <c r="P367" s="173"/>
      <c r="Q367" s="173"/>
      <c r="R367" s="173"/>
      <c r="S367" s="173"/>
      <c r="T367" s="174"/>
      <c r="AT367" s="169" t="s">
        <v>191</v>
      </c>
      <c r="AU367" s="169" t="s">
        <v>80</v>
      </c>
      <c r="AV367" s="11" t="s">
        <v>80</v>
      </c>
      <c r="AW367" s="11" t="s">
        <v>33</v>
      </c>
      <c r="AX367" s="11" t="s">
        <v>70</v>
      </c>
      <c r="AY367" s="169" t="s">
        <v>132</v>
      </c>
    </row>
    <row r="368" spans="2:51" s="11" customFormat="1" ht="13.5">
      <c r="B368" s="168"/>
      <c r="D368" s="162" t="s">
        <v>191</v>
      </c>
      <c r="E368" s="169" t="s">
        <v>5</v>
      </c>
      <c r="F368" s="170" t="s">
        <v>336</v>
      </c>
      <c r="H368" s="171">
        <v>20.45</v>
      </c>
      <c r="L368" s="168"/>
      <c r="M368" s="172"/>
      <c r="N368" s="173"/>
      <c r="O368" s="173"/>
      <c r="P368" s="173"/>
      <c r="Q368" s="173"/>
      <c r="R368" s="173"/>
      <c r="S368" s="173"/>
      <c r="T368" s="174"/>
      <c r="AT368" s="169" t="s">
        <v>191</v>
      </c>
      <c r="AU368" s="169" t="s">
        <v>80</v>
      </c>
      <c r="AV368" s="11" t="s">
        <v>80</v>
      </c>
      <c r="AW368" s="11" t="s">
        <v>33</v>
      </c>
      <c r="AX368" s="11" t="s">
        <v>70</v>
      </c>
      <c r="AY368" s="169" t="s">
        <v>132</v>
      </c>
    </row>
    <row r="369" spans="2:51" s="11" customFormat="1" ht="13.5">
      <c r="B369" s="168"/>
      <c r="D369" s="162" t="s">
        <v>191</v>
      </c>
      <c r="E369" s="169" t="s">
        <v>5</v>
      </c>
      <c r="F369" s="170" t="s">
        <v>337</v>
      </c>
      <c r="H369" s="171">
        <v>27.95</v>
      </c>
      <c r="L369" s="168"/>
      <c r="M369" s="172"/>
      <c r="N369" s="173"/>
      <c r="O369" s="173"/>
      <c r="P369" s="173"/>
      <c r="Q369" s="173"/>
      <c r="R369" s="173"/>
      <c r="S369" s="173"/>
      <c r="T369" s="174"/>
      <c r="AT369" s="169" t="s">
        <v>191</v>
      </c>
      <c r="AU369" s="169" t="s">
        <v>80</v>
      </c>
      <c r="AV369" s="11" t="s">
        <v>80</v>
      </c>
      <c r="AW369" s="11" t="s">
        <v>33</v>
      </c>
      <c r="AX369" s="11" t="s">
        <v>70</v>
      </c>
      <c r="AY369" s="169" t="s">
        <v>132</v>
      </c>
    </row>
    <row r="370" spans="2:51" s="11" customFormat="1" ht="13.5">
      <c r="B370" s="168"/>
      <c r="D370" s="162" t="s">
        <v>191</v>
      </c>
      <c r="E370" s="169" t="s">
        <v>5</v>
      </c>
      <c r="F370" s="170" t="s">
        <v>338</v>
      </c>
      <c r="H370" s="171">
        <v>70</v>
      </c>
      <c r="L370" s="168"/>
      <c r="M370" s="172"/>
      <c r="N370" s="173"/>
      <c r="O370" s="173"/>
      <c r="P370" s="173"/>
      <c r="Q370" s="173"/>
      <c r="R370" s="173"/>
      <c r="S370" s="173"/>
      <c r="T370" s="174"/>
      <c r="AT370" s="169" t="s">
        <v>191</v>
      </c>
      <c r="AU370" s="169" t="s">
        <v>80</v>
      </c>
      <c r="AV370" s="11" t="s">
        <v>80</v>
      </c>
      <c r="AW370" s="11" t="s">
        <v>33</v>
      </c>
      <c r="AX370" s="11" t="s">
        <v>70</v>
      </c>
      <c r="AY370" s="169" t="s">
        <v>132</v>
      </c>
    </row>
    <row r="371" spans="2:51" s="12" customFormat="1" ht="13.5">
      <c r="B371" s="175"/>
      <c r="D371" s="162" t="s">
        <v>191</v>
      </c>
      <c r="E371" s="176" t="s">
        <v>5</v>
      </c>
      <c r="F371" s="177" t="s">
        <v>195</v>
      </c>
      <c r="H371" s="178">
        <v>351.07</v>
      </c>
      <c r="L371" s="175"/>
      <c r="M371" s="179"/>
      <c r="N371" s="180"/>
      <c r="O371" s="180"/>
      <c r="P371" s="180"/>
      <c r="Q371" s="180"/>
      <c r="R371" s="180"/>
      <c r="S371" s="180"/>
      <c r="T371" s="181"/>
      <c r="AT371" s="176" t="s">
        <v>191</v>
      </c>
      <c r="AU371" s="176" t="s">
        <v>80</v>
      </c>
      <c r="AV371" s="12" t="s">
        <v>151</v>
      </c>
      <c r="AW371" s="12" t="s">
        <v>33</v>
      </c>
      <c r="AX371" s="12" t="s">
        <v>78</v>
      </c>
      <c r="AY371" s="176" t="s">
        <v>132</v>
      </c>
    </row>
    <row r="372" spans="2:65" s="1" customFormat="1" ht="16.5" customHeight="1">
      <c r="B372" s="149"/>
      <c r="C372" s="150" t="s">
        <v>462</v>
      </c>
      <c r="D372" s="150" t="s">
        <v>133</v>
      </c>
      <c r="E372" s="151" t="s">
        <v>463</v>
      </c>
      <c r="F372" s="152" t="s">
        <v>464</v>
      </c>
      <c r="G372" s="153" t="s">
        <v>465</v>
      </c>
      <c r="H372" s="154">
        <v>23.6</v>
      </c>
      <c r="I372" s="154"/>
      <c r="J372" s="154">
        <f>ROUND(I372*H372,2)</f>
        <v>0</v>
      </c>
      <c r="K372" s="152" t="s">
        <v>5</v>
      </c>
      <c r="L372" s="37"/>
      <c r="M372" s="155" t="s">
        <v>5</v>
      </c>
      <c r="N372" s="156" t="s">
        <v>41</v>
      </c>
      <c r="O372" s="157">
        <v>0</v>
      </c>
      <c r="P372" s="157">
        <f>O372*H372</f>
        <v>0</v>
      </c>
      <c r="Q372" s="157">
        <v>0</v>
      </c>
      <c r="R372" s="157">
        <f>Q372*H372</f>
        <v>0</v>
      </c>
      <c r="S372" s="157">
        <v>0</v>
      </c>
      <c r="T372" s="158">
        <f>S372*H372</f>
        <v>0</v>
      </c>
      <c r="AR372" s="23" t="s">
        <v>151</v>
      </c>
      <c r="AT372" s="23" t="s">
        <v>133</v>
      </c>
      <c r="AU372" s="23" t="s">
        <v>80</v>
      </c>
      <c r="AY372" s="23" t="s">
        <v>132</v>
      </c>
      <c r="BE372" s="159">
        <f>IF(N372="základní",J372,0)</f>
        <v>0</v>
      </c>
      <c r="BF372" s="159">
        <f>IF(N372="snížená",J372,0)</f>
        <v>0</v>
      </c>
      <c r="BG372" s="159">
        <f>IF(N372="zákl. přenesená",J372,0)</f>
        <v>0</v>
      </c>
      <c r="BH372" s="159">
        <f>IF(N372="sníž. přenesená",J372,0)</f>
        <v>0</v>
      </c>
      <c r="BI372" s="159">
        <f>IF(N372="nulová",J372,0)</f>
        <v>0</v>
      </c>
      <c r="BJ372" s="23" t="s">
        <v>78</v>
      </c>
      <c r="BK372" s="159">
        <f>ROUND(I372*H372,2)</f>
        <v>0</v>
      </c>
      <c r="BL372" s="23" t="s">
        <v>151</v>
      </c>
      <c r="BM372" s="23" t="s">
        <v>466</v>
      </c>
    </row>
    <row r="373" spans="2:47" s="1" customFormat="1" ht="54">
      <c r="B373" s="37"/>
      <c r="D373" s="162" t="s">
        <v>149</v>
      </c>
      <c r="F373" s="163" t="s">
        <v>467</v>
      </c>
      <c r="L373" s="37"/>
      <c r="M373" s="164"/>
      <c r="N373" s="38"/>
      <c r="O373" s="38"/>
      <c r="P373" s="38"/>
      <c r="Q373" s="38"/>
      <c r="R373" s="38"/>
      <c r="S373" s="38"/>
      <c r="T373" s="66"/>
      <c r="AT373" s="23" t="s">
        <v>149</v>
      </c>
      <c r="AU373" s="23" t="s">
        <v>80</v>
      </c>
    </row>
    <row r="374" spans="2:51" s="11" customFormat="1" ht="13.5">
      <c r="B374" s="168"/>
      <c r="D374" s="162" t="s">
        <v>191</v>
      </c>
      <c r="E374" s="169" t="s">
        <v>5</v>
      </c>
      <c r="F374" s="170" t="s">
        <v>468</v>
      </c>
      <c r="H374" s="171">
        <v>1.8</v>
      </c>
      <c r="L374" s="168"/>
      <c r="M374" s="172"/>
      <c r="N374" s="173"/>
      <c r="O374" s="173"/>
      <c r="P374" s="173"/>
      <c r="Q374" s="173"/>
      <c r="R374" s="173"/>
      <c r="S374" s="173"/>
      <c r="T374" s="174"/>
      <c r="AT374" s="169" t="s">
        <v>191</v>
      </c>
      <c r="AU374" s="169" t="s">
        <v>80</v>
      </c>
      <c r="AV374" s="11" t="s">
        <v>80</v>
      </c>
      <c r="AW374" s="11" t="s">
        <v>33</v>
      </c>
      <c r="AX374" s="11" t="s">
        <v>70</v>
      </c>
      <c r="AY374" s="169" t="s">
        <v>132</v>
      </c>
    </row>
    <row r="375" spans="2:51" s="11" customFormat="1" ht="13.5">
      <c r="B375" s="168"/>
      <c r="D375" s="162" t="s">
        <v>191</v>
      </c>
      <c r="E375" s="169" t="s">
        <v>5</v>
      </c>
      <c r="F375" s="170" t="s">
        <v>469</v>
      </c>
      <c r="H375" s="171">
        <v>3.6</v>
      </c>
      <c r="L375" s="168"/>
      <c r="M375" s="172"/>
      <c r="N375" s="173"/>
      <c r="O375" s="173"/>
      <c r="P375" s="173"/>
      <c r="Q375" s="173"/>
      <c r="R375" s="173"/>
      <c r="S375" s="173"/>
      <c r="T375" s="174"/>
      <c r="AT375" s="169" t="s">
        <v>191</v>
      </c>
      <c r="AU375" s="169" t="s">
        <v>80</v>
      </c>
      <c r="AV375" s="11" t="s">
        <v>80</v>
      </c>
      <c r="AW375" s="11" t="s">
        <v>33</v>
      </c>
      <c r="AX375" s="11" t="s">
        <v>70</v>
      </c>
      <c r="AY375" s="169" t="s">
        <v>132</v>
      </c>
    </row>
    <row r="376" spans="2:51" s="11" customFormat="1" ht="13.5">
      <c r="B376" s="168"/>
      <c r="D376" s="162" t="s">
        <v>191</v>
      </c>
      <c r="E376" s="169" t="s">
        <v>5</v>
      </c>
      <c r="F376" s="170" t="s">
        <v>470</v>
      </c>
      <c r="H376" s="171">
        <v>18.2</v>
      </c>
      <c r="L376" s="168"/>
      <c r="M376" s="172"/>
      <c r="N376" s="173"/>
      <c r="O376" s="173"/>
      <c r="P376" s="173"/>
      <c r="Q376" s="173"/>
      <c r="R376" s="173"/>
      <c r="S376" s="173"/>
      <c r="T376" s="174"/>
      <c r="AT376" s="169" t="s">
        <v>191</v>
      </c>
      <c r="AU376" s="169" t="s">
        <v>80</v>
      </c>
      <c r="AV376" s="11" t="s">
        <v>80</v>
      </c>
      <c r="AW376" s="11" t="s">
        <v>33</v>
      </c>
      <c r="AX376" s="11" t="s">
        <v>70</v>
      </c>
      <c r="AY376" s="169" t="s">
        <v>132</v>
      </c>
    </row>
    <row r="377" spans="2:51" s="12" customFormat="1" ht="13.5">
      <c r="B377" s="175"/>
      <c r="D377" s="162" t="s">
        <v>191</v>
      </c>
      <c r="E377" s="176" t="s">
        <v>5</v>
      </c>
      <c r="F377" s="177" t="s">
        <v>195</v>
      </c>
      <c r="H377" s="178">
        <v>23.6</v>
      </c>
      <c r="L377" s="175"/>
      <c r="M377" s="179"/>
      <c r="N377" s="180"/>
      <c r="O377" s="180"/>
      <c r="P377" s="180"/>
      <c r="Q377" s="180"/>
      <c r="R377" s="180"/>
      <c r="S377" s="180"/>
      <c r="T377" s="181"/>
      <c r="AT377" s="176" t="s">
        <v>191</v>
      </c>
      <c r="AU377" s="176" t="s">
        <v>80</v>
      </c>
      <c r="AV377" s="12" t="s">
        <v>151</v>
      </c>
      <c r="AW377" s="12" t="s">
        <v>33</v>
      </c>
      <c r="AX377" s="12" t="s">
        <v>78</v>
      </c>
      <c r="AY377" s="176" t="s">
        <v>132</v>
      </c>
    </row>
    <row r="378" spans="2:63" s="10" customFormat="1" ht="29.85" customHeight="1">
      <c r="B378" s="139"/>
      <c r="D378" s="140" t="s">
        <v>69</v>
      </c>
      <c r="E378" s="160" t="s">
        <v>471</v>
      </c>
      <c r="F378" s="160" t="s">
        <v>472</v>
      </c>
      <c r="J378" s="161">
        <f>BK378</f>
        <v>0</v>
      </c>
      <c r="L378" s="139"/>
      <c r="M378" s="143"/>
      <c r="N378" s="144"/>
      <c r="O378" s="144"/>
      <c r="P378" s="145">
        <f>SUM(P379:P400)</f>
        <v>0</v>
      </c>
      <c r="Q378" s="144"/>
      <c r="R378" s="145">
        <f>SUM(R379:R400)</f>
        <v>0</v>
      </c>
      <c r="S378" s="144"/>
      <c r="T378" s="146">
        <f>SUM(T379:T400)</f>
        <v>0</v>
      </c>
      <c r="AR378" s="140" t="s">
        <v>78</v>
      </c>
      <c r="AT378" s="147" t="s">
        <v>69</v>
      </c>
      <c r="AU378" s="147" t="s">
        <v>78</v>
      </c>
      <c r="AY378" s="140" t="s">
        <v>132</v>
      </c>
      <c r="BK378" s="148">
        <f>SUM(BK379:BK400)</f>
        <v>0</v>
      </c>
    </row>
    <row r="379" spans="2:65" s="1" customFormat="1" ht="16.5" customHeight="1">
      <c r="B379" s="149"/>
      <c r="C379" s="150" t="s">
        <v>473</v>
      </c>
      <c r="D379" s="150" t="s">
        <v>133</v>
      </c>
      <c r="E379" s="151" t="s">
        <v>474</v>
      </c>
      <c r="F379" s="152" t="s">
        <v>475</v>
      </c>
      <c r="G379" s="153" t="s">
        <v>282</v>
      </c>
      <c r="H379" s="154">
        <v>3</v>
      </c>
      <c r="I379" s="154"/>
      <c r="J379" s="154">
        <f>ROUND(I379*H379,2)</f>
        <v>0</v>
      </c>
      <c r="K379" s="152" t="s">
        <v>5</v>
      </c>
      <c r="L379" s="37"/>
      <c r="M379" s="155" t="s">
        <v>5</v>
      </c>
      <c r="N379" s="156" t="s">
        <v>41</v>
      </c>
      <c r="O379" s="157">
        <v>0</v>
      </c>
      <c r="P379" s="157">
        <f>O379*H379</f>
        <v>0</v>
      </c>
      <c r="Q379" s="157">
        <v>0</v>
      </c>
      <c r="R379" s="157">
        <f>Q379*H379</f>
        <v>0</v>
      </c>
      <c r="S379" s="157">
        <v>0</v>
      </c>
      <c r="T379" s="158">
        <f>S379*H379</f>
        <v>0</v>
      </c>
      <c r="AR379" s="23" t="s">
        <v>151</v>
      </c>
      <c r="AT379" s="23" t="s">
        <v>133</v>
      </c>
      <c r="AU379" s="23" t="s">
        <v>80</v>
      </c>
      <c r="AY379" s="23" t="s">
        <v>132</v>
      </c>
      <c r="BE379" s="159">
        <f>IF(N379="základní",J379,0)</f>
        <v>0</v>
      </c>
      <c r="BF379" s="159">
        <f>IF(N379="snížená",J379,0)</f>
        <v>0</v>
      </c>
      <c r="BG379" s="159">
        <f>IF(N379="zákl. přenesená",J379,0)</f>
        <v>0</v>
      </c>
      <c r="BH379" s="159">
        <f>IF(N379="sníž. přenesená",J379,0)</f>
        <v>0</v>
      </c>
      <c r="BI379" s="159">
        <f>IF(N379="nulová",J379,0)</f>
        <v>0</v>
      </c>
      <c r="BJ379" s="23" t="s">
        <v>78</v>
      </c>
      <c r="BK379" s="159">
        <f>ROUND(I379*H379,2)</f>
        <v>0</v>
      </c>
      <c r="BL379" s="23" t="s">
        <v>151</v>
      </c>
      <c r="BM379" s="23" t="s">
        <v>476</v>
      </c>
    </row>
    <row r="380" spans="2:47" s="1" customFormat="1" ht="27">
      <c r="B380" s="37"/>
      <c r="D380" s="162" t="s">
        <v>149</v>
      </c>
      <c r="F380" s="163" t="s">
        <v>477</v>
      </c>
      <c r="L380" s="37"/>
      <c r="M380" s="164"/>
      <c r="N380" s="38"/>
      <c r="O380" s="38"/>
      <c r="P380" s="38"/>
      <c r="Q380" s="38"/>
      <c r="R380" s="38"/>
      <c r="S380" s="38"/>
      <c r="T380" s="66"/>
      <c r="AT380" s="23" t="s">
        <v>149</v>
      </c>
      <c r="AU380" s="23" t="s">
        <v>80</v>
      </c>
    </row>
    <row r="381" spans="2:51" s="11" customFormat="1" ht="13.5">
      <c r="B381" s="168"/>
      <c r="D381" s="162" t="s">
        <v>191</v>
      </c>
      <c r="E381" s="169" t="s">
        <v>5</v>
      </c>
      <c r="F381" s="170" t="s">
        <v>478</v>
      </c>
      <c r="H381" s="171">
        <v>1</v>
      </c>
      <c r="L381" s="168"/>
      <c r="M381" s="172"/>
      <c r="N381" s="173"/>
      <c r="O381" s="173"/>
      <c r="P381" s="173"/>
      <c r="Q381" s="173"/>
      <c r="R381" s="173"/>
      <c r="S381" s="173"/>
      <c r="T381" s="174"/>
      <c r="AT381" s="169" t="s">
        <v>191</v>
      </c>
      <c r="AU381" s="169" t="s">
        <v>80</v>
      </c>
      <c r="AV381" s="11" t="s">
        <v>80</v>
      </c>
      <c r="AW381" s="11" t="s">
        <v>33</v>
      </c>
      <c r="AX381" s="11" t="s">
        <v>70</v>
      </c>
      <c r="AY381" s="169" t="s">
        <v>132</v>
      </c>
    </row>
    <row r="382" spans="2:51" s="11" customFormat="1" ht="13.5">
      <c r="B382" s="168"/>
      <c r="D382" s="162" t="s">
        <v>191</v>
      </c>
      <c r="E382" s="169" t="s">
        <v>5</v>
      </c>
      <c r="F382" s="170" t="s">
        <v>479</v>
      </c>
      <c r="H382" s="171">
        <v>1</v>
      </c>
      <c r="L382" s="168"/>
      <c r="M382" s="172"/>
      <c r="N382" s="173"/>
      <c r="O382" s="173"/>
      <c r="P382" s="173"/>
      <c r="Q382" s="173"/>
      <c r="R382" s="173"/>
      <c r="S382" s="173"/>
      <c r="T382" s="174"/>
      <c r="AT382" s="169" t="s">
        <v>191</v>
      </c>
      <c r="AU382" s="169" t="s">
        <v>80</v>
      </c>
      <c r="AV382" s="11" t="s">
        <v>80</v>
      </c>
      <c r="AW382" s="11" t="s">
        <v>33</v>
      </c>
      <c r="AX382" s="11" t="s">
        <v>70</v>
      </c>
      <c r="AY382" s="169" t="s">
        <v>132</v>
      </c>
    </row>
    <row r="383" spans="2:51" s="11" customFormat="1" ht="13.5">
      <c r="B383" s="168"/>
      <c r="D383" s="162" t="s">
        <v>191</v>
      </c>
      <c r="E383" s="169" t="s">
        <v>5</v>
      </c>
      <c r="F383" s="170" t="s">
        <v>480</v>
      </c>
      <c r="H383" s="171">
        <v>1</v>
      </c>
      <c r="L383" s="168"/>
      <c r="M383" s="172"/>
      <c r="N383" s="173"/>
      <c r="O383" s="173"/>
      <c r="P383" s="173"/>
      <c r="Q383" s="173"/>
      <c r="R383" s="173"/>
      <c r="S383" s="173"/>
      <c r="T383" s="174"/>
      <c r="AT383" s="169" t="s">
        <v>191</v>
      </c>
      <c r="AU383" s="169" t="s">
        <v>80</v>
      </c>
      <c r="AV383" s="11" t="s">
        <v>80</v>
      </c>
      <c r="AW383" s="11" t="s">
        <v>33</v>
      </c>
      <c r="AX383" s="11" t="s">
        <v>70</v>
      </c>
      <c r="AY383" s="169" t="s">
        <v>132</v>
      </c>
    </row>
    <row r="384" spans="2:51" s="12" customFormat="1" ht="13.5">
      <c r="B384" s="175"/>
      <c r="D384" s="162" t="s">
        <v>191</v>
      </c>
      <c r="E384" s="176" t="s">
        <v>5</v>
      </c>
      <c r="F384" s="177" t="s">
        <v>195</v>
      </c>
      <c r="H384" s="178">
        <v>3</v>
      </c>
      <c r="L384" s="175"/>
      <c r="M384" s="179"/>
      <c r="N384" s="180"/>
      <c r="O384" s="180"/>
      <c r="P384" s="180"/>
      <c r="Q384" s="180"/>
      <c r="R384" s="180"/>
      <c r="S384" s="180"/>
      <c r="T384" s="181"/>
      <c r="AT384" s="176" t="s">
        <v>191</v>
      </c>
      <c r="AU384" s="176" t="s">
        <v>80</v>
      </c>
      <c r="AV384" s="12" t="s">
        <v>151</v>
      </c>
      <c r="AW384" s="12" t="s">
        <v>33</v>
      </c>
      <c r="AX384" s="12" t="s">
        <v>78</v>
      </c>
      <c r="AY384" s="176" t="s">
        <v>132</v>
      </c>
    </row>
    <row r="385" spans="2:65" s="1" customFormat="1" ht="16.5" customHeight="1">
      <c r="B385" s="149"/>
      <c r="C385" s="150" t="s">
        <v>481</v>
      </c>
      <c r="D385" s="150" t="s">
        <v>133</v>
      </c>
      <c r="E385" s="151" t="s">
        <v>482</v>
      </c>
      <c r="F385" s="152" t="s">
        <v>483</v>
      </c>
      <c r="G385" s="153" t="s">
        <v>282</v>
      </c>
      <c r="H385" s="154">
        <v>3</v>
      </c>
      <c r="I385" s="154"/>
      <c r="J385" s="154">
        <f>ROUND(I385*H385,2)</f>
        <v>0</v>
      </c>
      <c r="K385" s="152" t="s">
        <v>5</v>
      </c>
      <c r="L385" s="37"/>
      <c r="M385" s="155" t="s">
        <v>5</v>
      </c>
      <c r="N385" s="156" t="s">
        <v>41</v>
      </c>
      <c r="O385" s="157">
        <v>0</v>
      </c>
      <c r="P385" s="157">
        <f>O385*H385</f>
        <v>0</v>
      </c>
      <c r="Q385" s="157">
        <v>0</v>
      </c>
      <c r="R385" s="157">
        <f>Q385*H385</f>
        <v>0</v>
      </c>
      <c r="S385" s="157">
        <v>0</v>
      </c>
      <c r="T385" s="158">
        <f>S385*H385</f>
        <v>0</v>
      </c>
      <c r="AR385" s="23" t="s">
        <v>151</v>
      </c>
      <c r="AT385" s="23" t="s">
        <v>133</v>
      </c>
      <c r="AU385" s="23" t="s">
        <v>80</v>
      </c>
      <c r="AY385" s="23" t="s">
        <v>132</v>
      </c>
      <c r="BE385" s="159">
        <f>IF(N385="základní",J385,0)</f>
        <v>0</v>
      </c>
      <c r="BF385" s="159">
        <f>IF(N385="snížená",J385,0)</f>
        <v>0</v>
      </c>
      <c r="BG385" s="159">
        <f>IF(N385="zákl. přenesená",J385,0)</f>
        <v>0</v>
      </c>
      <c r="BH385" s="159">
        <f>IF(N385="sníž. přenesená",J385,0)</f>
        <v>0</v>
      </c>
      <c r="BI385" s="159">
        <f>IF(N385="nulová",J385,0)</f>
        <v>0</v>
      </c>
      <c r="BJ385" s="23" t="s">
        <v>78</v>
      </c>
      <c r="BK385" s="159">
        <f>ROUND(I385*H385,2)</f>
        <v>0</v>
      </c>
      <c r="BL385" s="23" t="s">
        <v>151</v>
      </c>
      <c r="BM385" s="23" t="s">
        <v>484</v>
      </c>
    </row>
    <row r="386" spans="2:47" s="1" customFormat="1" ht="27">
      <c r="B386" s="37"/>
      <c r="D386" s="162" t="s">
        <v>149</v>
      </c>
      <c r="F386" s="163" t="s">
        <v>485</v>
      </c>
      <c r="L386" s="37"/>
      <c r="M386" s="164"/>
      <c r="N386" s="38"/>
      <c r="O386" s="38"/>
      <c r="P386" s="38"/>
      <c r="Q386" s="38"/>
      <c r="R386" s="38"/>
      <c r="S386" s="38"/>
      <c r="T386" s="66"/>
      <c r="AT386" s="23" t="s">
        <v>149</v>
      </c>
      <c r="AU386" s="23" t="s">
        <v>80</v>
      </c>
    </row>
    <row r="387" spans="2:51" s="11" customFormat="1" ht="13.5">
      <c r="B387" s="168"/>
      <c r="D387" s="162" t="s">
        <v>191</v>
      </c>
      <c r="E387" s="169" t="s">
        <v>5</v>
      </c>
      <c r="F387" s="170" t="s">
        <v>486</v>
      </c>
      <c r="H387" s="171">
        <v>1</v>
      </c>
      <c r="L387" s="168"/>
      <c r="M387" s="172"/>
      <c r="N387" s="173"/>
      <c r="O387" s="173"/>
      <c r="P387" s="173"/>
      <c r="Q387" s="173"/>
      <c r="R387" s="173"/>
      <c r="S387" s="173"/>
      <c r="T387" s="174"/>
      <c r="AT387" s="169" t="s">
        <v>191</v>
      </c>
      <c r="AU387" s="169" t="s">
        <v>80</v>
      </c>
      <c r="AV387" s="11" t="s">
        <v>80</v>
      </c>
      <c r="AW387" s="11" t="s">
        <v>33</v>
      </c>
      <c r="AX387" s="11" t="s">
        <v>70</v>
      </c>
      <c r="AY387" s="169" t="s">
        <v>132</v>
      </c>
    </row>
    <row r="388" spans="2:51" s="11" customFormat="1" ht="13.5">
      <c r="B388" s="168"/>
      <c r="D388" s="162" t="s">
        <v>191</v>
      </c>
      <c r="E388" s="169" t="s">
        <v>5</v>
      </c>
      <c r="F388" s="170" t="s">
        <v>487</v>
      </c>
      <c r="H388" s="171">
        <v>1</v>
      </c>
      <c r="L388" s="168"/>
      <c r="M388" s="172"/>
      <c r="N388" s="173"/>
      <c r="O388" s="173"/>
      <c r="P388" s="173"/>
      <c r="Q388" s="173"/>
      <c r="R388" s="173"/>
      <c r="S388" s="173"/>
      <c r="T388" s="174"/>
      <c r="AT388" s="169" t="s">
        <v>191</v>
      </c>
      <c r="AU388" s="169" t="s">
        <v>80</v>
      </c>
      <c r="AV388" s="11" t="s">
        <v>80</v>
      </c>
      <c r="AW388" s="11" t="s">
        <v>33</v>
      </c>
      <c r="AX388" s="11" t="s">
        <v>70</v>
      </c>
      <c r="AY388" s="169" t="s">
        <v>132</v>
      </c>
    </row>
    <row r="389" spans="2:51" s="11" customFormat="1" ht="13.5">
      <c r="B389" s="168"/>
      <c r="D389" s="162" t="s">
        <v>191</v>
      </c>
      <c r="E389" s="169" t="s">
        <v>5</v>
      </c>
      <c r="F389" s="170" t="s">
        <v>488</v>
      </c>
      <c r="H389" s="171">
        <v>1</v>
      </c>
      <c r="L389" s="168"/>
      <c r="M389" s="172"/>
      <c r="N389" s="173"/>
      <c r="O389" s="173"/>
      <c r="P389" s="173"/>
      <c r="Q389" s="173"/>
      <c r="R389" s="173"/>
      <c r="S389" s="173"/>
      <c r="T389" s="174"/>
      <c r="AT389" s="169" t="s">
        <v>191</v>
      </c>
      <c r="AU389" s="169" t="s">
        <v>80</v>
      </c>
      <c r="AV389" s="11" t="s">
        <v>80</v>
      </c>
      <c r="AW389" s="11" t="s">
        <v>33</v>
      </c>
      <c r="AX389" s="11" t="s">
        <v>70</v>
      </c>
      <c r="AY389" s="169" t="s">
        <v>132</v>
      </c>
    </row>
    <row r="390" spans="2:51" s="12" customFormat="1" ht="13.5">
      <c r="B390" s="175"/>
      <c r="D390" s="162" t="s">
        <v>191</v>
      </c>
      <c r="E390" s="176" t="s">
        <v>5</v>
      </c>
      <c r="F390" s="177" t="s">
        <v>195</v>
      </c>
      <c r="H390" s="178">
        <v>3</v>
      </c>
      <c r="L390" s="175"/>
      <c r="M390" s="179"/>
      <c r="N390" s="180"/>
      <c r="O390" s="180"/>
      <c r="P390" s="180"/>
      <c r="Q390" s="180"/>
      <c r="R390" s="180"/>
      <c r="S390" s="180"/>
      <c r="T390" s="181"/>
      <c r="AT390" s="176" t="s">
        <v>191</v>
      </c>
      <c r="AU390" s="176" t="s">
        <v>80</v>
      </c>
      <c r="AV390" s="12" t="s">
        <v>151</v>
      </c>
      <c r="AW390" s="12" t="s">
        <v>33</v>
      </c>
      <c r="AX390" s="12" t="s">
        <v>78</v>
      </c>
      <c r="AY390" s="176" t="s">
        <v>132</v>
      </c>
    </row>
    <row r="391" spans="2:65" s="1" customFormat="1" ht="16.5" customHeight="1">
      <c r="B391" s="149"/>
      <c r="C391" s="150" t="s">
        <v>489</v>
      </c>
      <c r="D391" s="150" t="s">
        <v>133</v>
      </c>
      <c r="E391" s="151" t="s">
        <v>490</v>
      </c>
      <c r="F391" s="152" t="s">
        <v>491</v>
      </c>
      <c r="G391" s="153" t="s">
        <v>188</v>
      </c>
      <c r="H391" s="154">
        <v>24.2</v>
      </c>
      <c r="I391" s="154"/>
      <c r="J391" s="154">
        <f>ROUND(I391*H391,2)</f>
        <v>0</v>
      </c>
      <c r="K391" s="152" t="s">
        <v>5</v>
      </c>
      <c r="L391" s="37"/>
      <c r="M391" s="155" t="s">
        <v>5</v>
      </c>
      <c r="N391" s="156" t="s">
        <v>41</v>
      </c>
      <c r="O391" s="157">
        <v>0</v>
      </c>
      <c r="P391" s="157">
        <f>O391*H391</f>
        <v>0</v>
      </c>
      <c r="Q391" s="157">
        <v>0</v>
      </c>
      <c r="R391" s="157">
        <f>Q391*H391</f>
        <v>0</v>
      </c>
      <c r="S391" s="157">
        <v>0</v>
      </c>
      <c r="T391" s="158">
        <f>S391*H391</f>
        <v>0</v>
      </c>
      <c r="AR391" s="23" t="s">
        <v>151</v>
      </c>
      <c r="AT391" s="23" t="s">
        <v>133</v>
      </c>
      <c r="AU391" s="23" t="s">
        <v>80</v>
      </c>
      <c r="AY391" s="23" t="s">
        <v>132</v>
      </c>
      <c r="BE391" s="159">
        <f>IF(N391="základní",J391,0)</f>
        <v>0</v>
      </c>
      <c r="BF391" s="159">
        <f>IF(N391="snížená",J391,0)</f>
        <v>0</v>
      </c>
      <c r="BG391" s="159">
        <f>IF(N391="zákl. přenesená",J391,0)</f>
        <v>0</v>
      </c>
      <c r="BH391" s="159">
        <f>IF(N391="sníž. přenesená",J391,0)</f>
        <v>0</v>
      </c>
      <c r="BI391" s="159">
        <f>IF(N391="nulová",J391,0)</f>
        <v>0</v>
      </c>
      <c r="BJ391" s="23" t="s">
        <v>78</v>
      </c>
      <c r="BK391" s="159">
        <f>ROUND(I391*H391,2)</f>
        <v>0</v>
      </c>
      <c r="BL391" s="23" t="s">
        <v>151</v>
      </c>
      <c r="BM391" s="23" t="s">
        <v>492</v>
      </c>
    </row>
    <row r="392" spans="2:51" s="11" customFormat="1" ht="13.5">
      <c r="B392" s="168"/>
      <c r="D392" s="162" t="s">
        <v>191</v>
      </c>
      <c r="E392" s="169" t="s">
        <v>5</v>
      </c>
      <c r="F392" s="170" t="s">
        <v>493</v>
      </c>
      <c r="H392" s="171">
        <v>15.7</v>
      </c>
      <c r="L392" s="168"/>
      <c r="M392" s="172"/>
      <c r="N392" s="173"/>
      <c r="O392" s="173"/>
      <c r="P392" s="173"/>
      <c r="Q392" s="173"/>
      <c r="R392" s="173"/>
      <c r="S392" s="173"/>
      <c r="T392" s="174"/>
      <c r="AT392" s="169" t="s">
        <v>191</v>
      </c>
      <c r="AU392" s="169" t="s">
        <v>80</v>
      </c>
      <c r="AV392" s="11" t="s">
        <v>80</v>
      </c>
      <c r="AW392" s="11" t="s">
        <v>33</v>
      </c>
      <c r="AX392" s="11" t="s">
        <v>70</v>
      </c>
      <c r="AY392" s="169" t="s">
        <v>132</v>
      </c>
    </row>
    <row r="393" spans="2:51" s="11" customFormat="1" ht="13.5">
      <c r="B393" s="168"/>
      <c r="D393" s="162" t="s">
        <v>191</v>
      </c>
      <c r="E393" s="169" t="s">
        <v>5</v>
      </c>
      <c r="F393" s="170" t="s">
        <v>494</v>
      </c>
      <c r="H393" s="171">
        <v>8.5</v>
      </c>
      <c r="L393" s="168"/>
      <c r="M393" s="172"/>
      <c r="N393" s="173"/>
      <c r="O393" s="173"/>
      <c r="P393" s="173"/>
      <c r="Q393" s="173"/>
      <c r="R393" s="173"/>
      <c r="S393" s="173"/>
      <c r="T393" s="174"/>
      <c r="AT393" s="169" t="s">
        <v>191</v>
      </c>
      <c r="AU393" s="169" t="s">
        <v>80</v>
      </c>
      <c r="AV393" s="11" t="s">
        <v>80</v>
      </c>
      <c r="AW393" s="11" t="s">
        <v>33</v>
      </c>
      <c r="AX393" s="11" t="s">
        <v>70</v>
      </c>
      <c r="AY393" s="169" t="s">
        <v>132</v>
      </c>
    </row>
    <row r="394" spans="2:51" s="12" customFormat="1" ht="13.5">
      <c r="B394" s="175"/>
      <c r="D394" s="162" t="s">
        <v>191</v>
      </c>
      <c r="E394" s="176" t="s">
        <v>5</v>
      </c>
      <c r="F394" s="177" t="s">
        <v>195</v>
      </c>
      <c r="H394" s="178">
        <v>24.2</v>
      </c>
      <c r="L394" s="175"/>
      <c r="M394" s="179"/>
      <c r="N394" s="180"/>
      <c r="O394" s="180"/>
      <c r="P394" s="180"/>
      <c r="Q394" s="180"/>
      <c r="R394" s="180"/>
      <c r="S394" s="180"/>
      <c r="T394" s="181"/>
      <c r="AT394" s="176" t="s">
        <v>191</v>
      </c>
      <c r="AU394" s="176" t="s">
        <v>80</v>
      </c>
      <c r="AV394" s="12" t="s">
        <v>151</v>
      </c>
      <c r="AW394" s="12" t="s">
        <v>33</v>
      </c>
      <c r="AX394" s="12" t="s">
        <v>78</v>
      </c>
      <c r="AY394" s="176" t="s">
        <v>132</v>
      </c>
    </row>
    <row r="395" spans="2:65" s="1" customFormat="1" ht="16.5" customHeight="1">
      <c r="B395" s="149"/>
      <c r="C395" s="150" t="s">
        <v>495</v>
      </c>
      <c r="D395" s="150" t="s">
        <v>133</v>
      </c>
      <c r="E395" s="151" t="s">
        <v>496</v>
      </c>
      <c r="F395" s="152" t="s">
        <v>497</v>
      </c>
      <c r="G395" s="153" t="s">
        <v>188</v>
      </c>
      <c r="H395" s="154">
        <v>14</v>
      </c>
      <c r="I395" s="154"/>
      <c r="J395" s="154">
        <f>ROUND(I395*H395,2)</f>
        <v>0</v>
      </c>
      <c r="K395" s="152" t="s">
        <v>5</v>
      </c>
      <c r="L395" s="37"/>
      <c r="M395" s="155" t="s">
        <v>5</v>
      </c>
      <c r="N395" s="156" t="s">
        <v>41</v>
      </c>
      <c r="O395" s="157">
        <v>0</v>
      </c>
      <c r="P395" s="157">
        <f>O395*H395</f>
        <v>0</v>
      </c>
      <c r="Q395" s="157">
        <v>0</v>
      </c>
      <c r="R395" s="157">
        <f>Q395*H395</f>
        <v>0</v>
      </c>
      <c r="S395" s="157">
        <v>0</v>
      </c>
      <c r="T395" s="158">
        <f>S395*H395</f>
        <v>0</v>
      </c>
      <c r="AR395" s="23" t="s">
        <v>151</v>
      </c>
      <c r="AT395" s="23" t="s">
        <v>133</v>
      </c>
      <c r="AU395" s="23" t="s">
        <v>80</v>
      </c>
      <c r="AY395" s="23" t="s">
        <v>132</v>
      </c>
      <c r="BE395" s="159">
        <f>IF(N395="základní",J395,0)</f>
        <v>0</v>
      </c>
      <c r="BF395" s="159">
        <f>IF(N395="snížená",J395,0)</f>
        <v>0</v>
      </c>
      <c r="BG395" s="159">
        <f>IF(N395="zákl. přenesená",J395,0)</f>
        <v>0</v>
      </c>
      <c r="BH395" s="159">
        <f>IF(N395="sníž. přenesená",J395,0)</f>
        <v>0</v>
      </c>
      <c r="BI395" s="159">
        <f>IF(N395="nulová",J395,0)</f>
        <v>0</v>
      </c>
      <c r="BJ395" s="23" t="s">
        <v>78</v>
      </c>
      <c r="BK395" s="159">
        <f>ROUND(I395*H395,2)</f>
        <v>0</v>
      </c>
      <c r="BL395" s="23" t="s">
        <v>151</v>
      </c>
      <c r="BM395" s="23" t="s">
        <v>498</v>
      </c>
    </row>
    <row r="396" spans="2:47" s="1" customFormat="1" ht="27">
      <c r="B396" s="37"/>
      <c r="D396" s="162" t="s">
        <v>149</v>
      </c>
      <c r="F396" s="163" t="s">
        <v>499</v>
      </c>
      <c r="L396" s="37"/>
      <c r="M396" s="164"/>
      <c r="N396" s="38"/>
      <c r="O396" s="38"/>
      <c r="P396" s="38"/>
      <c r="Q396" s="38"/>
      <c r="R396" s="38"/>
      <c r="S396" s="38"/>
      <c r="T396" s="66"/>
      <c r="AT396" s="23" t="s">
        <v>149</v>
      </c>
      <c r="AU396" s="23" t="s">
        <v>80</v>
      </c>
    </row>
    <row r="397" spans="2:51" s="11" customFormat="1" ht="13.5">
      <c r="B397" s="168"/>
      <c r="D397" s="162" t="s">
        <v>191</v>
      </c>
      <c r="E397" s="169" t="s">
        <v>5</v>
      </c>
      <c r="F397" s="170" t="s">
        <v>500</v>
      </c>
      <c r="H397" s="171">
        <v>14</v>
      </c>
      <c r="L397" s="168"/>
      <c r="M397" s="172"/>
      <c r="N397" s="173"/>
      <c r="O397" s="173"/>
      <c r="P397" s="173"/>
      <c r="Q397" s="173"/>
      <c r="R397" s="173"/>
      <c r="S397" s="173"/>
      <c r="T397" s="174"/>
      <c r="AT397" s="169" t="s">
        <v>191</v>
      </c>
      <c r="AU397" s="169" t="s">
        <v>80</v>
      </c>
      <c r="AV397" s="11" t="s">
        <v>80</v>
      </c>
      <c r="AW397" s="11" t="s">
        <v>33</v>
      </c>
      <c r="AX397" s="11" t="s">
        <v>78</v>
      </c>
      <c r="AY397" s="169" t="s">
        <v>132</v>
      </c>
    </row>
    <row r="398" spans="2:65" s="1" customFormat="1" ht="16.5" customHeight="1">
      <c r="B398" s="149"/>
      <c r="C398" s="150" t="s">
        <v>501</v>
      </c>
      <c r="D398" s="150" t="s">
        <v>133</v>
      </c>
      <c r="E398" s="151" t="s">
        <v>502</v>
      </c>
      <c r="F398" s="152" t="s">
        <v>503</v>
      </c>
      <c r="G398" s="153" t="s">
        <v>188</v>
      </c>
      <c r="H398" s="154">
        <v>35</v>
      </c>
      <c r="I398" s="154"/>
      <c r="J398" s="154">
        <f>ROUND(I398*H398,2)</f>
        <v>0</v>
      </c>
      <c r="K398" s="152" t="s">
        <v>5</v>
      </c>
      <c r="L398" s="37"/>
      <c r="M398" s="155" t="s">
        <v>5</v>
      </c>
      <c r="N398" s="156" t="s">
        <v>41</v>
      </c>
      <c r="O398" s="157">
        <v>0</v>
      </c>
      <c r="P398" s="157">
        <f>O398*H398</f>
        <v>0</v>
      </c>
      <c r="Q398" s="157">
        <v>0</v>
      </c>
      <c r="R398" s="157">
        <f>Q398*H398</f>
        <v>0</v>
      </c>
      <c r="S398" s="157">
        <v>0</v>
      </c>
      <c r="T398" s="158">
        <f>S398*H398</f>
        <v>0</v>
      </c>
      <c r="AR398" s="23" t="s">
        <v>151</v>
      </c>
      <c r="AT398" s="23" t="s">
        <v>133</v>
      </c>
      <c r="AU398" s="23" t="s">
        <v>80</v>
      </c>
      <c r="AY398" s="23" t="s">
        <v>132</v>
      </c>
      <c r="BE398" s="159">
        <f>IF(N398="základní",J398,0)</f>
        <v>0</v>
      </c>
      <c r="BF398" s="159">
        <f>IF(N398="snížená",J398,0)</f>
        <v>0</v>
      </c>
      <c r="BG398" s="159">
        <f>IF(N398="zákl. přenesená",J398,0)</f>
        <v>0</v>
      </c>
      <c r="BH398" s="159">
        <f>IF(N398="sníž. přenesená",J398,0)</f>
        <v>0</v>
      </c>
      <c r="BI398" s="159">
        <f>IF(N398="nulová",J398,0)</f>
        <v>0</v>
      </c>
      <c r="BJ398" s="23" t="s">
        <v>78</v>
      </c>
      <c r="BK398" s="159">
        <f>ROUND(I398*H398,2)</f>
        <v>0</v>
      </c>
      <c r="BL398" s="23" t="s">
        <v>151</v>
      </c>
      <c r="BM398" s="23" t="s">
        <v>504</v>
      </c>
    </row>
    <row r="399" spans="2:47" s="1" customFormat="1" ht="40.5">
      <c r="B399" s="37"/>
      <c r="D399" s="162" t="s">
        <v>149</v>
      </c>
      <c r="F399" s="163" t="s">
        <v>505</v>
      </c>
      <c r="L399" s="37"/>
      <c r="M399" s="164"/>
      <c r="N399" s="38"/>
      <c r="O399" s="38"/>
      <c r="P399" s="38"/>
      <c r="Q399" s="38"/>
      <c r="R399" s="38"/>
      <c r="S399" s="38"/>
      <c r="T399" s="66"/>
      <c r="AT399" s="23" t="s">
        <v>149</v>
      </c>
      <c r="AU399" s="23" t="s">
        <v>80</v>
      </c>
    </row>
    <row r="400" spans="2:51" s="11" customFormat="1" ht="13.5">
      <c r="B400" s="168"/>
      <c r="D400" s="162" t="s">
        <v>191</v>
      </c>
      <c r="E400" s="169" t="s">
        <v>5</v>
      </c>
      <c r="F400" s="170" t="s">
        <v>506</v>
      </c>
      <c r="H400" s="171">
        <v>35</v>
      </c>
      <c r="L400" s="168"/>
      <c r="M400" s="172"/>
      <c r="N400" s="173"/>
      <c r="O400" s="173"/>
      <c r="P400" s="173"/>
      <c r="Q400" s="173"/>
      <c r="R400" s="173"/>
      <c r="S400" s="173"/>
      <c r="T400" s="174"/>
      <c r="AT400" s="169" t="s">
        <v>191</v>
      </c>
      <c r="AU400" s="169" t="s">
        <v>80</v>
      </c>
      <c r="AV400" s="11" t="s">
        <v>80</v>
      </c>
      <c r="AW400" s="11" t="s">
        <v>33</v>
      </c>
      <c r="AX400" s="11" t="s">
        <v>78</v>
      </c>
      <c r="AY400" s="169" t="s">
        <v>132</v>
      </c>
    </row>
    <row r="401" spans="2:63" s="10" customFormat="1" ht="29.85" customHeight="1">
      <c r="B401" s="139"/>
      <c r="D401" s="140" t="s">
        <v>69</v>
      </c>
      <c r="E401" s="160" t="s">
        <v>507</v>
      </c>
      <c r="F401" s="160" t="s">
        <v>508</v>
      </c>
      <c r="J401" s="161">
        <f>BK401</f>
        <v>0</v>
      </c>
      <c r="L401" s="139"/>
      <c r="M401" s="143"/>
      <c r="N401" s="144"/>
      <c r="O401" s="144"/>
      <c r="P401" s="145">
        <f>SUM(P402:P407)</f>
        <v>570.5971499999999</v>
      </c>
      <c r="Q401" s="144"/>
      <c r="R401" s="145">
        <f>SUM(R402:R407)</f>
        <v>0</v>
      </c>
      <c r="S401" s="144"/>
      <c r="T401" s="146">
        <f>SUM(T402:T407)</f>
        <v>0</v>
      </c>
      <c r="AR401" s="140" t="s">
        <v>78</v>
      </c>
      <c r="AT401" s="147" t="s">
        <v>69</v>
      </c>
      <c r="AU401" s="147" t="s">
        <v>78</v>
      </c>
      <c r="AY401" s="140" t="s">
        <v>132</v>
      </c>
      <c r="BK401" s="148">
        <f>SUM(BK402:BK407)</f>
        <v>0</v>
      </c>
    </row>
    <row r="402" spans="2:65" s="1" customFormat="1" ht="25.5" customHeight="1">
      <c r="B402" s="149"/>
      <c r="C402" s="150" t="s">
        <v>509</v>
      </c>
      <c r="D402" s="150" t="s">
        <v>133</v>
      </c>
      <c r="E402" s="151" t="s">
        <v>510</v>
      </c>
      <c r="F402" s="152" t="s">
        <v>511</v>
      </c>
      <c r="G402" s="153" t="s">
        <v>512</v>
      </c>
      <c r="H402" s="154">
        <v>127.11</v>
      </c>
      <c r="I402" s="154"/>
      <c r="J402" s="154">
        <f>ROUND(I402*H402,2)</f>
        <v>0</v>
      </c>
      <c r="K402" s="152" t="s">
        <v>137</v>
      </c>
      <c r="L402" s="37"/>
      <c r="M402" s="155" t="s">
        <v>5</v>
      </c>
      <c r="N402" s="156" t="s">
        <v>41</v>
      </c>
      <c r="O402" s="157">
        <v>4.25</v>
      </c>
      <c r="P402" s="157">
        <f>O402*H402</f>
        <v>540.2175</v>
      </c>
      <c r="Q402" s="157">
        <v>0</v>
      </c>
      <c r="R402" s="157">
        <f>Q402*H402</f>
        <v>0</v>
      </c>
      <c r="S402" s="157">
        <v>0</v>
      </c>
      <c r="T402" s="158">
        <f>S402*H402</f>
        <v>0</v>
      </c>
      <c r="AR402" s="23" t="s">
        <v>151</v>
      </c>
      <c r="AT402" s="23" t="s">
        <v>133</v>
      </c>
      <c r="AU402" s="23" t="s">
        <v>80</v>
      </c>
      <c r="AY402" s="23" t="s">
        <v>132</v>
      </c>
      <c r="BE402" s="159">
        <f>IF(N402="základní",J402,0)</f>
        <v>0</v>
      </c>
      <c r="BF402" s="159">
        <f>IF(N402="snížená",J402,0)</f>
        <v>0</v>
      </c>
      <c r="BG402" s="159">
        <f>IF(N402="zákl. přenesená",J402,0)</f>
        <v>0</v>
      </c>
      <c r="BH402" s="159">
        <f>IF(N402="sníž. přenesená",J402,0)</f>
        <v>0</v>
      </c>
      <c r="BI402" s="159">
        <f>IF(N402="nulová",J402,0)</f>
        <v>0</v>
      </c>
      <c r="BJ402" s="23" t="s">
        <v>78</v>
      </c>
      <c r="BK402" s="159">
        <f>ROUND(I402*H402,2)</f>
        <v>0</v>
      </c>
      <c r="BL402" s="23" t="s">
        <v>151</v>
      </c>
      <c r="BM402" s="23" t="s">
        <v>513</v>
      </c>
    </row>
    <row r="403" spans="2:51" s="11" customFormat="1" ht="13.5">
      <c r="B403" s="168"/>
      <c r="D403" s="162" t="s">
        <v>191</v>
      </c>
      <c r="E403" s="169" t="s">
        <v>5</v>
      </c>
      <c r="F403" s="170" t="s">
        <v>514</v>
      </c>
      <c r="H403" s="171">
        <v>127.11</v>
      </c>
      <c r="L403" s="168"/>
      <c r="M403" s="172"/>
      <c r="N403" s="173"/>
      <c r="O403" s="173"/>
      <c r="P403" s="173"/>
      <c r="Q403" s="173"/>
      <c r="R403" s="173"/>
      <c r="S403" s="173"/>
      <c r="T403" s="174"/>
      <c r="AT403" s="169" t="s">
        <v>191</v>
      </c>
      <c r="AU403" s="169" t="s">
        <v>80</v>
      </c>
      <c r="AV403" s="11" t="s">
        <v>80</v>
      </c>
      <c r="AW403" s="11" t="s">
        <v>33</v>
      </c>
      <c r="AX403" s="11" t="s">
        <v>78</v>
      </c>
      <c r="AY403" s="169" t="s">
        <v>132</v>
      </c>
    </row>
    <row r="404" spans="2:65" s="1" customFormat="1" ht="25.5" customHeight="1">
      <c r="B404" s="149"/>
      <c r="C404" s="150" t="s">
        <v>515</v>
      </c>
      <c r="D404" s="150" t="s">
        <v>133</v>
      </c>
      <c r="E404" s="151" t="s">
        <v>516</v>
      </c>
      <c r="F404" s="152" t="s">
        <v>517</v>
      </c>
      <c r="G404" s="153" t="s">
        <v>512</v>
      </c>
      <c r="H404" s="154">
        <v>127.11</v>
      </c>
      <c r="I404" s="154"/>
      <c r="J404" s="154">
        <f>ROUND(I404*H404,2)</f>
        <v>0</v>
      </c>
      <c r="K404" s="152" t="s">
        <v>137</v>
      </c>
      <c r="L404" s="37"/>
      <c r="M404" s="155" t="s">
        <v>5</v>
      </c>
      <c r="N404" s="156" t="s">
        <v>41</v>
      </c>
      <c r="O404" s="157">
        <v>0.125</v>
      </c>
      <c r="P404" s="157">
        <f>O404*H404</f>
        <v>15.88875</v>
      </c>
      <c r="Q404" s="157">
        <v>0</v>
      </c>
      <c r="R404" s="157">
        <f>Q404*H404</f>
        <v>0</v>
      </c>
      <c r="S404" s="157">
        <v>0</v>
      </c>
      <c r="T404" s="158">
        <f>S404*H404</f>
        <v>0</v>
      </c>
      <c r="AR404" s="23" t="s">
        <v>151</v>
      </c>
      <c r="AT404" s="23" t="s">
        <v>133</v>
      </c>
      <c r="AU404" s="23" t="s">
        <v>80</v>
      </c>
      <c r="AY404" s="23" t="s">
        <v>132</v>
      </c>
      <c r="BE404" s="159">
        <f>IF(N404="základní",J404,0)</f>
        <v>0</v>
      </c>
      <c r="BF404" s="159">
        <f>IF(N404="snížená",J404,0)</f>
        <v>0</v>
      </c>
      <c r="BG404" s="159">
        <f>IF(N404="zákl. přenesená",J404,0)</f>
        <v>0</v>
      </c>
      <c r="BH404" s="159">
        <f>IF(N404="sníž. přenesená",J404,0)</f>
        <v>0</v>
      </c>
      <c r="BI404" s="159">
        <f>IF(N404="nulová",J404,0)</f>
        <v>0</v>
      </c>
      <c r="BJ404" s="23" t="s">
        <v>78</v>
      </c>
      <c r="BK404" s="159">
        <f>ROUND(I404*H404,2)</f>
        <v>0</v>
      </c>
      <c r="BL404" s="23" t="s">
        <v>151</v>
      </c>
      <c r="BM404" s="23" t="s">
        <v>518</v>
      </c>
    </row>
    <row r="405" spans="2:65" s="1" customFormat="1" ht="25.5" customHeight="1">
      <c r="B405" s="149"/>
      <c r="C405" s="150" t="s">
        <v>519</v>
      </c>
      <c r="D405" s="150" t="s">
        <v>133</v>
      </c>
      <c r="E405" s="151" t="s">
        <v>520</v>
      </c>
      <c r="F405" s="152" t="s">
        <v>521</v>
      </c>
      <c r="G405" s="153" t="s">
        <v>512</v>
      </c>
      <c r="H405" s="154">
        <v>2415.15</v>
      </c>
      <c r="I405" s="154"/>
      <c r="J405" s="154">
        <f>ROUND(I405*H405,2)</f>
        <v>0</v>
      </c>
      <c r="K405" s="152" t="s">
        <v>137</v>
      </c>
      <c r="L405" s="37"/>
      <c r="M405" s="155" t="s">
        <v>5</v>
      </c>
      <c r="N405" s="156" t="s">
        <v>41</v>
      </c>
      <c r="O405" s="157">
        <v>0.006</v>
      </c>
      <c r="P405" s="157">
        <f>O405*H405</f>
        <v>14.490900000000002</v>
      </c>
      <c r="Q405" s="157">
        <v>0</v>
      </c>
      <c r="R405" s="157">
        <f>Q405*H405</f>
        <v>0</v>
      </c>
      <c r="S405" s="157">
        <v>0</v>
      </c>
      <c r="T405" s="158">
        <f>S405*H405</f>
        <v>0</v>
      </c>
      <c r="AR405" s="23" t="s">
        <v>151</v>
      </c>
      <c r="AT405" s="23" t="s">
        <v>133</v>
      </c>
      <c r="AU405" s="23" t="s">
        <v>80</v>
      </c>
      <c r="AY405" s="23" t="s">
        <v>132</v>
      </c>
      <c r="BE405" s="159">
        <f>IF(N405="základní",J405,0)</f>
        <v>0</v>
      </c>
      <c r="BF405" s="159">
        <f>IF(N405="snížená",J405,0)</f>
        <v>0</v>
      </c>
      <c r="BG405" s="159">
        <f>IF(N405="zákl. přenesená",J405,0)</f>
        <v>0</v>
      </c>
      <c r="BH405" s="159">
        <f>IF(N405="sníž. přenesená",J405,0)</f>
        <v>0</v>
      </c>
      <c r="BI405" s="159">
        <f>IF(N405="nulová",J405,0)</f>
        <v>0</v>
      </c>
      <c r="BJ405" s="23" t="s">
        <v>78</v>
      </c>
      <c r="BK405" s="159">
        <f>ROUND(I405*H405,2)</f>
        <v>0</v>
      </c>
      <c r="BL405" s="23" t="s">
        <v>151</v>
      </c>
      <c r="BM405" s="23" t="s">
        <v>522</v>
      </c>
    </row>
    <row r="406" spans="2:51" s="11" customFormat="1" ht="13.5">
      <c r="B406" s="168"/>
      <c r="D406" s="162" t="s">
        <v>191</v>
      </c>
      <c r="E406" s="169" t="s">
        <v>5</v>
      </c>
      <c r="F406" s="170" t="s">
        <v>523</v>
      </c>
      <c r="H406" s="171">
        <v>2415.15</v>
      </c>
      <c r="L406" s="168"/>
      <c r="M406" s="172"/>
      <c r="N406" s="173"/>
      <c r="O406" s="173"/>
      <c r="P406" s="173"/>
      <c r="Q406" s="173"/>
      <c r="R406" s="173"/>
      <c r="S406" s="173"/>
      <c r="T406" s="174"/>
      <c r="AT406" s="169" t="s">
        <v>191</v>
      </c>
      <c r="AU406" s="169" t="s">
        <v>80</v>
      </c>
      <c r="AV406" s="11" t="s">
        <v>80</v>
      </c>
      <c r="AW406" s="11" t="s">
        <v>33</v>
      </c>
      <c r="AX406" s="11" t="s">
        <v>78</v>
      </c>
      <c r="AY406" s="169" t="s">
        <v>132</v>
      </c>
    </row>
    <row r="407" spans="2:65" s="1" customFormat="1" ht="16.5" customHeight="1">
      <c r="B407" s="149"/>
      <c r="C407" s="150" t="s">
        <v>524</v>
      </c>
      <c r="D407" s="150" t="s">
        <v>133</v>
      </c>
      <c r="E407" s="151" t="s">
        <v>525</v>
      </c>
      <c r="F407" s="152" t="s">
        <v>526</v>
      </c>
      <c r="G407" s="153" t="s">
        <v>512</v>
      </c>
      <c r="H407" s="154">
        <v>127.11</v>
      </c>
      <c r="I407" s="154"/>
      <c r="J407" s="154">
        <f>ROUND(I407*H407,2)</f>
        <v>0</v>
      </c>
      <c r="K407" s="152" t="s">
        <v>5</v>
      </c>
      <c r="L407" s="37"/>
      <c r="M407" s="155" t="s">
        <v>5</v>
      </c>
      <c r="N407" s="156" t="s">
        <v>41</v>
      </c>
      <c r="O407" s="157">
        <v>0</v>
      </c>
      <c r="P407" s="157">
        <f>O407*H407</f>
        <v>0</v>
      </c>
      <c r="Q407" s="157">
        <v>0</v>
      </c>
      <c r="R407" s="157">
        <f>Q407*H407</f>
        <v>0</v>
      </c>
      <c r="S407" s="157">
        <v>0</v>
      </c>
      <c r="T407" s="158">
        <f>S407*H407</f>
        <v>0</v>
      </c>
      <c r="AR407" s="23" t="s">
        <v>151</v>
      </c>
      <c r="AT407" s="23" t="s">
        <v>133</v>
      </c>
      <c r="AU407" s="23" t="s">
        <v>80</v>
      </c>
      <c r="AY407" s="23" t="s">
        <v>132</v>
      </c>
      <c r="BE407" s="159">
        <f>IF(N407="základní",J407,0)</f>
        <v>0</v>
      </c>
      <c r="BF407" s="159">
        <f>IF(N407="snížená",J407,0)</f>
        <v>0</v>
      </c>
      <c r="BG407" s="159">
        <f>IF(N407="zákl. přenesená",J407,0)</f>
        <v>0</v>
      </c>
      <c r="BH407" s="159">
        <f>IF(N407="sníž. přenesená",J407,0)</f>
        <v>0</v>
      </c>
      <c r="BI407" s="159">
        <f>IF(N407="nulová",J407,0)</f>
        <v>0</v>
      </c>
      <c r="BJ407" s="23" t="s">
        <v>78</v>
      </c>
      <c r="BK407" s="159">
        <f>ROUND(I407*H407,2)</f>
        <v>0</v>
      </c>
      <c r="BL407" s="23" t="s">
        <v>151</v>
      </c>
      <c r="BM407" s="23" t="s">
        <v>527</v>
      </c>
    </row>
    <row r="408" spans="2:63" s="10" customFormat="1" ht="29.85" customHeight="1">
      <c r="B408" s="139"/>
      <c r="D408" s="140" t="s">
        <v>69</v>
      </c>
      <c r="E408" s="160" t="s">
        <v>528</v>
      </c>
      <c r="F408" s="160" t="s">
        <v>529</v>
      </c>
      <c r="J408" s="161">
        <f>BK408</f>
        <v>0</v>
      </c>
      <c r="L408" s="139"/>
      <c r="M408" s="143"/>
      <c r="N408" s="144"/>
      <c r="O408" s="144"/>
      <c r="P408" s="145">
        <f>P409</f>
        <v>105.36395</v>
      </c>
      <c r="Q408" s="144"/>
      <c r="R408" s="145">
        <f>R409</f>
        <v>0</v>
      </c>
      <c r="S408" s="144"/>
      <c r="T408" s="146">
        <f>T409</f>
        <v>0</v>
      </c>
      <c r="AR408" s="140" t="s">
        <v>78</v>
      </c>
      <c r="AT408" s="147" t="s">
        <v>69</v>
      </c>
      <c r="AU408" s="147" t="s">
        <v>78</v>
      </c>
      <c r="AY408" s="140" t="s">
        <v>132</v>
      </c>
      <c r="BK408" s="148">
        <f>BK409</f>
        <v>0</v>
      </c>
    </row>
    <row r="409" spans="2:65" s="1" customFormat="1" ht="25.5" customHeight="1">
      <c r="B409" s="149"/>
      <c r="C409" s="150" t="s">
        <v>530</v>
      </c>
      <c r="D409" s="150" t="s">
        <v>133</v>
      </c>
      <c r="E409" s="151" t="s">
        <v>531</v>
      </c>
      <c r="F409" s="152" t="s">
        <v>532</v>
      </c>
      <c r="G409" s="153" t="s">
        <v>512</v>
      </c>
      <c r="H409" s="154">
        <v>162.85</v>
      </c>
      <c r="I409" s="154"/>
      <c r="J409" s="154">
        <f>ROUND(I409*H409,2)</f>
        <v>0</v>
      </c>
      <c r="K409" s="152" t="s">
        <v>137</v>
      </c>
      <c r="L409" s="37"/>
      <c r="M409" s="155" t="s">
        <v>5</v>
      </c>
      <c r="N409" s="156" t="s">
        <v>41</v>
      </c>
      <c r="O409" s="157">
        <v>0.647</v>
      </c>
      <c r="P409" s="157">
        <f>O409*H409</f>
        <v>105.36395</v>
      </c>
      <c r="Q409" s="157">
        <v>0</v>
      </c>
      <c r="R409" s="157">
        <f>Q409*H409</f>
        <v>0</v>
      </c>
      <c r="S409" s="157">
        <v>0</v>
      </c>
      <c r="T409" s="158">
        <f>S409*H409</f>
        <v>0</v>
      </c>
      <c r="AR409" s="23" t="s">
        <v>151</v>
      </c>
      <c r="AT409" s="23" t="s">
        <v>133</v>
      </c>
      <c r="AU409" s="23" t="s">
        <v>80</v>
      </c>
      <c r="AY409" s="23" t="s">
        <v>132</v>
      </c>
      <c r="BE409" s="159">
        <f>IF(N409="základní",J409,0)</f>
        <v>0</v>
      </c>
      <c r="BF409" s="159">
        <f>IF(N409="snížená",J409,0)</f>
        <v>0</v>
      </c>
      <c r="BG409" s="159">
        <f>IF(N409="zákl. přenesená",J409,0)</f>
        <v>0</v>
      </c>
      <c r="BH409" s="159">
        <f>IF(N409="sníž. přenesená",J409,0)</f>
        <v>0</v>
      </c>
      <c r="BI409" s="159">
        <f>IF(N409="nulová",J409,0)</f>
        <v>0</v>
      </c>
      <c r="BJ409" s="23" t="s">
        <v>78</v>
      </c>
      <c r="BK409" s="159">
        <f>ROUND(I409*H409,2)</f>
        <v>0</v>
      </c>
      <c r="BL409" s="23" t="s">
        <v>151</v>
      </c>
      <c r="BM409" s="23" t="s">
        <v>533</v>
      </c>
    </row>
    <row r="410" spans="2:63" s="10" customFormat="1" ht="37.35" customHeight="1">
      <c r="B410" s="139"/>
      <c r="D410" s="140" t="s">
        <v>69</v>
      </c>
      <c r="E410" s="141" t="s">
        <v>534</v>
      </c>
      <c r="F410" s="141" t="s">
        <v>535</v>
      </c>
      <c r="J410" s="142">
        <f>BK410</f>
        <v>0</v>
      </c>
      <c r="L410" s="139"/>
      <c r="M410" s="143"/>
      <c r="N410" s="144"/>
      <c r="O410" s="144"/>
      <c r="P410" s="145">
        <f>P411+P417</f>
        <v>96.54425</v>
      </c>
      <c r="Q410" s="144"/>
      <c r="R410" s="145">
        <f>R411+R417</f>
        <v>0.13340660000000001</v>
      </c>
      <c r="S410" s="144"/>
      <c r="T410" s="146">
        <f>T411+T417</f>
        <v>0</v>
      </c>
      <c r="AR410" s="140" t="s">
        <v>80</v>
      </c>
      <c r="AT410" s="147" t="s">
        <v>69</v>
      </c>
      <c r="AU410" s="147" t="s">
        <v>70</v>
      </c>
      <c r="AY410" s="140" t="s">
        <v>132</v>
      </c>
      <c r="BK410" s="148">
        <f>BK411+BK417</f>
        <v>0</v>
      </c>
    </row>
    <row r="411" spans="2:63" s="10" customFormat="1" ht="19.9" customHeight="1">
      <c r="B411" s="139"/>
      <c r="D411" s="140" t="s">
        <v>69</v>
      </c>
      <c r="E411" s="160" t="s">
        <v>536</v>
      </c>
      <c r="F411" s="160" t="s">
        <v>537</v>
      </c>
      <c r="J411" s="161">
        <f>BK411</f>
        <v>0</v>
      </c>
      <c r="L411" s="139"/>
      <c r="M411" s="143"/>
      <c r="N411" s="144"/>
      <c r="O411" s="144"/>
      <c r="P411" s="145">
        <f>SUM(P412:P416)</f>
        <v>0</v>
      </c>
      <c r="Q411" s="144"/>
      <c r="R411" s="145">
        <f>SUM(R412:R416)</f>
        <v>0</v>
      </c>
      <c r="S411" s="144"/>
      <c r="T411" s="146">
        <f>SUM(T412:T416)</f>
        <v>0</v>
      </c>
      <c r="AR411" s="140" t="s">
        <v>80</v>
      </c>
      <c r="AT411" s="147" t="s">
        <v>69</v>
      </c>
      <c r="AU411" s="147" t="s">
        <v>78</v>
      </c>
      <c r="AY411" s="140" t="s">
        <v>132</v>
      </c>
      <c r="BK411" s="148">
        <f>SUM(BK412:BK416)</f>
        <v>0</v>
      </c>
    </row>
    <row r="412" spans="2:65" s="1" customFormat="1" ht="25.5" customHeight="1">
      <c r="B412" s="149"/>
      <c r="C412" s="150" t="s">
        <v>538</v>
      </c>
      <c r="D412" s="150" t="s">
        <v>133</v>
      </c>
      <c r="E412" s="151" t="s">
        <v>539</v>
      </c>
      <c r="F412" s="152" t="s">
        <v>540</v>
      </c>
      <c r="G412" s="153" t="s">
        <v>282</v>
      </c>
      <c r="H412" s="154">
        <v>3</v>
      </c>
      <c r="I412" s="154"/>
      <c r="J412" s="154">
        <f>ROUND(I412*H412,2)</f>
        <v>0</v>
      </c>
      <c r="K412" s="152" t="s">
        <v>5</v>
      </c>
      <c r="L412" s="37"/>
      <c r="M412" s="155" t="s">
        <v>5</v>
      </c>
      <c r="N412" s="156" t="s">
        <v>41</v>
      </c>
      <c r="O412" s="157">
        <v>0</v>
      </c>
      <c r="P412" s="157">
        <f>O412*H412</f>
        <v>0</v>
      </c>
      <c r="Q412" s="157">
        <v>0</v>
      </c>
      <c r="R412" s="157">
        <f>Q412*H412</f>
        <v>0</v>
      </c>
      <c r="S412" s="157">
        <v>0</v>
      </c>
      <c r="T412" s="158">
        <f>S412*H412</f>
        <v>0</v>
      </c>
      <c r="AR412" s="23" t="s">
        <v>315</v>
      </c>
      <c r="AT412" s="23" t="s">
        <v>133</v>
      </c>
      <c r="AU412" s="23" t="s">
        <v>80</v>
      </c>
      <c r="AY412" s="23" t="s">
        <v>132</v>
      </c>
      <c r="BE412" s="159">
        <f>IF(N412="základní",J412,0)</f>
        <v>0</v>
      </c>
      <c r="BF412" s="159">
        <f>IF(N412="snížená",J412,0)</f>
        <v>0</v>
      </c>
      <c r="BG412" s="159">
        <f>IF(N412="zákl. přenesená",J412,0)</f>
        <v>0</v>
      </c>
      <c r="BH412" s="159">
        <f>IF(N412="sníž. přenesená",J412,0)</f>
        <v>0</v>
      </c>
      <c r="BI412" s="159">
        <f>IF(N412="nulová",J412,0)</f>
        <v>0</v>
      </c>
      <c r="BJ412" s="23" t="s">
        <v>78</v>
      </c>
      <c r="BK412" s="159">
        <f>ROUND(I412*H412,2)</f>
        <v>0</v>
      </c>
      <c r="BL412" s="23" t="s">
        <v>315</v>
      </c>
      <c r="BM412" s="23" t="s">
        <v>541</v>
      </c>
    </row>
    <row r="413" spans="2:51" s="11" customFormat="1" ht="13.5">
      <c r="B413" s="168"/>
      <c r="D413" s="162" t="s">
        <v>191</v>
      </c>
      <c r="E413" s="169" t="s">
        <v>5</v>
      </c>
      <c r="F413" s="170" t="s">
        <v>486</v>
      </c>
      <c r="H413" s="171">
        <v>1</v>
      </c>
      <c r="L413" s="168"/>
      <c r="M413" s="172"/>
      <c r="N413" s="173"/>
      <c r="O413" s="173"/>
      <c r="P413" s="173"/>
      <c r="Q413" s="173"/>
      <c r="R413" s="173"/>
      <c r="S413" s="173"/>
      <c r="T413" s="174"/>
      <c r="AT413" s="169" t="s">
        <v>191</v>
      </c>
      <c r="AU413" s="169" t="s">
        <v>80</v>
      </c>
      <c r="AV413" s="11" t="s">
        <v>80</v>
      </c>
      <c r="AW413" s="11" t="s">
        <v>33</v>
      </c>
      <c r="AX413" s="11" t="s">
        <v>70</v>
      </c>
      <c r="AY413" s="169" t="s">
        <v>132</v>
      </c>
    </row>
    <row r="414" spans="2:51" s="11" customFormat="1" ht="13.5">
      <c r="B414" s="168"/>
      <c r="D414" s="162" t="s">
        <v>191</v>
      </c>
      <c r="E414" s="169" t="s">
        <v>5</v>
      </c>
      <c r="F414" s="170" t="s">
        <v>487</v>
      </c>
      <c r="H414" s="171">
        <v>1</v>
      </c>
      <c r="L414" s="168"/>
      <c r="M414" s="172"/>
      <c r="N414" s="173"/>
      <c r="O414" s="173"/>
      <c r="P414" s="173"/>
      <c r="Q414" s="173"/>
      <c r="R414" s="173"/>
      <c r="S414" s="173"/>
      <c r="T414" s="174"/>
      <c r="AT414" s="169" t="s">
        <v>191</v>
      </c>
      <c r="AU414" s="169" t="s">
        <v>80</v>
      </c>
      <c r="AV414" s="11" t="s">
        <v>80</v>
      </c>
      <c r="AW414" s="11" t="s">
        <v>33</v>
      </c>
      <c r="AX414" s="11" t="s">
        <v>70</v>
      </c>
      <c r="AY414" s="169" t="s">
        <v>132</v>
      </c>
    </row>
    <row r="415" spans="2:51" s="11" customFormat="1" ht="13.5">
      <c r="B415" s="168"/>
      <c r="D415" s="162" t="s">
        <v>191</v>
      </c>
      <c r="E415" s="169" t="s">
        <v>5</v>
      </c>
      <c r="F415" s="170" t="s">
        <v>488</v>
      </c>
      <c r="H415" s="171">
        <v>1</v>
      </c>
      <c r="L415" s="168"/>
      <c r="M415" s="172"/>
      <c r="N415" s="173"/>
      <c r="O415" s="173"/>
      <c r="P415" s="173"/>
      <c r="Q415" s="173"/>
      <c r="R415" s="173"/>
      <c r="S415" s="173"/>
      <c r="T415" s="174"/>
      <c r="AT415" s="169" t="s">
        <v>191</v>
      </c>
      <c r="AU415" s="169" t="s">
        <v>80</v>
      </c>
      <c r="AV415" s="11" t="s">
        <v>80</v>
      </c>
      <c r="AW415" s="11" t="s">
        <v>33</v>
      </c>
      <c r="AX415" s="11" t="s">
        <v>70</v>
      </c>
      <c r="AY415" s="169" t="s">
        <v>132</v>
      </c>
    </row>
    <row r="416" spans="2:51" s="12" customFormat="1" ht="13.5">
      <c r="B416" s="175"/>
      <c r="D416" s="162" t="s">
        <v>191</v>
      </c>
      <c r="E416" s="176" t="s">
        <v>5</v>
      </c>
      <c r="F416" s="177" t="s">
        <v>195</v>
      </c>
      <c r="H416" s="178">
        <v>3</v>
      </c>
      <c r="L416" s="175"/>
      <c r="M416" s="179"/>
      <c r="N416" s="180"/>
      <c r="O416" s="180"/>
      <c r="P416" s="180"/>
      <c r="Q416" s="180"/>
      <c r="R416" s="180"/>
      <c r="S416" s="180"/>
      <c r="T416" s="181"/>
      <c r="AT416" s="176" t="s">
        <v>191</v>
      </c>
      <c r="AU416" s="176" t="s">
        <v>80</v>
      </c>
      <c r="AV416" s="12" t="s">
        <v>151</v>
      </c>
      <c r="AW416" s="12" t="s">
        <v>33</v>
      </c>
      <c r="AX416" s="12" t="s">
        <v>78</v>
      </c>
      <c r="AY416" s="176" t="s">
        <v>132</v>
      </c>
    </row>
    <row r="417" spans="2:63" s="10" customFormat="1" ht="29.85" customHeight="1">
      <c r="B417" s="139"/>
      <c r="D417" s="140" t="s">
        <v>69</v>
      </c>
      <c r="E417" s="160" t="s">
        <v>542</v>
      </c>
      <c r="F417" s="160" t="s">
        <v>543</v>
      </c>
      <c r="J417" s="161">
        <f>BK417</f>
        <v>0</v>
      </c>
      <c r="L417" s="139"/>
      <c r="M417" s="143"/>
      <c r="N417" s="144"/>
      <c r="O417" s="144"/>
      <c r="P417" s="145">
        <f>SUM(P418:P439)</f>
        <v>96.54425</v>
      </c>
      <c r="Q417" s="144"/>
      <c r="R417" s="145">
        <f>SUM(R418:R439)</f>
        <v>0.13340660000000001</v>
      </c>
      <c r="S417" s="144"/>
      <c r="T417" s="146">
        <f>SUM(T418:T439)</f>
        <v>0</v>
      </c>
      <c r="AR417" s="140" t="s">
        <v>80</v>
      </c>
      <c r="AT417" s="147" t="s">
        <v>69</v>
      </c>
      <c r="AU417" s="147" t="s">
        <v>78</v>
      </c>
      <c r="AY417" s="140" t="s">
        <v>132</v>
      </c>
      <c r="BK417" s="148">
        <f>SUM(BK418:BK439)</f>
        <v>0</v>
      </c>
    </row>
    <row r="418" spans="2:65" s="1" customFormat="1" ht="16.5" customHeight="1">
      <c r="B418" s="149"/>
      <c r="C418" s="150" t="s">
        <v>544</v>
      </c>
      <c r="D418" s="150" t="s">
        <v>133</v>
      </c>
      <c r="E418" s="151" t="s">
        <v>545</v>
      </c>
      <c r="F418" s="152" t="s">
        <v>546</v>
      </c>
      <c r="G418" s="153" t="s">
        <v>188</v>
      </c>
      <c r="H418" s="154">
        <v>351.07</v>
      </c>
      <c r="I418" s="154"/>
      <c r="J418" s="154">
        <f>ROUND(I418*H418,2)</f>
        <v>0</v>
      </c>
      <c r="K418" s="152" t="s">
        <v>137</v>
      </c>
      <c r="L418" s="37"/>
      <c r="M418" s="155" t="s">
        <v>5</v>
      </c>
      <c r="N418" s="156" t="s">
        <v>41</v>
      </c>
      <c r="O418" s="157">
        <v>0.275</v>
      </c>
      <c r="P418" s="157">
        <f>O418*H418</f>
        <v>96.54425</v>
      </c>
      <c r="Q418" s="157">
        <v>0.00038</v>
      </c>
      <c r="R418" s="157">
        <f>Q418*H418</f>
        <v>0.13340660000000001</v>
      </c>
      <c r="S418" s="157">
        <v>0</v>
      </c>
      <c r="T418" s="158">
        <f>S418*H418</f>
        <v>0</v>
      </c>
      <c r="AR418" s="23" t="s">
        <v>315</v>
      </c>
      <c r="AT418" s="23" t="s">
        <v>133</v>
      </c>
      <c r="AU418" s="23" t="s">
        <v>80</v>
      </c>
      <c r="AY418" s="23" t="s">
        <v>132</v>
      </c>
      <c r="BE418" s="159">
        <f>IF(N418="základní",J418,0)</f>
        <v>0</v>
      </c>
      <c r="BF418" s="159">
        <f>IF(N418="snížená",J418,0)</f>
        <v>0</v>
      </c>
      <c r="BG418" s="159">
        <f>IF(N418="zákl. přenesená",J418,0)</f>
        <v>0</v>
      </c>
      <c r="BH418" s="159">
        <f>IF(N418="sníž. přenesená",J418,0)</f>
        <v>0</v>
      </c>
      <c r="BI418" s="159">
        <f>IF(N418="nulová",J418,0)</f>
        <v>0</v>
      </c>
      <c r="BJ418" s="23" t="s">
        <v>78</v>
      </c>
      <c r="BK418" s="159">
        <f>ROUND(I418*H418,2)</f>
        <v>0</v>
      </c>
      <c r="BL418" s="23" t="s">
        <v>315</v>
      </c>
      <c r="BM418" s="23" t="s">
        <v>547</v>
      </c>
    </row>
    <row r="419" spans="2:51" s="11" customFormat="1" ht="13.5">
      <c r="B419" s="168"/>
      <c r="D419" s="162" t="s">
        <v>191</v>
      </c>
      <c r="E419" s="169" t="s">
        <v>5</v>
      </c>
      <c r="F419" s="170" t="s">
        <v>319</v>
      </c>
      <c r="H419" s="171">
        <v>12.4</v>
      </c>
      <c r="L419" s="168"/>
      <c r="M419" s="172"/>
      <c r="N419" s="173"/>
      <c r="O419" s="173"/>
      <c r="P419" s="173"/>
      <c r="Q419" s="173"/>
      <c r="R419" s="173"/>
      <c r="S419" s="173"/>
      <c r="T419" s="174"/>
      <c r="AT419" s="169" t="s">
        <v>191</v>
      </c>
      <c r="AU419" s="169" t="s">
        <v>80</v>
      </c>
      <c r="AV419" s="11" t="s">
        <v>80</v>
      </c>
      <c r="AW419" s="11" t="s">
        <v>33</v>
      </c>
      <c r="AX419" s="11" t="s">
        <v>70</v>
      </c>
      <c r="AY419" s="169" t="s">
        <v>132</v>
      </c>
    </row>
    <row r="420" spans="2:51" s="11" customFormat="1" ht="13.5">
      <c r="B420" s="168"/>
      <c r="D420" s="162" t="s">
        <v>191</v>
      </c>
      <c r="E420" s="169" t="s">
        <v>5</v>
      </c>
      <c r="F420" s="170" t="s">
        <v>320</v>
      </c>
      <c r="H420" s="171">
        <v>9.23</v>
      </c>
      <c r="L420" s="168"/>
      <c r="M420" s="172"/>
      <c r="N420" s="173"/>
      <c r="O420" s="173"/>
      <c r="P420" s="173"/>
      <c r="Q420" s="173"/>
      <c r="R420" s="173"/>
      <c r="S420" s="173"/>
      <c r="T420" s="174"/>
      <c r="AT420" s="169" t="s">
        <v>191</v>
      </c>
      <c r="AU420" s="169" t="s">
        <v>80</v>
      </c>
      <c r="AV420" s="11" t="s">
        <v>80</v>
      </c>
      <c r="AW420" s="11" t="s">
        <v>33</v>
      </c>
      <c r="AX420" s="11" t="s">
        <v>70</v>
      </c>
      <c r="AY420" s="169" t="s">
        <v>132</v>
      </c>
    </row>
    <row r="421" spans="2:51" s="11" customFormat="1" ht="13.5">
      <c r="B421" s="168"/>
      <c r="D421" s="162" t="s">
        <v>191</v>
      </c>
      <c r="E421" s="169" t="s">
        <v>5</v>
      </c>
      <c r="F421" s="170" t="s">
        <v>321</v>
      </c>
      <c r="H421" s="171">
        <v>2.97</v>
      </c>
      <c r="L421" s="168"/>
      <c r="M421" s="172"/>
      <c r="N421" s="173"/>
      <c r="O421" s="173"/>
      <c r="P421" s="173"/>
      <c r="Q421" s="173"/>
      <c r="R421" s="173"/>
      <c r="S421" s="173"/>
      <c r="T421" s="174"/>
      <c r="AT421" s="169" t="s">
        <v>191</v>
      </c>
      <c r="AU421" s="169" t="s">
        <v>80</v>
      </c>
      <c r="AV421" s="11" t="s">
        <v>80</v>
      </c>
      <c r="AW421" s="11" t="s">
        <v>33</v>
      </c>
      <c r="AX421" s="11" t="s">
        <v>70</v>
      </c>
      <c r="AY421" s="169" t="s">
        <v>132</v>
      </c>
    </row>
    <row r="422" spans="2:51" s="11" customFormat="1" ht="13.5">
      <c r="B422" s="168"/>
      <c r="D422" s="162" t="s">
        <v>191</v>
      </c>
      <c r="E422" s="169" t="s">
        <v>5</v>
      </c>
      <c r="F422" s="170" t="s">
        <v>322</v>
      </c>
      <c r="H422" s="171">
        <v>6.72</v>
      </c>
      <c r="L422" s="168"/>
      <c r="M422" s="172"/>
      <c r="N422" s="173"/>
      <c r="O422" s="173"/>
      <c r="P422" s="173"/>
      <c r="Q422" s="173"/>
      <c r="R422" s="173"/>
      <c r="S422" s="173"/>
      <c r="T422" s="174"/>
      <c r="AT422" s="169" t="s">
        <v>191</v>
      </c>
      <c r="AU422" s="169" t="s">
        <v>80</v>
      </c>
      <c r="AV422" s="11" t="s">
        <v>80</v>
      </c>
      <c r="AW422" s="11" t="s">
        <v>33</v>
      </c>
      <c r="AX422" s="11" t="s">
        <v>70</v>
      </c>
      <c r="AY422" s="169" t="s">
        <v>132</v>
      </c>
    </row>
    <row r="423" spans="2:51" s="11" customFormat="1" ht="13.5">
      <c r="B423" s="168"/>
      <c r="D423" s="162" t="s">
        <v>191</v>
      </c>
      <c r="E423" s="169" t="s">
        <v>5</v>
      </c>
      <c r="F423" s="170" t="s">
        <v>323</v>
      </c>
      <c r="H423" s="171">
        <v>8.12</v>
      </c>
      <c r="L423" s="168"/>
      <c r="M423" s="172"/>
      <c r="N423" s="173"/>
      <c r="O423" s="173"/>
      <c r="P423" s="173"/>
      <c r="Q423" s="173"/>
      <c r="R423" s="173"/>
      <c r="S423" s="173"/>
      <c r="T423" s="174"/>
      <c r="AT423" s="169" t="s">
        <v>191</v>
      </c>
      <c r="AU423" s="169" t="s">
        <v>80</v>
      </c>
      <c r="AV423" s="11" t="s">
        <v>80</v>
      </c>
      <c r="AW423" s="11" t="s">
        <v>33</v>
      </c>
      <c r="AX423" s="11" t="s">
        <v>70</v>
      </c>
      <c r="AY423" s="169" t="s">
        <v>132</v>
      </c>
    </row>
    <row r="424" spans="2:51" s="11" customFormat="1" ht="13.5">
      <c r="B424" s="168"/>
      <c r="D424" s="162" t="s">
        <v>191</v>
      </c>
      <c r="E424" s="169" t="s">
        <v>5</v>
      </c>
      <c r="F424" s="170" t="s">
        <v>324</v>
      </c>
      <c r="H424" s="171">
        <v>9.92</v>
      </c>
      <c r="L424" s="168"/>
      <c r="M424" s="172"/>
      <c r="N424" s="173"/>
      <c r="O424" s="173"/>
      <c r="P424" s="173"/>
      <c r="Q424" s="173"/>
      <c r="R424" s="173"/>
      <c r="S424" s="173"/>
      <c r="T424" s="174"/>
      <c r="AT424" s="169" t="s">
        <v>191</v>
      </c>
      <c r="AU424" s="169" t="s">
        <v>80</v>
      </c>
      <c r="AV424" s="11" t="s">
        <v>80</v>
      </c>
      <c r="AW424" s="11" t="s">
        <v>33</v>
      </c>
      <c r="AX424" s="11" t="s">
        <v>70</v>
      </c>
      <c r="AY424" s="169" t="s">
        <v>132</v>
      </c>
    </row>
    <row r="425" spans="2:51" s="11" customFormat="1" ht="13.5">
      <c r="B425" s="168"/>
      <c r="D425" s="162" t="s">
        <v>191</v>
      </c>
      <c r="E425" s="169" t="s">
        <v>5</v>
      </c>
      <c r="F425" s="170" t="s">
        <v>325</v>
      </c>
      <c r="H425" s="171">
        <v>31</v>
      </c>
      <c r="L425" s="168"/>
      <c r="M425" s="172"/>
      <c r="N425" s="173"/>
      <c r="O425" s="173"/>
      <c r="P425" s="173"/>
      <c r="Q425" s="173"/>
      <c r="R425" s="173"/>
      <c r="S425" s="173"/>
      <c r="T425" s="174"/>
      <c r="AT425" s="169" t="s">
        <v>191</v>
      </c>
      <c r="AU425" s="169" t="s">
        <v>80</v>
      </c>
      <c r="AV425" s="11" t="s">
        <v>80</v>
      </c>
      <c r="AW425" s="11" t="s">
        <v>33</v>
      </c>
      <c r="AX425" s="11" t="s">
        <v>70</v>
      </c>
      <c r="AY425" s="169" t="s">
        <v>132</v>
      </c>
    </row>
    <row r="426" spans="2:51" s="11" customFormat="1" ht="13.5">
      <c r="B426" s="168"/>
      <c r="D426" s="162" t="s">
        <v>191</v>
      </c>
      <c r="E426" s="169" t="s">
        <v>5</v>
      </c>
      <c r="F426" s="170" t="s">
        <v>326</v>
      </c>
      <c r="H426" s="171">
        <v>10.1</v>
      </c>
      <c r="L426" s="168"/>
      <c r="M426" s="172"/>
      <c r="N426" s="173"/>
      <c r="O426" s="173"/>
      <c r="P426" s="173"/>
      <c r="Q426" s="173"/>
      <c r="R426" s="173"/>
      <c r="S426" s="173"/>
      <c r="T426" s="174"/>
      <c r="AT426" s="169" t="s">
        <v>191</v>
      </c>
      <c r="AU426" s="169" t="s">
        <v>80</v>
      </c>
      <c r="AV426" s="11" t="s">
        <v>80</v>
      </c>
      <c r="AW426" s="11" t="s">
        <v>33</v>
      </c>
      <c r="AX426" s="11" t="s">
        <v>70</v>
      </c>
      <c r="AY426" s="169" t="s">
        <v>132</v>
      </c>
    </row>
    <row r="427" spans="2:51" s="11" customFormat="1" ht="13.5">
      <c r="B427" s="168"/>
      <c r="D427" s="162" t="s">
        <v>191</v>
      </c>
      <c r="E427" s="169" t="s">
        <v>5</v>
      </c>
      <c r="F427" s="170" t="s">
        <v>327</v>
      </c>
      <c r="H427" s="171">
        <v>18.92</v>
      </c>
      <c r="L427" s="168"/>
      <c r="M427" s="172"/>
      <c r="N427" s="173"/>
      <c r="O427" s="173"/>
      <c r="P427" s="173"/>
      <c r="Q427" s="173"/>
      <c r="R427" s="173"/>
      <c r="S427" s="173"/>
      <c r="T427" s="174"/>
      <c r="AT427" s="169" t="s">
        <v>191</v>
      </c>
      <c r="AU427" s="169" t="s">
        <v>80</v>
      </c>
      <c r="AV427" s="11" t="s">
        <v>80</v>
      </c>
      <c r="AW427" s="11" t="s">
        <v>33</v>
      </c>
      <c r="AX427" s="11" t="s">
        <v>70</v>
      </c>
      <c r="AY427" s="169" t="s">
        <v>132</v>
      </c>
    </row>
    <row r="428" spans="2:51" s="11" customFormat="1" ht="13.5">
      <c r="B428" s="168"/>
      <c r="D428" s="162" t="s">
        <v>191</v>
      </c>
      <c r="E428" s="169" t="s">
        <v>5</v>
      </c>
      <c r="F428" s="170" t="s">
        <v>328</v>
      </c>
      <c r="H428" s="171">
        <v>9.12</v>
      </c>
      <c r="L428" s="168"/>
      <c r="M428" s="172"/>
      <c r="N428" s="173"/>
      <c r="O428" s="173"/>
      <c r="P428" s="173"/>
      <c r="Q428" s="173"/>
      <c r="R428" s="173"/>
      <c r="S428" s="173"/>
      <c r="T428" s="174"/>
      <c r="AT428" s="169" t="s">
        <v>191</v>
      </c>
      <c r="AU428" s="169" t="s">
        <v>80</v>
      </c>
      <c r="AV428" s="11" t="s">
        <v>80</v>
      </c>
      <c r="AW428" s="11" t="s">
        <v>33</v>
      </c>
      <c r="AX428" s="11" t="s">
        <v>70</v>
      </c>
      <c r="AY428" s="169" t="s">
        <v>132</v>
      </c>
    </row>
    <row r="429" spans="2:51" s="11" customFormat="1" ht="13.5">
      <c r="B429" s="168"/>
      <c r="D429" s="162" t="s">
        <v>191</v>
      </c>
      <c r="E429" s="169" t="s">
        <v>5</v>
      </c>
      <c r="F429" s="170" t="s">
        <v>329</v>
      </c>
      <c r="H429" s="171">
        <v>19.8</v>
      </c>
      <c r="L429" s="168"/>
      <c r="M429" s="172"/>
      <c r="N429" s="173"/>
      <c r="O429" s="173"/>
      <c r="P429" s="173"/>
      <c r="Q429" s="173"/>
      <c r="R429" s="173"/>
      <c r="S429" s="173"/>
      <c r="T429" s="174"/>
      <c r="AT429" s="169" t="s">
        <v>191</v>
      </c>
      <c r="AU429" s="169" t="s">
        <v>80</v>
      </c>
      <c r="AV429" s="11" t="s">
        <v>80</v>
      </c>
      <c r="AW429" s="11" t="s">
        <v>33</v>
      </c>
      <c r="AX429" s="11" t="s">
        <v>70</v>
      </c>
      <c r="AY429" s="169" t="s">
        <v>132</v>
      </c>
    </row>
    <row r="430" spans="2:51" s="11" customFormat="1" ht="13.5">
      <c r="B430" s="168"/>
      <c r="D430" s="162" t="s">
        <v>191</v>
      </c>
      <c r="E430" s="169" t="s">
        <v>5</v>
      </c>
      <c r="F430" s="170" t="s">
        <v>330</v>
      </c>
      <c r="H430" s="171">
        <v>10.82</v>
      </c>
      <c r="L430" s="168"/>
      <c r="M430" s="172"/>
      <c r="N430" s="173"/>
      <c r="O430" s="173"/>
      <c r="P430" s="173"/>
      <c r="Q430" s="173"/>
      <c r="R430" s="173"/>
      <c r="S430" s="173"/>
      <c r="T430" s="174"/>
      <c r="AT430" s="169" t="s">
        <v>191</v>
      </c>
      <c r="AU430" s="169" t="s">
        <v>80</v>
      </c>
      <c r="AV430" s="11" t="s">
        <v>80</v>
      </c>
      <c r="AW430" s="11" t="s">
        <v>33</v>
      </c>
      <c r="AX430" s="11" t="s">
        <v>70</v>
      </c>
      <c r="AY430" s="169" t="s">
        <v>132</v>
      </c>
    </row>
    <row r="431" spans="2:51" s="11" customFormat="1" ht="13.5">
      <c r="B431" s="168"/>
      <c r="D431" s="162" t="s">
        <v>191</v>
      </c>
      <c r="E431" s="169" t="s">
        <v>5</v>
      </c>
      <c r="F431" s="170" t="s">
        <v>331</v>
      </c>
      <c r="H431" s="171">
        <v>15.66</v>
      </c>
      <c r="L431" s="168"/>
      <c r="M431" s="172"/>
      <c r="N431" s="173"/>
      <c r="O431" s="173"/>
      <c r="P431" s="173"/>
      <c r="Q431" s="173"/>
      <c r="R431" s="173"/>
      <c r="S431" s="173"/>
      <c r="T431" s="174"/>
      <c r="AT431" s="169" t="s">
        <v>191</v>
      </c>
      <c r="AU431" s="169" t="s">
        <v>80</v>
      </c>
      <c r="AV431" s="11" t="s">
        <v>80</v>
      </c>
      <c r="AW431" s="11" t="s">
        <v>33</v>
      </c>
      <c r="AX431" s="11" t="s">
        <v>70</v>
      </c>
      <c r="AY431" s="169" t="s">
        <v>132</v>
      </c>
    </row>
    <row r="432" spans="2:51" s="11" customFormat="1" ht="13.5">
      <c r="B432" s="168"/>
      <c r="D432" s="162" t="s">
        <v>191</v>
      </c>
      <c r="E432" s="169" t="s">
        <v>5</v>
      </c>
      <c r="F432" s="170" t="s">
        <v>332</v>
      </c>
      <c r="H432" s="171">
        <v>14.07</v>
      </c>
      <c r="L432" s="168"/>
      <c r="M432" s="172"/>
      <c r="N432" s="173"/>
      <c r="O432" s="173"/>
      <c r="P432" s="173"/>
      <c r="Q432" s="173"/>
      <c r="R432" s="173"/>
      <c r="S432" s="173"/>
      <c r="T432" s="174"/>
      <c r="AT432" s="169" t="s">
        <v>191</v>
      </c>
      <c r="AU432" s="169" t="s">
        <v>80</v>
      </c>
      <c r="AV432" s="11" t="s">
        <v>80</v>
      </c>
      <c r="AW432" s="11" t="s">
        <v>33</v>
      </c>
      <c r="AX432" s="11" t="s">
        <v>70</v>
      </c>
      <c r="AY432" s="169" t="s">
        <v>132</v>
      </c>
    </row>
    <row r="433" spans="2:51" s="11" customFormat="1" ht="13.5">
      <c r="B433" s="168"/>
      <c r="D433" s="162" t="s">
        <v>191</v>
      </c>
      <c r="E433" s="169" t="s">
        <v>5</v>
      </c>
      <c r="F433" s="170" t="s">
        <v>333</v>
      </c>
      <c r="H433" s="171">
        <v>13.5</v>
      </c>
      <c r="L433" s="168"/>
      <c r="M433" s="172"/>
      <c r="N433" s="173"/>
      <c r="O433" s="173"/>
      <c r="P433" s="173"/>
      <c r="Q433" s="173"/>
      <c r="R433" s="173"/>
      <c r="S433" s="173"/>
      <c r="T433" s="174"/>
      <c r="AT433" s="169" t="s">
        <v>191</v>
      </c>
      <c r="AU433" s="169" t="s">
        <v>80</v>
      </c>
      <c r="AV433" s="11" t="s">
        <v>80</v>
      </c>
      <c r="AW433" s="11" t="s">
        <v>33</v>
      </c>
      <c r="AX433" s="11" t="s">
        <v>70</v>
      </c>
      <c r="AY433" s="169" t="s">
        <v>132</v>
      </c>
    </row>
    <row r="434" spans="2:51" s="11" customFormat="1" ht="13.5">
      <c r="B434" s="168"/>
      <c r="D434" s="162" t="s">
        <v>191</v>
      </c>
      <c r="E434" s="169" t="s">
        <v>5</v>
      </c>
      <c r="F434" s="170" t="s">
        <v>334</v>
      </c>
      <c r="H434" s="171">
        <v>18.76</v>
      </c>
      <c r="L434" s="168"/>
      <c r="M434" s="172"/>
      <c r="N434" s="173"/>
      <c r="O434" s="173"/>
      <c r="P434" s="173"/>
      <c r="Q434" s="173"/>
      <c r="R434" s="173"/>
      <c r="S434" s="173"/>
      <c r="T434" s="174"/>
      <c r="AT434" s="169" t="s">
        <v>191</v>
      </c>
      <c r="AU434" s="169" t="s">
        <v>80</v>
      </c>
      <c r="AV434" s="11" t="s">
        <v>80</v>
      </c>
      <c r="AW434" s="11" t="s">
        <v>33</v>
      </c>
      <c r="AX434" s="11" t="s">
        <v>70</v>
      </c>
      <c r="AY434" s="169" t="s">
        <v>132</v>
      </c>
    </row>
    <row r="435" spans="2:51" s="11" customFormat="1" ht="13.5">
      <c r="B435" s="168"/>
      <c r="D435" s="162" t="s">
        <v>191</v>
      </c>
      <c r="E435" s="169" t="s">
        <v>5</v>
      </c>
      <c r="F435" s="170" t="s">
        <v>335</v>
      </c>
      <c r="H435" s="171">
        <v>21.56</v>
      </c>
      <c r="L435" s="168"/>
      <c r="M435" s="172"/>
      <c r="N435" s="173"/>
      <c r="O435" s="173"/>
      <c r="P435" s="173"/>
      <c r="Q435" s="173"/>
      <c r="R435" s="173"/>
      <c r="S435" s="173"/>
      <c r="T435" s="174"/>
      <c r="AT435" s="169" t="s">
        <v>191</v>
      </c>
      <c r="AU435" s="169" t="s">
        <v>80</v>
      </c>
      <c r="AV435" s="11" t="s">
        <v>80</v>
      </c>
      <c r="AW435" s="11" t="s">
        <v>33</v>
      </c>
      <c r="AX435" s="11" t="s">
        <v>70</v>
      </c>
      <c r="AY435" s="169" t="s">
        <v>132</v>
      </c>
    </row>
    <row r="436" spans="2:51" s="11" customFormat="1" ht="13.5">
      <c r="B436" s="168"/>
      <c r="D436" s="162" t="s">
        <v>191</v>
      </c>
      <c r="E436" s="169" t="s">
        <v>5</v>
      </c>
      <c r="F436" s="170" t="s">
        <v>336</v>
      </c>
      <c r="H436" s="171">
        <v>20.45</v>
      </c>
      <c r="L436" s="168"/>
      <c r="M436" s="172"/>
      <c r="N436" s="173"/>
      <c r="O436" s="173"/>
      <c r="P436" s="173"/>
      <c r="Q436" s="173"/>
      <c r="R436" s="173"/>
      <c r="S436" s="173"/>
      <c r="T436" s="174"/>
      <c r="AT436" s="169" t="s">
        <v>191</v>
      </c>
      <c r="AU436" s="169" t="s">
        <v>80</v>
      </c>
      <c r="AV436" s="11" t="s">
        <v>80</v>
      </c>
      <c r="AW436" s="11" t="s">
        <v>33</v>
      </c>
      <c r="AX436" s="11" t="s">
        <v>70</v>
      </c>
      <c r="AY436" s="169" t="s">
        <v>132</v>
      </c>
    </row>
    <row r="437" spans="2:51" s="11" customFormat="1" ht="13.5">
      <c r="B437" s="168"/>
      <c r="D437" s="162" t="s">
        <v>191</v>
      </c>
      <c r="E437" s="169" t="s">
        <v>5</v>
      </c>
      <c r="F437" s="170" t="s">
        <v>337</v>
      </c>
      <c r="H437" s="171">
        <v>27.95</v>
      </c>
      <c r="L437" s="168"/>
      <c r="M437" s="172"/>
      <c r="N437" s="173"/>
      <c r="O437" s="173"/>
      <c r="P437" s="173"/>
      <c r="Q437" s="173"/>
      <c r="R437" s="173"/>
      <c r="S437" s="173"/>
      <c r="T437" s="174"/>
      <c r="AT437" s="169" t="s">
        <v>191</v>
      </c>
      <c r="AU437" s="169" t="s">
        <v>80</v>
      </c>
      <c r="AV437" s="11" t="s">
        <v>80</v>
      </c>
      <c r="AW437" s="11" t="s">
        <v>33</v>
      </c>
      <c r="AX437" s="11" t="s">
        <v>70</v>
      </c>
      <c r="AY437" s="169" t="s">
        <v>132</v>
      </c>
    </row>
    <row r="438" spans="2:51" s="11" customFormat="1" ht="13.5">
      <c r="B438" s="168"/>
      <c r="D438" s="162" t="s">
        <v>191</v>
      </c>
      <c r="E438" s="169" t="s">
        <v>5</v>
      </c>
      <c r="F438" s="170" t="s">
        <v>338</v>
      </c>
      <c r="H438" s="171">
        <v>70</v>
      </c>
      <c r="L438" s="168"/>
      <c r="M438" s="172"/>
      <c r="N438" s="173"/>
      <c r="O438" s="173"/>
      <c r="P438" s="173"/>
      <c r="Q438" s="173"/>
      <c r="R438" s="173"/>
      <c r="S438" s="173"/>
      <c r="T438" s="174"/>
      <c r="AT438" s="169" t="s">
        <v>191</v>
      </c>
      <c r="AU438" s="169" t="s">
        <v>80</v>
      </c>
      <c r="AV438" s="11" t="s">
        <v>80</v>
      </c>
      <c r="AW438" s="11" t="s">
        <v>33</v>
      </c>
      <c r="AX438" s="11" t="s">
        <v>70</v>
      </c>
      <c r="AY438" s="169" t="s">
        <v>132</v>
      </c>
    </row>
    <row r="439" spans="2:51" s="12" customFormat="1" ht="13.5">
      <c r="B439" s="175"/>
      <c r="D439" s="162" t="s">
        <v>191</v>
      </c>
      <c r="E439" s="176" t="s">
        <v>5</v>
      </c>
      <c r="F439" s="177" t="s">
        <v>195</v>
      </c>
      <c r="H439" s="178">
        <v>351.07</v>
      </c>
      <c r="L439" s="175"/>
      <c r="M439" s="203"/>
      <c r="N439" s="204"/>
      <c r="O439" s="204"/>
      <c r="P439" s="204"/>
      <c r="Q439" s="204"/>
      <c r="R439" s="204"/>
      <c r="S439" s="204"/>
      <c r="T439" s="205"/>
      <c r="AT439" s="176" t="s">
        <v>191</v>
      </c>
      <c r="AU439" s="176" t="s">
        <v>80</v>
      </c>
      <c r="AV439" s="12" t="s">
        <v>151</v>
      </c>
      <c r="AW439" s="12" t="s">
        <v>33</v>
      </c>
      <c r="AX439" s="12" t="s">
        <v>78</v>
      </c>
      <c r="AY439" s="176" t="s">
        <v>132</v>
      </c>
    </row>
    <row r="440" spans="2:12" s="1" customFormat="1" ht="6.95" customHeight="1">
      <c r="B440" s="52"/>
      <c r="C440" s="53"/>
      <c r="D440" s="53"/>
      <c r="E440" s="53"/>
      <c r="F440" s="53"/>
      <c r="G440" s="53"/>
      <c r="H440" s="53"/>
      <c r="I440" s="53"/>
      <c r="J440" s="53"/>
      <c r="K440" s="53"/>
      <c r="L440" s="37"/>
    </row>
  </sheetData>
  <autoFilter ref="C88:K439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2"/>
  <sheetViews>
    <sheetView showGridLines="0" workbookViewId="0" topLeftCell="A1">
      <pane ySplit="1" topLeftCell="A45" activePane="bottomLeft" state="frozen"/>
      <selection pane="bottomLeft" activeCell="J435" sqref="J43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2:11" s="1" customFormat="1" ht="13.5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244" t="s">
        <v>548</v>
      </c>
      <c r="F9" s="245"/>
      <c r="G9" s="245"/>
      <c r="H9" s="245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ROUND(J89,1)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ROUND(SUM(BE89:BE441),1)</f>
        <v>0</v>
      </c>
      <c r="G30" s="38"/>
      <c r="H30" s="38"/>
      <c r="I30" s="106">
        <v>0.21</v>
      </c>
      <c r="J30" s="105">
        <f>ROUND(ROUND((SUM(BE89:BE441)),1)*I30,2)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ROUND(SUM(BF89:BF441),1)</f>
        <v>0</v>
      </c>
      <c r="G31" s="38"/>
      <c r="H31" s="38"/>
      <c r="I31" s="106">
        <v>0.15</v>
      </c>
      <c r="J31" s="105">
        <f>ROUND(ROUND((SUM(BF89:BF441)),1)*I31,2)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05">
        <f>ROUND(SUM(BG89:BG441),1)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05">
        <f>ROUND(SUM(BH89:BH441),1)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05">
        <f>ROUND(SUM(BI89:BI441),1)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02 - Oprava opěrné zdi - fotodokumentace A31-A49 + část vnitřních líců ozn.B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5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J89</f>
        <v>0</v>
      </c>
      <c r="K56" s="41"/>
      <c r="AU56" s="23" t="s">
        <v>111</v>
      </c>
    </row>
    <row r="57" spans="2:11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J90</f>
        <v>0</v>
      </c>
      <c r="K57" s="123"/>
    </row>
    <row r="58" spans="2:11" s="8" customFormat="1" ht="19.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J91</f>
        <v>0</v>
      </c>
      <c r="K58" s="129"/>
    </row>
    <row r="59" spans="2:11" s="8" customFormat="1" ht="19.9" customHeight="1">
      <c r="B59" s="124"/>
      <c r="C59" s="125"/>
      <c r="D59" s="126" t="s">
        <v>172</v>
      </c>
      <c r="E59" s="127"/>
      <c r="F59" s="127"/>
      <c r="G59" s="127"/>
      <c r="H59" s="127"/>
      <c r="I59" s="127"/>
      <c r="J59" s="128">
        <f>J135</f>
        <v>0</v>
      </c>
      <c r="K59" s="129"/>
    </row>
    <row r="60" spans="2:11" s="8" customFormat="1" ht="19.9" customHeight="1">
      <c r="B60" s="124"/>
      <c r="C60" s="125"/>
      <c r="D60" s="126" t="s">
        <v>173</v>
      </c>
      <c r="E60" s="127"/>
      <c r="F60" s="127"/>
      <c r="G60" s="127"/>
      <c r="H60" s="127"/>
      <c r="I60" s="127"/>
      <c r="J60" s="128">
        <f>J144</f>
        <v>0</v>
      </c>
      <c r="K60" s="129"/>
    </row>
    <row r="61" spans="2:11" s="8" customFormat="1" ht="19.9" customHeight="1">
      <c r="B61" s="124"/>
      <c r="C61" s="125"/>
      <c r="D61" s="126" t="s">
        <v>174</v>
      </c>
      <c r="E61" s="127"/>
      <c r="F61" s="127"/>
      <c r="G61" s="127"/>
      <c r="H61" s="127"/>
      <c r="I61" s="127"/>
      <c r="J61" s="128">
        <f>J147</f>
        <v>0</v>
      </c>
      <c r="K61" s="129"/>
    </row>
    <row r="62" spans="2:11" s="8" customFormat="1" ht="19.9" customHeight="1">
      <c r="B62" s="124"/>
      <c r="C62" s="125"/>
      <c r="D62" s="126" t="s">
        <v>175</v>
      </c>
      <c r="E62" s="127"/>
      <c r="F62" s="127"/>
      <c r="G62" s="127"/>
      <c r="H62" s="127"/>
      <c r="I62" s="127"/>
      <c r="J62" s="128">
        <f>J171</f>
        <v>0</v>
      </c>
      <c r="K62" s="129"/>
    </row>
    <row r="63" spans="2:11" s="8" customFormat="1" ht="19.9" customHeight="1">
      <c r="B63" s="124"/>
      <c r="C63" s="125"/>
      <c r="D63" s="126" t="s">
        <v>176</v>
      </c>
      <c r="E63" s="127"/>
      <c r="F63" s="127"/>
      <c r="G63" s="127"/>
      <c r="H63" s="127"/>
      <c r="I63" s="127"/>
      <c r="J63" s="128">
        <f>J198</f>
        <v>0</v>
      </c>
      <c r="K63" s="129"/>
    </row>
    <row r="64" spans="2:11" s="8" customFormat="1" ht="19.9" customHeight="1">
      <c r="B64" s="124"/>
      <c r="C64" s="125"/>
      <c r="D64" s="126" t="s">
        <v>177</v>
      </c>
      <c r="E64" s="127"/>
      <c r="F64" s="127"/>
      <c r="G64" s="127"/>
      <c r="H64" s="127"/>
      <c r="I64" s="127"/>
      <c r="J64" s="128">
        <f>J379</f>
        <v>0</v>
      </c>
      <c r="K64" s="129"/>
    </row>
    <row r="65" spans="2:11" s="8" customFormat="1" ht="19.9" customHeight="1">
      <c r="B65" s="124"/>
      <c r="C65" s="125"/>
      <c r="D65" s="126" t="s">
        <v>178</v>
      </c>
      <c r="E65" s="127"/>
      <c r="F65" s="127"/>
      <c r="G65" s="127"/>
      <c r="H65" s="127"/>
      <c r="I65" s="127"/>
      <c r="J65" s="128">
        <f>J403</f>
        <v>0</v>
      </c>
      <c r="K65" s="129"/>
    </row>
    <row r="66" spans="2:11" s="8" customFormat="1" ht="19.9" customHeight="1">
      <c r="B66" s="124"/>
      <c r="C66" s="125"/>
      <c r="D66" s="126" t="s">
        <v>179</v>
      </c>
      <c r="E66" s="127"/>
      <c r="F66" s="127"/>
      <c r="G66" s="127"/>
      <c r="H66" s="127"/>
      <c r="I66" s="127"/>
      <c r="J66" s="128">
        <f>J410</f>
        <v>0</v>
      </c>
      <c r="K66" s="129"/>
    </row>
    <row r="67" spans="2:11" s="7" customFormat="1" ht="24.95" customHeight="1">
      <c r="B67" s="118"/>
      <c r="C67" s="119"/>
      <c r="D67" s="120" t="s">
        <v>180</v>
      </c>
      <c r="E67" s="121"/>
      <c r="F67" s="121"/>
      <c r="G67" s="121"/>
      <c r="H67" s="121"/>
      <c r="I67" s="121"/>
      <c r="J67" s="122">
        <f>J412</f>
        <v>0</v>
      </c>
      <c r="K67" s="123"/>
    </row>
    <row r="68" spans="2:11" s="8" customFormat="1" ht="19.9" customHeight="1">
      <c r="B68" s="124"/>
      <c r="C68" s="125"/>
      <c r="D68" s="126" t="s">
        <v>181</v>
      </c>
      <c r="E68" s="127"/>
      <c r="F68" s="127"/>
      <c r="G68" s="127"/>
      <c r="H68" s="127"/>
      <c r="I68" s="127"/>
      <c r="J68" s="128">
        <f>J413</f>
        <v>0</v>
      </c>
      <c r="K68" s="129"/>
    </row>
    <row r="69" spans="2:11" s="8" customFormat="1" ht="19.9" customHeight="1">
      <c r="B69" s="124"/>
      <c r="C69" s="125"/>
      <c r="D69" s="126" t="s">
        <v>182</v>
      </c>
      <c r="E69" s="127"/>
      <c r="F69" s="127"/>
      <c r="G69" s="127"/>
      <c r="H69" s="127"/>
      <c r="I69" s="127"/>
      <c r="J69" s="128">
        <f>J419</f>
        <v>0</v>
      </c>
      <c r="K69" s="129"/>
    </row>
    <row r="70" spans="2:11" s="1" customFormat="1" ht="21.75" customHeight="1">
      <c r="B70" s="37"/>
      <c r="C70" s="38"/>
      <c r="D70" s="38"/>
      <c r="E70" s="38"/>
      <c r="F70" s="38"/>
      <c r="G70" s="38"/>
      <c r="H70" s="38"/>
      <c r="I70" s="38"/>
      <c r="J70" s="38"/>
      <c r="K70" s="41"/>
    </row>
    <row r="71" spans="2:11" s="1" customFormat="1" ht="6.95" customHeight="1">
      <c r="B71" s="52"/>
      <c r="C71" s="53"/>
      <c r="D71" s="53"/>
      <c r="E71" s="53"/>
      <c r="F71" s="53"/>
      <c r="G71" s="53"/>
      <c r="H71" s="53"/>
      <c r="I71" s="53"/>
      <c r="J71" s="53"/>
      <c r="K71" s="54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37"/>
    </row>
    <row r="76" spans="2:12" s="1" customFormat="1" ht="36.95" customHeight="1">
      <c r="B76" s="37"/>
      <c r="C76" s="57" t="s">
        <v>115</v>
      </c>
      <c r="L76" s="37"/>
    </row>
    <row r="77" spans="2:12" s="1" customFormat="1" ht="6.95" customHeight="1">
      <c r="B77" s="37"/>
      <c r="L77" s="37"/>
    </row>
    <row r="78" spans="2:12" s="1" customFormat="1" ht="14.45" customHeight="1">
      <c r="B78" s="37"/>
      <c r="C78" s="59" t="s">
        <v>17</v>
      </c>
      <c r="L78" s="37"/>
    </row>
    <row r="79" spans="2:12" s="1" customFormat="1" ht="16.5" customHeight="1">
      <c r="B79" s="37"/>
      <c r="E79" s="247" t="str">
        <f>E7</f>
        <v>Kutná Hora (KH) - opěrné zdi kolem chrámu sv. Barbory</v>
      </c>
      <c r="F79" s="248"/>
      <c r="G79" s="248"/>
      <c r="H79" s="248"/>
      <c r="L79" s="37"/>
    </row>
    <row r="80" spans="2:12" s="1" customFormat="1" ht="14.45" customHeight="1">
      <c r="B80" s="37"/>
      <c r="C80" s="59" t="s">
        <v>105</v>
      </c>
      <c r="L80" s="37"/>
    </row>
    <row r="81" spans="2:12" s="1" customFormat="1" ht="17.25" customHeight="1">
      <c r="B81" s="37"/>
      <c r="E81" s="223" t="str">
        <f>E9</f>
        <v xml:space="preserve">02 - Oprava opěrné zdi - fotodokumentace A31-A49 + část vnitřních líců ozn.B </v>
      </c>
      <c r="F81" s="249"/>
      <c r="G81" s="249"/>
      <c r="H81" s="249"/>
      <c r="L81" s="37"/>
    </row>
    <row r="82" spans="2:12" s="1" customFormat="1" ht="6.95" customHeight="1">
      <c r="B82" s="37"/>
      <c r="L82" s="37"/>
    </row>
    <row r="83" spans="2:12" s="1" customFormat="1" ht="18" customHeight="1">
      <c r="B83" s="37"/>
      <c r="C83" s="59" t="s">
        <v>21</v>
      </c>
      <c r="F83" s="130" t="str">
        <f>F12</f>
        <v>Kutná Hora</v>
      </c>
      <c r="I83" s="59" t="s">
        <v>23</v>
      </c>
      <c r="J83" s="63" t="str">
        <f>IF(J12="","",J12)</f>
        <v>10. 1. 2018</v>
      </c>
      <c r="L83" s="37"/>
    </row>
    <row r="84" spans="2:12" s="1" customFormat="1" ht="6.95" customHeight="1">
      <c r="B84" s="37"/>
      <c r="L84" s="37"/>
    </row>
    <row r="85" spans="2:12" s="1" customFormat="1" ht="13.5">
      <c r="B85" s="37"/>
      <c r="C85" s="59" t="s">
        <v>25</v>
      </c>
      <c r="F85" s="130" t="str">
        <f>E15</f>
        <v>Město Kutná Hora</v>
      </c>
      <c r="I85" s="59" t="s">
        <v>31</v>
      </c>
      <c r="J85" s="130" t="str">
        <f>E21</f>
        <v>Ing. Mgr. Jan Valenta Ph.D.</v>
      </c>
      <c r="L85" s="37"/>
    </row>
    <row r="86" spans="2:12" s="1" customFormat="1" ht="14.45" customHeight="1">
      <c r="B86" s="37"/>
      <c r="C86" s="59" t="s">
        <v>29</v>
      </c>
      <c r="F86" s="130" t="str">
        <f>IF(E18="","",E18)</f>
        <v xml:space="preserve"> </v>
      </c>
      <c r="L86" s="37"/>
    </row>
    <row r="87" spans="2:12" s="1" customFormat="1" ht="10.35" customHeight="1">
      <c r="B87" s="37"/>
      <c r="L87" s="37"/>
    </row>
    <row r="88" spans="2:20" s="9" customFormat="1" ht="29.25" customHeight="1">
      <c r="B88" s="131"/>
      <c r="C88" s="132" t="s">
        <v>116</v>
      </c>
      <c r="D88" s="133" t="s">
        <v>55</v>
      </c>
      <c r="E88" s="133" t="s">
        <v>51</v>
      </c>
      <c r="F88" s="133" t="s">
        <v>117</v>
      </c>
      <c r="G88" s="133" t="s">
        <v>118</v>
      </c>
      <c r="H88" s="133" t="s">
        <v>119</v>
      </c>
      <c r="I88" s="133" t="s">
        <v>120</v>
      </c>
      <c r="J88" s="133" t="s">
        <v>109</v>
      </c>
      <c r="K88" s="134" t="s">
        <v>121</v>
      </c>
      <c r="L88" s="131"/>
      <c r="M88" s="69" t="s">
        <v>122</v>
      </c>
      <c r="N88" s="70" t="s">
        <v>40</v>
      </c>
      <c r="O88" s="70" t="s">
        <v>123</v>
      </c>
      <c r="P88" s="70" t="s">
        <v>124</v>
      </c>
      <c r="Q88" s="70" t="s">
        <v>125</v>
      </c>
      <c r="R88" s="70" t="s">
        <v>126</v>
      </c>
      <c r="S88" s="70" t="s">
        <v>127</v>
      </c>
      <c r="T88" s="71" t="s">
        <v>128</v>
      </c>
    </row>
    <row r="89" spans="2:63" s="1" customFormat="1" ht="29.25" customHeight="1">
      <c r="B89" s="37"/>
      <c r="C89" s="73" t="s">
        <v>110</v>
      </c>
      <c r="J89" s="135">
        <f>BK89</f>
        <v>0</v>
      </c>
      <c r="L89" s="37"/>
      <c r="M89" s="72"/>
      <c r="N89" s="64"/>
      <c r="O89" s="64"/>
      <c r="P89" s="136">
        <f>P90+P412</f>
        <v>12910.6711</v>
      </c>
      <c r="Q89" s="64"/>
      <c r="R89" s="136">
        <f>R90+R412</f>
        <v>302.95572400000003</v>
      </c>
      <c r="S89" s="64"/>
      <c r="T89" s="137">
        <f>T90+T412</f>
        <v>325.29807500000004</v>
      </c>
      <c r="AT89" s="23" t="s">
        <v>69</v>
      </c>
      <c r="AU89" s="23" t="s">
        <v>111</v>
      </c>
      <c r="BK89" s="138">
        <f>BK90+BK412</f>
        <v>0</v>
      </c>
    </row>
    <row r="90" spans="2:63" s="10" customFormat="1" ht="37.35" customHeight="1">
      <c r="B90" s="139"/>
      <c r="D90" s="140" t="s">
        <v>69</v>
      </c>
      <c r="E90" s="141" t="s">
        <v>183</v>
      </c>
      <c r="F90" s="141" t="s">
        <v>184</v>
      </c>
      <c r="J90" s="142">
        <f>BK90</f>
        <v>0</v>
      </c>
      <c r="L90" s="139"/>
      <c r="M90" s="143"/>
      <c r="N90" s="144"/>
      <c r="O90" s="144"/>
      <c r="P90" s="145">
        <f>P91+P135+P144+P147+P171+P198+P379+P403+P410</f>
        <v>12675.58735</v>
      </c>
      <c r="Q90" s="144"/>
      <c r="R90" s="145">
        <f>R91+R135+R144+R147+R171+R198+R379+R403+R410</f>
        <v>302.63088100000004</v>
      </c>
      <c r="S90" s="144"/>
      <c r="T90" s="146">
        <f>T91+T135+T144+T147+T171+T198+T379+T403+T410</f>
        <v>325.29807500000004</v>
      </c>
      <c r="AR90" s="140" t="s">
        <v>78</v>
      </c>
      <c r="AT90" s="147" t="s">
        <v>69</v>
      </c>
      <c r="AU90" s="147" t="s">
        <v>70</v>
      </c>
      <c r="AY90" s="140" t="s">
        <v>132</v>
      </c>
      <c r="BK90" s="148">
        <f>BK91+BK135+BK144+BK147+BK171+BK198+BK379+BK403+BK410</f>
        <v>0</v>
      </c>
    </row>
    <row r="91" spans="2:63" s="10" customFormat="1" ht="19.9" customHeight="1">
      <c r="B91" s="139"/>
      <c r="D91" s="140" t="s">
        <v>69</v>
      </c>
      <c r="E91" s="160" t="s">
        <v>78</v>
      </c>
      <c r="F91" s="160" t="s">
        <v>185</v>
      </c>
      <c r="J91" s="161">
        <f>BK91</f>
        <v>0</v>
      </c>
      <c r="L91" s="139"/>
      <c r="M91" s="143"/>
      <c r="N91" s="144"/>
      <c r="O91" s="144"/>
      <c r="P91" s="145">
        <f>SUM(P92:P134)</f>
        <v>56.39782000000001</v>
      </c>
      <c r="Q91" s="144"/>
      <c r="R91" s="145">
        <f>SUM(R92:R134)</f>
        <v>0.024813</v>
      </c>
      <c r="S91" s="144"/>
      <c r="T91" s="146">
        <f>SUM(T92:T134)</f>
        <v>2.733</v>
      </c>
      <c r="AR91" s="140" t="s">
        <v>78</v>
      </c>
      <c r="AT91" s="147" t="s">
        <v>69</v>
      </c>
      <c r="AU91" s="147" t="s">
        <v>78</v>
      </c>
      <c r="AY91" s="140" t="s">
        <v>132</v>
      </c>
      <c r="BK91" s="148">
        <f>SUM(BK92:BK134)</f>
        <v>0</v>
      </c>
    </row>
    <row r="92" spans="2:65" s="1" customFormat="1" ht="16.5" customHeight="1">
      <c r="B92" s="149"/>
      <c r="C92" s="150" t="s">
        <v>78</v>
      </c>
      <c r="D92" s="150" t="s">
        <v>133</v>
      </c>
      <c r="E92" s="151" t="s">
        <v>186</v>
      </c>
      <c r="F92" s="152" t="s">
        <v>187</v>
      </c>
      <c r="G92" s="153" t="s">
        <v>188</v>
      </c>
      <c r="H92" s="154">
        <v>3</v>
      </c>
      <c r="I92" s="154"/>
      <c r="J92" s="154">
        <f>ROUND(I92*H92,2)</f>
        <v>0</v>
      </c>
      <c r="K92" s="152" t="s">
        <v>137</v>
      </c>
      <c r="L92" s="37"/>
      <c r="M92" s="155" t="s">
        <v>5</v>
      </c>
      <c r="N92" s="156" t="s">
        <v>41</v>
      </c>
      <c r="O92" s="157">
        <v>0.811</v>
      </c>
      <c r="P92" s="157">
        <f>O92*H92</f>
        <v>2.4330000000000003</v>
      </c>
      <c r="Q92" s="157">
        <v>0</v>
      </c>
      <c r="R92" s="157">
        <f>Q92*H92</f>
        <v>0</v>
      </c>
      <c r="S92" s="157">
        <v>0.586</v>
      </c>
      <c r="T92" s="158">
        <f>S92*H92</f>
        <v>1.758</v>
      </c>
      <c r="AR92" s="23" t="s">
        <v>151</v>
      </c>
      <c r="AT92" s="23" t="s">
        <v>133</v>
      </c>
      <c r="AU92" s="23" t="s">
        <v>80</v>
      </c>
      <c r="AY92" s="23" t="s">
        <v>132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23" t="s">
        <v>78</v>
      </c>
      <c r="BK92" s="159">
        <f>ROUND(I92*H92,2)</f>
        <v>0</v>
      </c>
      <c r="BL92" s="23" t="s">
        <v>151</v>
      </c>
      <c r="BM92" s="23" t="s">
        <v>189</v>
      </c>
    </row>
    <row r="93" spans="2:47" s="1" customFormat="1" ht="27">
      <c r="B93" s="37"/>
      <c r="D93" s="162" t="s">
        <v>149</v>
      </c>
      <c r="F93" s="163" t="s">
        <v>190</v>
      </c>
      <c r="L93" s="37"/>
      <c r="M93" s="164"/>
      <c r="N93" s="38"/>
      <c r="O93" s="38"/>
      <c r="P93" s="38"/>
      <c r="Q93" s="38"/>
      <c r="R93" s="38"/>
      <c r="S93" s="38"/>
      <c r="T93" s="66"/>
      <c r="AT93" s="23" t="s">
        <v>149</v>
      </c>
      <c r="AU93" s="23" t="s">
        <v>80</v>
      </c>
    </row>
    <row r="94" spans="2:51" s="11" customFormat="1" ht="13.5">
      <c r="B94" s="168"/>
      <c r="D94" s="162" t="s">
        <v>191</v>
      </c>
      <c r="E94" s="169" t="s">
        <v>5</v>
      </c>
      <c r="F94" s="170" t="s">
        <v>549</v>
      </c>
      <c r="H94" s="171">
        <v>1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51" s="11" customFormat="1" ht="13.5">
      <c r="B95" s="168"/>
      <c r="D95" s="162" t="s">
        <v>191</v>
      </c>
      <c r="E95" s="169" t="s">
        <v>5</v>
      </c>
      <c r="F95" s="170" t="s">
        <v>550</v>
      </c>
      <c r="H95" s="171">
        <v>1</v>
      </c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191</v>
      </c>
      <c r="AU95" s="169" t="s">
        <v>80</v>
      </c>
      <c r="AV95" s="11" t="s">
        <v>80</v>
      </c>
      <c r="AW95" s="11" t="s">
        <v>33</v>
      </c>
      <c r="AX95" s="11" t="s">
        <v>70</v>
      </c>
      <c r="AY95" s="169" t="s">
        <v>132</v>
      </c>
    </row>
    <row r="96" spans="2:51" s="11" customFormat="1" ht="13.5">
      <c r="B96" s="168"/>
      <c r="D96" s="162" t="s">
        <v>191</v>
      </c>
      <c r="E96" s="169" t="s">
        <v>5</v>
      </c>
      <c r="F96" s="170" t="s">
        <v>551</v>
      </c>
      <c r="H96" s="171">
        <v>1</v>
      </c>
      <c r="L96" s="168"/>
      <c r="M96" s="172"/>
      <c r="N96" s="173"/>
      <c r="O96" s="173"/>
      <c r="P96" s="173"/>
      <c r="Q96" s="173"/>
      <c r="R96" s="173"/>
      <c r="S96" s="173"/>
      <c r="T96" s="174"/>
      <c r="AT96" s="169" t="s">
        <v>191</v>
      </c>
      <c r="AU96" s="169" t="s">
        <v>80</v>
      </c>
      <c r="AV96" s="11" t="s">
        <v>80</v>
      </c>
      <c r="AW96" s="11" t="s">
        <v>33</v>
      </c>
      <c r="AX96" s="11" t="s">
        <v>70</v>
      </c>
      <c r="AY96" s="169" t="s">
        <v>132</v>
      </c>
    </row>
    <row r="97" spans="2:51" s="12" customFormat="1" ht="13.5">
      <c r="B97" s="175"/>
      <c r="D97" s="162" t="s">
        <v>191</v>
      </c>
      <c r="E97" s="176" t="s">
        <v>5</v>
      </c>
      <c r="F97" s="177" t="s">
        <v>195</v>
      </c>
      <c r="H97" s="178">
        <v>3</v>
      </c>
      <c r="L97" s="175"/>
      <c r="M97" s="179"/>
      <c r="N97" s="180"/>
      <c r="O97" s="180"/>
      <c r="P97" s="180"/>
      <c r="Q97" s="180"/>
      <c r="R97" s="180"/>
      <c r="S97" s="180"/>
      <c r="T97" s="181"/>
      <c r="AT97" s="176" t="s">
        <v>191</v>
      </c>
      <c r="AU97" s="176" t="s">
        <v>80</v>
      </c>
      <c r="AV97" s="12" t="s">
        <v>151</v>
      </c>
      <c r="AW97" s="12" t="s">
        <v>33</v>
      </c>
      <c r="AX97" s="12" t="s">
        <v>78</v>
      </c>
      <c r="AY97" s="176" t="s">
        <v>132</v>
      </c>
    </row>
    <row r="98" spans="2:65" s="1" customFormat="1" ht="25.5" customHeight="1">
      <c r="B98" s="149"/>
      <c r="C98" s="150" t="s">
        <v>80</v>
      </c>
      <c r="D98" s="150" t="s">
        <v>133</v>
      </c>
      <c r="E98" s="151" t="s">
        <v>196</v>
      </c>
      <c r="F98" s="152" t="s">
        <v>197</v>
      </c>
      <c r="G98" s="153" t="s">
        <v>188</v>
      </c>
      <c r="H98" s="154">
        <v>3</v>
      </c>
      <c r="I98" s="154"/>
      <c r="J98" s="154">
        <f>ROUND(I98*H98,2)</f>
        <v>0</v>
      </c>
      <c r="K98" s="152" t="s">
        <v>137</v>
      </c>
      <c r="L98" s="37"/>
      <c r="M98" s="155" t="s">
        <v>5</v>
      </c>
      <c r="N98" s="156" t="s">
        <v>41</v>
      </c>
      <c r="O98" s="157">
        <v>2.537</v>
      </c>
      <c r="P98" s="157">
        <f>O98*H98</f>
        <v>7.611</v>
      </c>
      <c r="Q98" s="157">
        <v>0</v>
      </c>
      <c r="R98" s="157">
        <f>Q98*H98</f>
        <v>0</v>
      </c>
      <c r="S98" s="157">
        <v>0.325</v>
      </c>
      <c r="T98" s="158">
        <f>S98*H98</f>
        <v>0.9750000000000001</v>
      </c>
      <c r="AR98" s="23" t="s">
        <v>151</v>
      </c>
      <c r="AT98" s="23" t="s">
        <v>133</v>
      </c>
      <c r="AU98" s="23" t="s">
        <v>80</v>
      </c>
      <c r="AY98" s="23" t="s">
        <v>132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23" t="s">
        <v>78</v>
      </c>
      <c r="BK98" s="159">
        <f>ROUND(I98*H98,2)</f>
        <v>0</v>
      </c>
      <c r="BL98" s="23" t="s">
        <v>151</v>
      </c>
      <c r="BM98" s="23" t="s">
        <v>198</v>
      </c>
    </row>
    <row r="99" spans="2:51" s="13" customFormat="1" ht="13.5">
      <c r="B99" s="182"/>
      <c r="D99" s="162" t="s">
        <v>191</v>
      </c>
      <c r="E99" s="183" t="s">
        <v>5</v>
      </c>
      <c r="F99" s="184" t="s">
        <v>199</v>
      </c>
      <c r="H99" s="183" t="s">
        <v>5</v>
      </c>
      <c r="L99" s="182"/>
      <c r="M99" s="185"/>
      <c r="N99" s="186"/>
      <c r="O99" s="186"/>
      <c r="P99" s="186"/>
      <c r="Q99" s="186"/>
      <c r="R99" s="186"/>
      <c r="S99" s="186"/>
      <c r="T99" s="187"/>
      <c r="AT99" s="183" t="s">
        <v>191</v>
      </c>
      <c r="AU99" s="183" t="s">
        <v>80</v>
      </c>
      <c r="AV99" s="13" t="s">
        <v>78</v>
      </c>
      <c r="AW99" s="13" t="s">
        <v>33</v>
      </c>
      <c r="AX99" s="13" t="s">
        <v>70</v>
      </c>
      <c r="AY99" s="183" t="s">
        <v>132</v>
      </c>
    </row>
    <row r="100" spans="2:51" s="11" customFormat="1" ht="13.5">
      <c r="B100" s="168"/>
      <c r="D100" s="162" t="s">
        <v>191</v>
      </c>
      <c r="E100" s="169" t="s">
        <v>5</v>
      </c>
      <c r="F100" s="170" t="s">
        <v>549</v>
      </c>
      <c r="H100" s="171">
        <v>1</v>
      </c>
      <c r="L100" s="168"/>
      <c r="M100" s="172"/>
      <c r="N100" s="173"/>
      <c r="O100" s="173"/>
      <c r="P100" s="173"/>
      <c r="Q100" s="173"/>
      <c r="R100" s="173"/>
      <c r="S100" s="173"/>
      <c r="T100" s="174"/>
      <c r="AT100" s="169" t="s">
        <v>191</v>
      </c>
      <c r="AU100" s="169" t="s">
        <v>80</v>
      </c>
      <c r="AV100" s="11" t="s">
        <v>80</v>
      </c>
      <c r="AW100" s="11" t="s">
        <v>33</v>
      </c>
      <c r="AX100" s="11" t="s">
        <v>70</v>
      </c>
      <c r="AY100" s="169" t="s">
        <v>132</v>
      </c>
    </row>
    <row r="101" spans="2:51" s="11" customFormat="1" ht="13.5">
      <c r="B101" s="168"/>
      <c r="D101" s="162" t="s">
        <v>191</v>
      </c>
      <c r="E101" s="169" t="s">
        <v>5</v>
      </c>
      <c r="F101" s="170" t="s">
        <v>550</v>
      </c>
      <c r="H101" s="171">
        <v>1</v>
      </c>
      <c r="L101" s="168"/>
      <c r="M101" s="172"/>
      <c r="N101" s="173"/>
      <c r="O101" s="173"/>
      <c r="P101" s="173"/>
      <c r="Q101" s="173"/>
      <c r="R101" s="173"/>
      <c r="S101" s="173"/>
      <c r="T101" s="174"/>
      <c r="AT101" s="169" t="s">
        <v>191</v>
      </c>
      <c r="AU101" s="169" t="s">
        <v>80</v>
      </c>
      <c r="AV101" s="11" t="s">
        <v>80</v>
      </c>
      <c r="AW101" s="11" t="s">
        <v>33</v>
      </c>
      <c r="AX101" s="11" t="s">
        <v>70</v>
      </c>
      <c r="AY101" s="169" t="s">
        <v>132</v>
      </c>
    </row>
    <row r="102" spans="2:51" s="11" customFormat="1" ht="13.5">
      <c r="B102" s="168"/>
      <c r="D102" s="162" t="s">
        <v>191</v>
      </c>
      <c r="E102" s="169" t="s">
        <v>5</v>
      </c>
      <c r="F102" s="170" t="s">
        <v>551</v>
      </c>
      <c r="H102" s="171">
        <v>1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51" s="12" customFormat="1" ht="13.5">
      <c r="B103" s="175"/>
      <c r="D103" s="162" t="s">
        <v>191</v>
      </c>
      <c r="E103" s="176" t="s">
        <v>5</v>
      </c>
      <c r="F103" s="177" t="s">
        <v>195</v>
      </c>
      <c r="H103" s="178">
        <v>3</v>
      </c>
      <c r="L103" s="175"/>
      <c r="M103" s="179"/>
      <c r="N103" s="180"/>
      <c r="O103" s="180"/>
      <c r="P103" s="180"/>
      <c r="Q103" s="180"/>
      <c r="R103" s="180"/>
      <c r="S103" s="180"/>
      <c r="T103" s="181"/>
      <c r="AT103" s="176" t="s">
        <v>191</v>
      </c>
      <c r="AU103" s="176" t="s">
        <v>80</v>
      </c>
      <c r="AV103" s="12" t="s">
        <v>151</v>
      </c>
      <c r="AW103" s="12" t="s">
        <v>33</v>
      </c>
      <c r="AX103" s="12" t="s">
        <v>78</v>
      </c>
      <c r="AY103" s="176" t="s">
        <v>132</v>
      </c>
    </row>
    <row r="104" spans="2:65" s="1" customFormat="1" ht="16.5" customHeight="1">
      <c r="B104" s="149"/>
      <c r="C104" s="150" t="s">
        <v>145</v>
      </c>
      <c r="D104" s="150" t="s">
        <v>133</v>
      </c>
      <c r="E104" s="151" t="s">
        <v>200</v>
      </c>
      <c r="F104" s="152" t="s">
        <v>201</v>
      </c>
      <c r="G104" s="153" t="s">
        <v>202</v>
      </c>
      <c r="H104" s="154">
        <v>0.45</v>
      </c>
      <c r="I104" s="154"/>
      <c r="J104" s="154">
        <f>ROUND(I104*H104,2)</f>
        <v>0</v>
      </c>
      <c r="K104" s="152" t="s">
        <v>137</v>
      </c>
      <c r="L104" s="37"/>
      <c r="M104" s="155" t="s">
        <v>5</v>
      </c>
      <c r="N104" s="156" t="s">
        <v>41</v>
      </c>
      <c r="O104" s="157">
        <v>1.992</v>
      </c>
      <c r="P104" s="157">
        <f>O104*H104</f>
        <v>0.8964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AR104" s="23" t="s">
        <v>151</v>
      </c>
      <c r="AT104" s="23" t="s">
        <v>133</v>
      </c>
      <c r="AU104" s="23" t="s">
        <v>80</v>
      </c>
      <c r="AY104" s="23" t="s">
        <v>132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23" t="s">
        <v>78</v>
      </c>
      <c r="BK104" s="159">
        <f>ROUND(I104*H104,2)</f>
        <v>0</v>
      </c>
      <c r="BL104" s="23" t="s">
        <v>151</v>
      </c>
      <c r="BM104" s="23" t="s">
        <v>203</v>
      </c>
    </row>
    <row r="105" spans="2:51" s="13" customFormat="1" ht="13.5">
      <c r="B105" s="182"/>
      <c r="D105" s="162" t="s">
        <v>191</v>
      </c>
      <c r="E105" s="183" t="s">
        <v>5</v>
      </c>
      <c r="F105" s="184" t="s">
        <v>199</v>
      </c>
      <c r="H105" s="183" t="s">
        <v>5</v>
      </c>
      <c r="L105" s="182"/>
      <c r="M105" s="185"/>
      <c r="N105" s="186"/>
      <c r="O105" s="186"/>
      <c r="P105" s="186"/>
      <c r="Q105" s="186"/>
      <c r="R105" s="186"/>
      <c r="S105" s="186"/>
      <c r="T105" s="187"/>
      <c r="AT105" s="183" t="s">
        <v>191</v>
      </c>
      <c r="AU105" s="183" t="s">
        <v>80</v>
      </c>
      <c r="AV105" s="13" t="s">
        <v>78</v>
      </c>
      <c r="AW105" s="13" t="s">
        <v>33</v>
      </c>
      <c r="AX105" s="13" t="s">
        <v>70</v>
      </c>
      <c r="AY105" s="183" t="s">
        <v>132</v>
      </c>
    </row>
    <row r="106" spans="2:51" s="11" customFormat="1" ht="13.5">
      <c r="B106" s="168"/>
      <c r="D106" s="162" t="s">
        <v>191</v>
      </c>
      <c r="E106" s="169" t="s">
        <v>5</v>
      </c>
      <c r="F106" s="170" t="s">
        <v>552</v>
      </c>
      <c r="H106" s="171">
        <v>0.15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51" s="11" customFormat="1" ht="13.5">
      <c r="B107" s="168"/>
      <c r="D107" s="162" t="s">
        <v>191</v>
      </c>
      <c r="E107" s="169" t="s">
        <v>5</v>
      </c>
      <c r="F107" s="170" t="s">
        <v>553</v>
      </c>
      <c r="H107" s="171">
        <v>0.15</v>
      </c>
      <c r="L107" s="168"/>
      <c r="M107" s="172"/>
      <c r="N107" s="173"/>
      <c r="O107" s="173"/>
      <c r="P107" s="173"/>
      <c r="Q107" s="173"/>
      <c r="R107" s="173"/>
      <c r="S107" s="173"/>
      <c r="T107" s="174"/>
      <c r="AT107" s="169" t="s">
        <v>191</v>
      </c>
      <c r="AU107" s="169" t="s">
        <v>80</v>
      </c>
      <c r="AV107" s="11" t="s">
        <v>80</v>
      </c>
      <c r="AW107" s="11" t="s">
        <v>33</v>
      </c>
      <c r="AX107" s="11" t="s">
        <v>70</v>
      </c>
      <c r="AY107" s="169" t="s">
        <v>132</v>
      </c>
    </row>
    <row r="108" spans="2:51" s="11" customFormat="1" ht="13.5">
      <c r="B108" s="168"/>
      <c r="D108" s="162" t="s">
        <v>191</v>
      </c>
      <c r="E108" s="169" t="s">
        <v>5</v>
      </c>
      <c r="F108" s="170" t="s">
        <v>554</v>
      </c>
      <c r="H108" s="171">
        <v>0.15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51" s="12" customFormat="1" ht="13.5">
      <c r="B109" s="175"/>
      <c r="D109" s="162" t="s">
        <v>191</v>
      </c>
      <c r="E109" s="176" t="s">
        <v>5</v>
      </c>
      <c r="F109" s="177" t="s">
        <v>195</v>
      </c>
      <c r="H109" s="178">
        <v>0.45</v>
      </c>
      <c r="L109" s="175"/>
      <c r="M109" s="179"/>
      <c r="N109" s="180"/>
      <c r="O109" s="180"/>
      <c r="P109" s="180"/>
      <c r="Q109" s="180"/>
      <c r="R109" s="180"/>
      <c r="S109" s="180"/>
      <c r="T109" s="181"/>
      <c r="AT109" s="176" t="s">
        <v>191</v>
      </c>
      <c r="AU109" s="176" t="s">
        <v>80</v>
      </c>
      <c r="AV109" s="12" t="s">
        <v>151</v>
      </c>
      <c r="AW109" s="12" t="s">
        <v>33</v>
      </c>
      <c r="AX109" s="12" t="s">
        <v>78</v>
      </c>
      <c r="AY109" s="176" t="s">
        <v>132</v>
      </c>
    </row>
    <row r="110" spans="2:65" s="1" customFormat="1" ht="25.5" customHeight="1">
      <c r="B110" s="149"/>
      <c r="C110" s="150" t="s">
        <v>151</v>
      </c>
      <c r="D110" s="150" t="s">
        <v>133</v>
      </c>
      <c r="E110" s="151" t="s">
        <v>207</v>
      </c>
      <c r="F110" s="152" t="s">
        <v>208</v>
      </c>
      <c r="G110" s="153" t="s">
        <v>188</v>
      </c>
      <c r="H110" s="154">
        <v>137.86</v>
      </c>
      <c r="I110" s="154"/>
      <c r="J110" s="154">
        <f>ROUND(I110*H110,2)</f>
        <v>0</v>
      </c>
      <c r="K110" s="152" t="s">
        <v>137</v>
      </c>
      <c r="L110" s="37"/>
      <c r="M110" s="155" t="s">
        <v>5</v>
      </c>
      <c r="N110" s="156" t="s">
        <v>41</v>
      </c>
      <c r="O110" s="157">
        <v>0.172</v>
      </c>
      <c r="P110" s="157">
        <f>O110*H110</f>
        <v>23.71192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23" t="s">
        <v>151</v>
      </c>
      <c r="AT110" s="23" t="s">
        <v>133</v>
      </c>
      <c r="AU110" s="23" t="s">
        <v>80</v>
      </c>
      <c r="AY110" s="23" t="s">
        <v>132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23" t="s">
        <v>78</v>
      </c>
      <c r="BK110" s="159">
        <f>ROUND(I110*H110,2)</f>
        <v>0</v>
      </c>
      <c r="BL110" s="23" t="s">
        <v>151</v>
      </c>
      <c r="BM110" s="23" t="s">
        <v>555</v>
      </c>
    </row>
    <row r="111" spans="2:51" s="11" customFormat="1" ht="13.5">
      <c r="B111" s="168"/>
      <c r="D111" s="162" t="s">
        <v>191</v>
      </c>
      <c r="E111" s="169" t="s">
        <v>5</v>
      </c>
      <c r="F111" s="170" t="s">
        <v>556</v>
      </c>
      <c r="H111" s="171">
        <v>7.35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51" s="11" customFormat="1" ht="13.5">
      <c r="B112" s="168"/>
      <c r="D112" s="162" t="s">
        <v>191</v>
      </c>
      <c r="E112" s="169" t="s">
        <v>5</v>
      </c>
      <c r="F112" s="170" t="s">
        <v>557</v>
      </c>
      <c r="H112" s="171">
        <v>10.35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70</v>
      </c>
      <c r="AY112" s="169" t="s">
        <v>132</v>
      </c>
    </row>
    <row r="113" spans="2:51" s="11" customFormat="1" ht="13.5">
      <c r="B113" s="168"/>
      <c r="D113" s="162" t="s">
        <v>191</v>
      </c>
      <c r="E113" s="169" t="s">
        <v>5</v>
      </c>
      <c r="F113" s="170" t="s">
        <v>558</v>
      </c>
      <c r="H113" s="171">
        <v>5.1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51" s="11" customFormat="1" ht="13.5">
      <c r="B114" s="168"/>
      <c r="D114" s="162" t="s">
        <v>191</v>
      </c>
      <c r="E114" s="169" t="s">
        <v>5</v>
      </c>
      <c r="F114" s="170" t="s">
        <v>559</v>
      </c>
      <c r="H114" s="171">
        <v>7.5</v>
      </c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191</v>
      </c>
      <c r="AU114" s="169" t="s">
        <v>80</v>
      </c>
      <c r="AV114" s="11" t="s">
        <v>80</v>
      </c>
      <c r="AW114" s="11" t="s">
        <v>33</v>
      </c>
      <c r="AX114" s="11" t="s">
        <v>70</v>
      </c>
      <c r="AY114" s="169" t="s">
        <v>132</v>
      </c>
    </row>
    <row r="115" spans="2:51" s="11" customFormat="1" ht="13.5">
      <c r="B115" s="168"/>
      <c r="D115" s="162" t="s">
        <v>191</v>
      </c>
      <c r="E115" s="169" t="s">
        <v>5</v>
      </c>
      <c r="F115" s="170" t="s">
        <v>560</v>
      </c>
      <c r="H115" s="171">
        <v>5.55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51" s="11" customFormat="1" ht="13.5">
      <c r="B116" s="168"/>
      <c r="D116" s="162" t="s">
        <v>191</v>
      </c>
      <c r="E116" s="169" t="s">
        <v>5</v>
      </c>
      <c r="F116" s="170" t="s">
        <v>561</v>
      </c>
      <c r="H116" s="171">
        <v>9.9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51" s="11" customFormat="1" ht="13.5">
      <c r="B117" s="168"/>
      <c r="D117" s="162" t="s">
        <v>191</v>
      </c>
      <c r="E117" s="169" t="s">
        <v>5</v>
      </c>
      <c r="F117" s="170" t="s">
        <v>562</v>
      </c>
      <c r="H117" s="171">
        <v>6</v>
      </c>
      <c r="L117" s="168"/>
      <c r="M117" s="172"/>
      <c r="N117" s="173"/>
      <c r="O117" s="173"/>
      <c r="P117" s="173"/>
      <c r="Q117" s="173"/>
      <c r="R117" s="173"/>
      <c r="S117" s="173"/>
      <c r="T117" s="174"/>
      <c r="AT117" s="169" t="s">
        <v>191</v>
      </c>
      <c r="AU117" s="169" t="s">
        <v>80</v>
      </c>
      <c r="AV117" s="11" t="s">
        <v>80</v>
      </c>
      <c r="AW117" s="11" t="s">
        <v>33</v>
      </c>
      <c r="AX117" s="11" t="s">
        <v>70</v>
      </c>
      <c r="AY117" s="169" t="s">
        <v>132</v>
      </c>
    </row>
    <row r="118" spans="2:51" s="11" customFormat="1" ht="13.5">
      <c r="B118" s="168"/>
      <c r="D118" s="162" t="s">
        <v>191</v>
      </c>
      <c r="E118" s="169" t="s">
        <v>5</v>
      </c>
      <c r="F118" s="170" t="s">
        <v>563</v>
      </c>
      <c r="H118" s="171">
        <v>6.6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51" s="11" customFormat="1" ht="13.5">
      <c r="B119" s="168"/>
      <c r="D119" s="162" t="s">
        <v>191</v>
      </c>
      <c r="E119" s="169" t="s">
        <v>5</v>
      </c>
      <c r="F119" s="170" t="s">
        <v>564</v>
      </c>
      <c r="H119" s="171">
        <v>12.9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51" s="11" customFormat="1" ht="13.5">
      <c r="B120" s="168"/>
      <c r="D120" s="162" t="s">
        <v>191</v>
      </c>
      <c r="E120" s="169" t="s">
        <v>5</v>
      </c>
      <c r="F120" s="170" t="s">
        <v>565</v>
      </c>
      <c r="H120" s="171">
        <v>7.65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191</v>
      </c>
      <c r="AU120" s="169" t="s">
        <v>80</v>
      </c>
      <c r="AV120" s="11" t="s">
        <v>80</v>
      </c>
      <c r="AW120" s="11" t="s">
        <v>33</v>
      </c>
      <c r="AX120" s="11" t="s">
        <v>70</v>
      </c>
      <c r="AY120" s="169" t="s">
        <v>132</v>
      </c>
    </row>
    <row r="121" spans="2:51" s="11" customFormat="1" ht="13.5">
      <c r="B121" s="168"/>
      <c r="D121" s="162" t="s">
        <v>191</v>
      </c>
      <c r="E121" s="169" t="s">
        <v>5</v>
      </c>
      <c r="F121" s="170" t="s">
        <v>566</v>
      </c>
      <c r="H121" s="171">
        <v>8.25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51" s="11" customFormat="1" ht="13.5">
      <c r="B122" s="168"/>
      <c r="D122" s="162" t="s">
        <v>191</v>
      </c>
      <c r="E122" s="169" t="s">
        <v>5</v>
      </c>
      <c r="F122" s="170" t="s">
        <v>567</v>
      </c>
      <c r="H122" s="171">
        <v>6.98</v>
      </c>
      <c r="L122" s="168"/>
      <c r="M122" s="172"/>
      <c r="N122" s="173"/>
      <c r="O122" s="173"/>
      <c r="P122" s="173"/>
      <c r="Q122" s="173"/>
      <c r="R122" s="173"/>
      <c r="S122" s="173"/>
      <c r="T122" s="174"/>
      <c r="AT122" s="169" t="s">
        <v>191</v>
      </c>
      <c r="AU122" s="169" t="s">
        <v>80</v>
      </c>
      <c r="AV122" s="11" t="s">
        <v>80</v>
      </c>
      <c r="AW122" s="11" t="s">
        <v>33</v>
      </c>
      <c r="AX122" s="11" t="s">
        <v>70</v>
      </c>
      <c r="AY122" s="169" t="s">
        <v>132</v>
      </c>
    </row>
    <row r="123" spans="2:51" s="11" customFormat="1" ht="13.5">
      <c r="B123" s="168"/>
      <c r="D123" s="162" t="s">
        <v>191</v>
      </c>
      <c r="E123" s="169" t="s">
        <v>5</v>
      </c>
      <c r="F123" s="170" t="s">
        <v>568</v>
      </c>
      <c r="H123" s="171">
        <v>7.65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191</v>
      </c>
      <c r="AU123" s="169" t="s">
        <v>80</v>
      </c>
      <c r="AV123" s="11" t="s">
        <v>80</v>
      </c>
      <c r="AW123" s="11" t="s">
        <v>33</v>
      </c>
      <c r="AX123" s="11" t="s">
        <v>70</v>
      </c>
      <c r="AY123" s="169" t="s">
        <v>132</v>
      </c>
    </row>
    <row r="124" spans="2:51" s="11" customFormat="1" ht="13.5">
      <c r="B124" s="168"/>
      <c r="D124" s="162" t="s">
        <v>191</v>
      </c>
      <c r="E124" s="169" t="s">
        <v>5</v>
      </c>
      <c r="F124" s="170" t="s">
        <v>569</v>
      </c>
      <c r="H124" s="171">
        <v>7.2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70</v>
      </c>
      <c r="AY124" s="169" t="s">
        <v>132</v>
      </c>
    </row>
    <row r="125" spans="2:51" s="11" customFormat="1" ht="13.5">
      <c r="B125" s="168"/>
      <c r="D125" s="162" t="s">
        <v>191</v>
      </c>
      <c r="E125" s="169" t="s">
        <v>5</v>
      </c>
      <c r="F125" s="170" t="s">
        <v>570</v>
      </c>
      <c r="H125" s="171">
        <v>7.95</v>
      </c>
      <c r="L125" s="168"/>
      <c r="M125" s="172"/>
      <c r="N125" s="173"/>
      <c r="O125" s="173"/>
      <c r="P125" s="173"/>
      <c r="Q125" s="173"/>
      <c r="R125" s="173"/>
      <c r="S125" s="173"/>
      <c r="T125" s="174"/>
      <c r="AT125" s="169" t="s">
        <v>191</v>
      </c>
      <c r="AU125" s="169" t="s">
        <v>80</v>
      </c>
      <c r="AV125" s="11" t="s">
        <v>80</v>
      </c>
      <c r="AW125" s="11" t="s">
        <v>33</v>
      </c>
      <c r="AX125" s="11" t="s">
        <v>70</v>
      </c>
      <c r="AY125" s="169" t="s">
        <v>132</v>
      </c>
    </row>
    <row r="126" spans="2:51" s="11" customFormat="1" ht="13.5">
      <c r="B126" s="168"/>
      <c r="D126" s="162" t="s">
        <v>191</v>
      </c>
      <c r="E126" s="169" t="s">
        <v>5</v>
      </c>
      <c r="F126" s="170" t="s">
        <v>571</v>
      </c>
      <c r="H126" s="171">
        <v>5.93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191</v>
      </c>
      <c r="AU126" s="169" t="s">
        <v>80</v>
      </c>
      <c r="AV126" s="11" t="s">
        <v>80</v>
      </c>
      <c r="AW126" s="11" t="s">
        <v>33</v>
      </c>
      <c r="AX126" s="11" t="s">
        <v>70</v>
      </c>
      <c r="AY126" s="169" t="s">
        <v>132</v>
      </c>
    </row>
    <row r="127" spans="2:51" s="11" customFormat="1" ht="13.5">
      <c r="B127" s="168"/>
      <c r="D127" s="162" t="s">
        <v>191</v>
      </c>
      <c r="E127" s="169" t="s">
        <v>5</v>
      </c>
      <c r="F127" s="170" t="s">
        <v>572</v>
      </c>
      <c r="H127" s="171">
        <v>7.5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191</v>
      </c>
      <c r="AU127" s="169" t="s">
        <v>80</v>
      </c>
      <c r="AV127" s="11" t="s">
        <v>80</v>
      </c>
      <c r="AW127" s="11" t="s">
        <v>33</v>
      </c>
      <c r="AX127" s="11" t="s">
        <v>70</v>
      </c>
      <c r="AY127" s="169" t="s">
        <v>132</v>
      </c>
    </row>
    <row r="128" spans="2:51" s="11" customFormat="1" ht="13.5">
      <c r="B128" s="168"/>
      <c r="D128" s="162" t="s">
        <v>191</v>
      </c>
      <c r="E128" s="169" t="s">
        <v>5</v>
      </c>
      <c r="F128" s="170" t="s">
        <v>573</v>
      </c>
      <c r="H128" s="171">
        <v>6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70</v>
      </c>
      <c r="AY128" s="169" t="s">
        <v>132</v>
      </c>
    </row>
    <row r="129" spans="2:51" s="11" customFormat="1" ht="13.5">
      <c r="B129" s="168"/>
      <c r="D129" s="162" t="s">
        <v>191</v>
      </c>
      <c r="E129" s="169" t="s">
        <v>5</v>
      </c>
      <c r="F129" s="170" t="s">
        <v>574</v>
      </c>
      <c r="H129" s="171">
        <v>1.5</v>
      </c>
      <c r="L129" s="168"/>
      <c r="M129" s="172"/>
      <c r="N129" s="173"/>
      <c r="O129" s="173"/>
      <c r="P129" s="173"/>
      <c r="Q129" s="173"/>
      <c r="R129" s="173"/>
      <c r="S129" s="173"/>
      <c r="T129" s="174"/>
      <c r="AT129" s="169" t="s">
        <v>191</v>
      </c>
      <c r="AU129" s="169" t="s">
        <v>80</v>
      </c>
      <c r="AV129" s="11" t="s">
        <v>80</v>
      </c>
      <c r="AW129" s="11" t="s">
        <v>33</v>
      </c>
      <c r="AX129" s="11" t="s">
        <v>70</v>
      </c>
      <c r="AY129" s="169" t="s">
        <v>132</v>
      </c>
    </row>
    <row r="130" spans="2:51" s="12" customFormat="1" ht="13.5">
      <c r="B130" s="175"/>
      <c r="D130" s="162" t="s">
        <v>191</v>
      </c>
      <c r="E130" s="176" t="s">
        <v>5</v>
      </c>
      <c r="F130" s="177" t="s">
        <v>195</v>
      </c>
      <c r="H130" s="178">
        <v>137.86</v>
      </c>
      <c r="L130" s="175"/>
      <c r="M130" s="179"/>
      <c r="N130" s="180"/>
      <c r="O130" s="180"/>
      <c r="P130" s="180"/>
      <c r="Q130" s="180"/>
      <c r="R130" s="180"/>
      <c r="S130" s="180"/>
      <c r="T130" s="181"/>
      <c r="AT130" s="176" t="s">
        <v>191</v>
      </c>
      <c r="AU130" s="176" t="s">
        <v>80</v>
      </c>
      <c r="AV130" s="12" t="s">
        <v>151</v>
      </c>
      <c r="AW130" s="12" t="s">
        <v>33</v>
      </c>
      <c r="AX130" s="12" t="s">
        <v>78</v>
      </c>
      <c r="AY130" s="176" t="s">
        <v>132</v>
      </c>
    </row>
    <row r="131" spans="2:65" s="1" customFormat="1" ht="16.5" customHeight="1">
      <c r="B131" s="149"/>
      <c r="C131" s="150" t="s">
        <v>131</v>
      </c>
      <c r="D131" s="150" t="s">
        <v>133</v>
      </c>
      <c r="E131" s="151" t="s">
        <v>229</v>
      </c>
      <c r="F131" s="152" t="s">
        <v>230</v>
      </c>
      <c r="G131" s="153" t="s">
        <v>188</v>
      </c>
      <c r="H131" s="154">
        <v>137.85</v>
      </c>
      <c r="I131" s="154"/>
      <c r="J131" s="154">
        <f>ROUND(I131*H131,2)</f>
        <v>0</v>
      </c>
      <c r="K131" s="152" t="s">
        <v>137</v>
      </c>
      <c r="L131" s="37"/>
      <c r="M131" s="155" t="s">
        <v>5</v>
      </c>
      <c r="N131" s="156" t="s">
        <v>41</v>
      </c>
      <c r="O131" s="157">
        <v>0.07</v>
      </c>
      <c r="P131" s="157">
        <f>O131*H131</f>
        <v>9.6495</v>
      </c>
      <c r="Q131" s="157">
        <v>0.00018</v>
      </c>
      <c r="R131" s="157">
        <f>Q131*H131</f>
        <v>0.024813</v>
      </c>
      <c r="S131" s="157">
        <v>0</v>
      </c>
      <c r="T131" s="158">
        <f>S131*H131</f>
        <v>0</v>
      </c>
      <c r="AR131" s="23" t="s">
        <v>151</v>
      </c>
      <c r="AT131" s="23" t="s">
        <v>133</v>
      </c>
      <c r="AU131" s="23" t="s">
        <v>80</v>
      </c>
      <c r="AY131" s="23" t="s">
        <v>132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23" t="s">
        <v>78</v>
      </c>
      <c r="BK131" s="159">
        <f>ROUND(I131*H131,2)</f>
        <v>0</v>
      </c>
      <c r="BL131" s="23" t="s">
        <v>151</v>
      </c>
      <c r="BM131" s="23" t="s">
        <v>575</v>
      </c>
    </row>
    <row r="132" spans="2:65" s="1" customFormat="1" ht="25.5" customHeight="1">
      <c r="B132" s="149"/>
      <c r="C132" s="150" t="s">
        <v>158</v>
      </c>
      <c r="D132" s="150" t="s">
        <v>133</v>
      </c>
      <c r="E132" s="151" t="s">
        <v>232</v>
      </c>
      <c r="F132" s="152" t="s">
        <v>233</v>
      </c>
      <c r="G132" s="153" t="s">
        <v>202</v>
      </c>
      <c r="H132" s="154">
        <v>3.6</v>
      </c>
      <c r="I132" s="154"/>
      <c r="J132" s="154">
        <f>ROUND(I132*H132,2)</f>
        <v>0</v>
      </c>
      <c r="K132" s="152" t="s">
        <v>137</v>
      </c>
      <c r="L132" s="37"/>
      <c r="M132" s="155" t="s">
        <v>5</v>
      </c>
      <c r="N132" s="156" t="s">
        <v>41</v>
      </c>
      <c r="O132" s="157">
        <v>3.36</v>
      </c>
      <c r="P132" s="157">
        <f>O132*H132</f>
        <v>12.096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23" t="s">
        <v>151</v>
      </c>
      <c r="AT132" s="23" t="s">
        <v>133</v>
      </c>
      <c r="AU132" s="23" t="s">
        <v>80</v>
      </c>
      <c r="AY132" s="23" t="s">
        <v>132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23" t="s">
        <v>78</v>
      </c>
      <c r="BK132" s="159">
        <f>ROUND(I132*H132,2)</f>
        <v>0</v>
      </c>
      <c r="BL132" s="23" t="s">
        <v>151</v>
      </c>
      <c r="BM132" s="23" t="s">
        <v>576</v>
      </c>
    </row>
    <row r="133" spans="2:51" s="11" customFormat="1" ht="13.5">
      <c r="B133" s="168"/>
      <c r="D133" s="162" t="s">
        <v>191</v>
      </c>
      <c r="E133" s="169" t="s">
        <v>5</v>
      </c>
      <c r="F133" s="170" t="s">
        <v>577</v>
      </c>
      <c r="H133" s="171">
        <v>3.6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78</v>
      </c>
      <c r="AY133" s="169" t="s">
        <v>132</v>
      </c>
    </row>
    <row r="134" spans="2:65" s="1" customFormat="1" ht="16.5" customHeight="1">
      <c r="B134" s="149"/>
      <c r="C134" s="150" t="s">
        <v>164</v>
      </c>
      <c r="D134" s="150" t="s">
        <v>133</v>
      </c>
      <c r="E134" s="151" t="s">
        <v>236</v>
      </c>
      <c r="F134" s="152" t="s">
        <v>237</v>
      </c>
      <c r="G134" s="153" t="s">
        <v>136</v>
      </c>
      <c r="H134" s="154">
        <v>1</v>
      </c>
      <c r="I134" s="154"/>
      <c r="J134" s="154">
        <f>ROUND(I134*H134,2)</f>
        <v>0</v>
      </c>
      <c r="K134" s="152" t="s">
        <v>5</v>
      </c>
      <c r="L134" s="37"/>
      <c r="M134" s="155" t="s">
        <v>5</v>
      </c>
      <c r="N134" s="156" t="s">
        <v>41</v>
      </c>
      <c r="O134" s="157">
        <v>0</v>
      </c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23" t="s">
        <v>151</v>
      </c>
      <c r="AT134" s="23" t="s">
        <v>133</v>
      </c>
      <c r="AU134" s="23" t="s">
        <v>80</v>
      </c>
      <c r="AY134" s="23" t="s">
        <v>132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23" t="s">
        <v>78</v>
      </c>
      <c r="BK134" s="159">
        <f>ROUND(I134*H134,2)</f>
        <v>0</v>
      </c>
      <c r="BL134" s="23" t="s">
        <v>151</v>
      </c>
      <c r="BM134" s="23" t="s">
        <v>578</v>
      </c>
    </row>
    <row r="135" spans="2:63" s="10" customFormat="1" ht="29.85" customHeight="1">
      <c r="B135" s="139"/>
      <c r="D135" s="140" t="s">
        <v>69</v>
      </c>
      <c r="E135" s="160" t="s">
        <v>151</v>
      </c>
      <c r="F135" s="160" t="s">
        <v>239</v>
      </c>
      <c r="J135" s="161">
        <f>BK135</f>
        <v>0</v>
      </c>
      <c r="L135" s="139"/>
      <c r="M135" s="143"/>
      <c r="N135" s="144"/>
      <c r="O135" s="144"/>
      <c r="P135" s="145">
        <f>SUM(P136:P143)</f>
        <v>0.51</v>
      </c>
      <c r="Q135" s="144"/>
      <c r="R135" s="145">
        <f>SUM(R136:R143)</f>
        <v>0</v>
      </c>
      <c r="S135" s="144"/>
      <c r="T135" s="146">
        <f>SUM(T136:T143)</f>
        <v>0</v>
      </c>
      <c r="AR135" s="140" t="s">
        <v>78</v>
      </c>
      <c r="AT135" s="147" t="s">
        <v>69</v>
      </c>
      <c r="AU135" s="147" t="s">
        <v>78</v>
      </c>
      <c r="AY135" s="140" t="s">
        <v>132</v>
      </c>
      <c r="BK135" s="148">
        <f>SUM(BK136:BK143)</f>
        <v>0</v>
      </c>
    </row>
    <row r="136" spans="2:65" s="1" customFormat="1" ht="25.5" customHeight="1">
      <c r="B136" s="149"/>
      <c r="C136" s="150" t="s">
        <v>240</v>
      </c>
      <c r="D136" s="150" t="s">
        <v>133</v>
      </c>
      <c r="E136" s="151" t="s">
        <v>241</v>
      </c>
      <c r="F136" s="152" t="s">
        <v>242</v>
      </c>
      <c r="G136" s="153" t="s">
        <v>188</v>
      </c>
      <c r="H136" s="154">
        <v>3</v>
      </c>
      <c r="I136" s="154"/>
      <c r="J136" s="154">
        <f>ROUND(I136*H136,2)</f>
        <v>0</v>
      </c>
      <c r="K136" s="152" t="s">
        <v>137</v>
      </c>
      <c r="L136" s="37"/>
      <c r="M136" s="155" t="s">
        <v>5</v>
      </c>
      <c r="N136" s="156" t="s">
        <v>41</v>
      </c>
      <c r="O136" s="157">
        <v>0.105</v>
      </c>
      <c r="P136" s="157">
        <f>O136*H136</f>
        <v>0.315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23" t="s">
        <v>151</v>
      </c>
      <c r="AT136" s="23" t="s">
        <v>133</v>
      </c>
      <c r="AU136" s="23" t="s">
        <v>80</v>
      </c>
      <c r="AY136" s="23" t="s">
        <v>132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23" t="s">
        <v>78</v>
      </c>
      <c r="BK136" s="159">
        <f>ROUND(I136*H136,2)</f>
        <v>0</v>
      </c>
      <c r="BL136" s="23" t="s">
        <v>151</v>
      </c>
      <c r="BM136" s="23" t="s">
        <v>243</v>
      </c>
    </row>
    <row r="137" spans="2:51" s="13" customFormat="1" ht="13.5">
      <c r="B137" s="182"/>
      <c r="D137" s="162" t="s">
        <v>191</v>
      </c>
      <c r="E137" s="183" t="s">
        <v>5</v>
      </c>
      <c r="F137" s="184" t="s">
        <v>199</v>
      </c>
      <c r="H137" s="183" t="s">
        <v>5</v>
      </c>
      <c r="L137" s="182"/>
      <c r="M137" s="185"/>
      <c r="N137" s="186"/>
      <c r="O137" s="186"/>
      <c r="P137" s="186"/>
      <c r="Q137" s="186"/>
      <c r="R137" s="186"/>
      <c r="S137" s="186"/>
      <c r="T137" s="187"/>
      <c r="AT137" s="183" t="s">
        <v>191</v>
      </c>
      <c r="AU137" s="183" t="s">
        <v>80</v>
      </c>
      <c r="AV137" s="13" t="s">
        <v>78</v>
      </c>
      <c r="AW137" s="13" t="s">
        <v>33</v>
      </c>
      <c r="AX137" s="13" t="s">
        <v>70</v>
      </c>
      <c r="AY137" s="183" t="s">
        <v>132</v>
      </c>
    </row>
    <row r="138" spans="2:51" s="11" customFormat="1" ht="13.5">
      <c r="B138" s="168"/>
      <c r="D138" s="162" t="s">
        <v>191</v>
      </c>
      <c r="E138" s="169" t="s">
        <v>5</v>
      </c>
      <c r="F138" s="170" t="s">
        <v>549</v>
      </c>
      <c r="H138" s="171">
        <v>1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70</v>
      </c>
      <c r="AY138" s="169" t="s">
        <v>132</v>
      </c>
    </row>
    <row r="139" spans="2:51" s="11" customFormat="1" ht="13.5">
      <c r="B139" s="168"/>
      <c r="D139" s="162" t="s">
        <v>191</v>
      </c>
      <c r="E139" s="169" t="s">
        <v>5</v>
      </c>
      <c r="F139" s="170" t="s">
        <v>550</v>
      </c>
      <c r="H139" s="171">
        <v>1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191</v>
      </c>
      <c r="AU139" s="169" t="s">
        <v>80</v>
      </c>
      <c r="AV139" s="11" t="s">
        <v>80</v>
      </c>
      <c r="AW139" s="11" t="s">
        <v>33</v>
      </c>
      <c r="AX139" s="11" t="s">
        <v>70</v>
      </c>
      <c r="AY139" s="169" t="s">
        <v>132</v>
      </c>
    </row>
    <row r="140" spans="2:51" s="11" customFormat="1" ht="13.5">
      <c r="B140" s="168"/>
      <c r="D140" s="162" t="s">
        <v>191</v>
      </c>
      <c r="E140" s="169" t="s">
        <v>5</v>
      </c>
      <c r="F140" s="170" t="s">
        <v>551</v>
      </c>
      <c r="H140" s="171">
        <v>1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70</v>
      </c>
      <c r="AY140" s="169" t="s">
        <v>132</v>
      </c>
    </row>
    <row r="141" spans="2:51" s="12" customFormat="1" ht="13.5">
      <c r="B141" s="175"/>
      <c r="D141" s="162" t="s">
        <v>191</v>
      </c>
      <c r="E141" s="176" t="s">
        <v>5</v>
      </c>
      <c r="F141" s="177" t="s">
        <v>195</v>
      </c>
      <c r="H141" s="178">
        <v>3</v>
      </c>
      <c r="L141" s="175"/>
      <c r="M141" s="179"/>
      <c r="N141" s="180"/>
      <c r="O141" s="180"/>
      <c r="P141" s="180"/>
      <c r="Q141" s="180"/>
      <c r="R141" s="180"/>
      <c r="S141" s="180"/>
      <c r="T141" s="181"/>
      <c r="AT141" s="176" t="s">
        <v>191</v>
      </c>
      <c r="AU141" s="176" t="s">
        <v>80</v>
      </c>
      <c r="AV141" s="12" t="s">
        <v>151</v>
      </c>
      <c r="AW141" s="12" t="s">
        <v>33</v>
      </c>
      <c r="AX141" s="12" t="s">
        <v>78</v>
      </c>
      <c r="AY141" s="176" t="s">
        <v>132</v>
      </c>
    </row>
    <row r="142" spans="2:65" s="1" customFormat="1" ht="25.5" customHeight="1">
      <c r="B142" s="149"/>
      <c r="C142" s="150" t="s">
        <v>244</v>
      </c>
      <c r="D142" s="150" t="s">
        <v>133</v>
      </c>
      <c r="E142" s="151" t="s">
        <v>245</v>
      </c>
      <c r="F142" s="152" t="s">
        <v>246</v>
      </c>
      <c r="G142" s="153" t="s">
        <v>188</v>
      </c>
      <c r="H142" s="154">
        <v>15</v>
      </c>
      <c r="I142" s="154"/>
      <c r="J142" s="154">
        <f>ROUND(I142*H142,2)</f>
        <v>0</v>
      </c>
      <c r="K142" s="152" t="s">
        <v>137</v>
      </c>
      <c r="L142" s="37"/>
      <c r="M142" s="155" t="s">
        <v>5</v>
      </c>
      <c r="N142" s="156" t="s">
        <v>41</v>
      </c>
      <c r="O142" s="157">
        <v>0.013</v>
      </c>
      <c r="P142" s="157">
        <f>O142*H142</f>
        <v>0.19499999999999998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23" t="s">
        <v>151</v>
      </c>
      <c r="AT142" s="23" t="s">
        <v>133</v>
      </c>
      <c r="AU142" s="23" t="s">
        <v>80</v>
      </c>
      <c r="AY142" s="23" t="s">
        <v>132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23" t="s">
        <v>78</v>
      </c>
      <c r="BK142" s="159">
        <f>ROUND(I142*H142,2)</f>
        <v>0</v>
      </c>
      <c r="BL142" s="23" t="s">
        <v>151</v>
      </c>
      <c r="BM142" s="23" t="s">
        <v>247</v>
      </c>
    </row>
    <row r="143" spans="2:51" s="11" customFormat="1" ht="13.5">
      <c r="B143" s="168"/>
      <c r="D143" s="162" t="s">
        <v>191</v>
      </c>
      <c r="E143" s="169" t="s">
        <v>5</v>
      </c>
      <c r="F143" s="170" t="s">
        <v>248</v>
      </c>
      <c r="H143" s="171">
        <v>15</v>
      </c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191</v>
      </c>
      <c r="AU143" s="169" t="s">
        <v>80</v>
      </c>
      <c r="AV143" s="11" t="s">
        <v>80</v>
      </c>
      <c r="AW143" s="11" t="s">
        <v>33</v>
      </c>
      <c r="AX143" s="11" t="s">
        <v>78</v>
      </c>
      <c r="AY143" s="169" t="s">
        <v>132</v>
      </c>
    </row>
    <row r="144" spans="2:63" s="10" customFormat="1" ht="29.85" customHeight="1">
      <c r="B144" s="139"/>
      <c r="D144" s="140" t="s">
        <v>69</v>
      </c>
      <c r="E144" s="160" t="s">
        <v>131</v>
      </c>
      <c r="F144" s="160" t="s">
        <v>249</v>
      </c>
      <c r="J144" s="161">
        <f>BK144</f>
        <v>0</v>
      </c>
      <c r="L144" s="139"/>
      <c r="M144" s="143"/>
      <c r="N144" s="144"/>
      <c r="O144" s="144"/>
      <c r="P144" s="145">
        <f>SUM(P145:P146)</f>
        <v>2.976</v>
      </c>
      <c r="Q144" s="144"/>
      <c r="R144" s="145">
        <f>SUM(R145:R146)</f>
        <v>1.84212</v>
      </c>
      <c r="S144" s="144"/>
      <c r="T144" s="146">
        <f>SUM(T145:T146)</f>
        <v>0</v>
      </c>
      <c r="AR144" s="140" t="s">
        <v>78</v>
      </c>
      <c r="AT144" s="147" t="s">
        <v>69</v>
      </c>
      <c r="AU144" s="147" t="s">
        <v>78</v>
      </c>
      <c r="AY144" s="140" t="s">
        <v>132</v>
      </c>
      <c r="BK144" s="148">
        <f>SUM(BK145:BK146)</f>
        <v>0</v>
      </c>
    </row>
    <row r="145" spans="2:65" s="1" customFormat="1" ht="16.5" customHeight="1">
      <c r="B145" s="149"/>
      <c r="C145" s="150" t="s">
        <v>250</v>
      </c>
      <c r="D145" s="150" t="s">
        <v>133</v>
      </c>
      <c r="E145" s="151" t="s">
        <v>251</v>
      </c>
      <c r="F145" s="152" t="s">
        <v>252</v>
      </c>
      <c r="G145" s="153" t="s">
        <v>188</v>
      </c>
      <c r="H145" s="154">
        <v>3</v>
      </c>
      <c r="I145" s="154"/>
      <c r="J145" s="154">
        <f>ROUND(I145*H145,2)</f>
        <v>0</v>
      </c>
      <c r="K145" s="152" t="s">
        <v>137</v>
      </c>
      <c r="L145" s="37"/>
      <c r="M145" s="155" t="s">
        <v>5</v>
      </c>
      <c r="N145" s="156" t="s">
        <v>41</v>
      </c>
      <c r="O145" s="157">
        <v>0.992</v>
      </c>
      <c r="P145" s="157">
        <f>O145*H145</f>
        <v>2.976</v>
      </c>
      <c r="Q145" s="157">
        <v>0.61404</v>
      </c>
      <c r="R145" s="157">
        <f>Q145*H145</f>
        <v>1.84212</v>
      </c>
      <c r="S145" s="157">
        <v>0</v>
      </c>
      <c r="T145" s="158">
        <f>S145*H145</f>
        <v>0</v>
      </c>
      <c r="AR145" s="23" t="s">
        <v>151</v>
      </c>
      <c r="AT145" s="23" t="s">
        <v>133</v>
      </c>
      <c r="AU145" s="23" t="s">
        <v>80</v>
      </c>
      <c r="AY145" s="23" t="s">
        <v>132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23" t="s">
        <v>78</v>
      </c>
      <c r="BK145" s="159">
        <f>ROUND(I145*H145,2)</f>
        <v>0</v>
      </c>
      <c r="BL145" s="23" t="s">
        <v>151</v>
      </c>
      <c r="BM145" s="23" t="s">
        <v>253</v>
      </c>
    </row>
    <row r="146" spans="2:51" s="11" customFormat="1" ht="13.5">
      <c r="B146" s="168"/>
      <c r="D146" s="162" t="s">
        <v>191</v>
      </c>
      <c r="E146" s="169" t="s">
        <v>5</v>
      </c>
      <c r="F146" s="170" t="s">
        <v>254</v>
      </c>
      <c r="H146" s="171">
        <v>3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78</v>
      </c>
      <c r="AY146" s="169" t="s">
        <v>132</v>
      </c>
    </row>
    <row r="147" spans="2:63" s="10" customFormat="1" ht="29.85" customHeight="1">
      <c r="B147" s="139"/>
      <c r="D147" s="140" t="s">
        <v>69</v>
      </c>
      <c r="E147" s="160" t="s">
        <v>244</v>
      </c>
      <c r="F147" s="160" t="s">
        <v>255</v>
      </c>
      <c r="J147" s="161">
        <f>BK147</f>
        <v>0</v>
      </c>
      <c r="L147" s="139"/>
      <c r="M147" s="143"/>
      <c r="N147" s="144"/>
      <c r="O147" s="144"/>
      <c r="P147" s="145">
        <f>SUM(P148:P170)</f>
        <v>38.598</v>
      </c>
      <c r="Q147" s="144"/>
      <c r="R147" s="145">
        <f>SUM(R148:R170)</f>
        <v>0.5</v>
      </c>
      <c r="S147" s="144"/>
      <c r="T147" s="146">
        <f>SUM(T148:T170)</f>
        <v>0.045950000000000005</v>
      </c>
      <c r="AR147" s="140" t="s">
        <v>78</v>
      </c>
      <c r="AT147" s="147" t="s">
        <v>69</v>
      </c>
      <c r="AU147" s="147" t="s">
        <v>78</v>
      </c>
      <c r="AY147" s="140" t="s">
        <v>132</v>
      </c>
      <c r="BK147" s="148">
        <f>SUM(BK148:BK170)</f>
        <v>0</v>
      </c>
    </row>
    <row r="148" spans="2:65" s="1" customFormat="1" ht="25.5" customHeight="1">
      <c r="B148" s="149"/>
      <c r="C148" s="150" t="s">
        <v>256</v>
      </c>
      <c r="D148" s="150" t="s">
        <v>133</v>
      </c>
      <c r="E148" s="151" t="s">
        <v>257</v>
      </c>
      <c r="F148" s="152" t="s">
        <v>258</v>
      </c>
      <c r="G148" s="153" t="s">
        <v>188</v>
      </c>
      <c r="H148" s="154">
        <v>91.9</v>
      </c>
      <c r="I148" s="154"/>
      <c r="J148" s="154">
        <f>ROUND(I148*H148,2)</f>
        <v>0</v>
      </c>
      <c r="K148" s="152" t="s">
        <v>137</v>
      </c>
      <c r="L148" s="37"/>
      <c r="M148" s="155" t="s">
        <v>5</v>
      </c>
      <c r="N148" s="156" t="s">
        <v>41</v>
      </c>
      <c r="O148" s="157">
        <v>0.42</v>
      </c>
      <c r="P148" s="157">
        <f>O148*H148</f>
        <v>38.598</v>
      </c>
      <c r="Q148" s="157">
        <v>0</v>
      </c>
      <c r="R148" s="157">
        <f>Q148*H148</f>
        <v>0</v>
      </c>
      <c r="S148" s="157">
        <v>0.0005</v>
      </c>
      <c r="T148" s="158">
        <f>S148*H148</f>
        <v>0.045950000000000005</v>
      </c>
      <c r="AR148" s="23" t="s">
        <v>151</v>
      </c>
      <c r="AT148" s="23" t="s">
        <v>133</v>
      </c>
      <c r="AU148" s="23" t="s">
        <v>80</v>
      </c>
      <c r="AY148" s="23" t="s">
        <v>132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23" t="s">
        <v>78</v>
      </c>
      <c r="BK148" s="159">
        <f>ROUND(I148*H148,2)</f>
        <v>0</v>
      </c>
      <c r="BL148" s="23" t="s">
        <v>151</v>
      </c>
      <c r="BM148" s="23" t="s">
        <v>259</v>
      </c>
    </row>
    <row r="149" spans="2:51" s="11" customFormat="1" ht="13.5">
      <c r="B149" s="168"/>
      <c r="D149" s="162" t="s">
        <v>191</v>
      </c>
      <c r="E149" s="169" t="s">
        <v>5</v>
      </c>
      <c r="F149" s="170" t="s">
        <v>579</v>
      </c>
      <c r="H149" s="171">
        <v>4.9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51" s="11" customFormat="1" ht="13.5">
      <c r="B150" s="168"/>
      <c r="D150" s="162" t="s">
        <v>191</v>
      </c>
      <c r="E150" s="169" t="s">
        <v>5</v>
      </c>
      <c r="F150" s="170" t="s">
        <v>580</v>
      </c>
      <c r="H150" s="171">
        <v>6.9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51" s="11" customFormat="1" ht="13.5">
      <c r="B151" s="168"/>
      <c r="D151" s="162" t="s">
        <v>191</v>
      </c>
      <c r="E151" s="169" t="s">
        <v>5</v>
      </c>
      <c r="F151" s="170" t="s">
        <v>581</v>
      </c>
      <c r="H151" s="171">
        <v>3.4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51" s="11" customFormat="1" ht="13.5">
      <c r="B152" s="168"/>
      <c r="D152" s="162" t="s">
        <v>191</v>
      </c>
      <c r="E152" s="169" t="s">
        <v>5</v>
      </c>
      <c r="F152" s="170" t="s">
        <v>582</v>
      </c>
      <c r="H152" s="171">
        <v>5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51" s="11" customFormat="1" ht="13.5">
      <c r="B153" s="168"/>
      <c r="D153" s="162" t="s">
        <v>191</v>
      </c>
      <c r="E153" s="169" t="s">
        <v>5</v>
      </c>
      <c r="F153" s="170" t="s">
        <v>583</v>
      </c>
      <c r="H153" s="171">
        <v>3.7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51" s="11" customFormat="1" ht="13.5">
      <c r="B154" s="168"/>
      <c r="D154" s="162" t="s">
        <v>191</v>
      </c>
      <c r="E154" s="169" t="s">
        <v>5</v>
      </c>
      <c r="F154" s="170" t="s">
        <v>584</v>
      </c>
      <c r="H154" s="171">
        <v>6.6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191</v>
      </c>
      <c r="AU154" s="169" t="s">
        <v>80</v>
      </c>
      <c r="AV154" s="11" t="s">
        <v>80</v>
      </c>
      <c r="AW154" s="11" t="s">
        <v>33</v>
      </c>
      <c r="AX154" s="11" t="s">
        <v>70</v>
      </c>
      <c r="AY154" s="169" t="s">
        <v>132</v>
      </c>
    </row>
    <row r="155" spans="2:51" s="11" customFormat="1" ht="13.5">
      <c r="B155" s="168"/>
      <c r="D155" s="162" t="s">
        <v>191</v>
      </c>
      <c r="E155" s="169" t="s">
        <v>5</v>
      </c>
      <c r="F155" s="170" t="s">
        <v>585</v>
      </c>
      <c r="H155" s="171">
        <v>4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191</v>
      </c>
      <c r="AU155" s="169" t="s">
        <v>80</v>
      </c>
      <c r="AV155" s="11" t="s">
        <v>80</v>
      </c>
      <c r="AW155" s="11" t="s">
        <v>33</v>
      </c>
      <c r="AX155" s="11" t="s">
        <v>70</v>
      </c>
      <c r="AY155" s="169" t="s">
        <v>132</v>
      </c>
    </row>
    <row r="156" spans="2:51" s="11" customFormat="1" ht="13.5">
      <c r="B156" s="168"/>
      <c r="D156" s="162" t="s">
        <v>191</v>
      </c>
      <c r="E156" s="169" t="s">
        <v>5</v>
      </c>
      <c r="F156" s="170" t="s">
        <v>586</v>
      </c>
      <c r="H156" s="171">
        <v>4.4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191</v>
      </c>
      <c r="AU156" s="169" t="s">
        <v>80</v>
      </c>
      <c r="AV156" s="11" t="s">
        <v>80</v>
      </c>
      <c r="AW156" s="11" t="s">
        <v>33</v>
      </c>
      <c r="AX156" s="11" t="s">
        <v>70</v>
      </c>
      <c r="AY156" s="169" t="s">
        <v>132</v>
      </c>
    </row>
    <row r="157" spans="2:51" s="11" customFormat="1" ht="13.5">
      <c r="B157" s="168"/>
      <c r="D157" s="162" t="s">
        <v>191</v>
      </c>
      <c r="E157" s="169" t="s">
        <v>5</v>
      </c>
      <c r="F157" s="170" t="s">
        <v>587</v>
      </c>
      <c r="H157" s="171">
        <v>8.6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191</v>
      </c>
      <c r="AU157" s="169" t="s">
        <v>80</v>
      </c>
      <c r="AV157" s="11" t="s">
        <v>80</v>
      </c>
      <c r="AW157" s="11" t="s">
        <v>33</v>
      </c>
      <c r="AX157" s="11" t="s">
        <v>70</v>
      </c>
      <c r="AY157" s="169" t="s">
        <v>132</v>
      </c>
    </row>
    <row r="158" spans="2:51" s="11" customFormat="1" ht="13.5">
      <c r="B158" s="168"/>
      <c r="D158" s="162" t="s">
        <v>191</v>
      </c>
      <c r="E158" s="169" t="s">
        <v>5</v>
      </c>
      <c r="F158" s="170" t="s">
        <v>588</v>
      </c>
      <c r="H158" s="171">
        <v>5.1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191</v>
      </c>
      <c r="AU158" s="169" t="s">
        <v>80</v>
      </c>
      <c r="AV158" s="11" t="s">
        <v>80</v>
      </c>
      <c r="AW158" s="11" t="s">
        <v>33</v>
      </c>
      <c r="AX158" s="11" t="s">
        <v>70</v>
      </c>
      <c r="AY158" s="169" t="s">
        <v>132</v>
      </c>
    </row>
    <row r="159" spans="2:51" s="11" customFormat="1" ht="13.5">
      <c r="B159" s="168"/>
      <c r="D159" s="162" t="s">
        <v>191</v>
      </c>
      <c r="E159" s="169" t="s">
        <v>5</v>
      </c>
      <c r="F159" s="170" t="s">
        <v>589</v>
      </c>
      <c r="H159" s="171">
        <v>5.5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191</v>
      </c>
      <c r="AU159" s="169" t="s">
        <v>80</v>
      </c>
      <c r="AV159" s="11" t="s">
        <v>80</v>
      </c>
      <c r="AW159" s="11" t="s">
        <v>33</v>
      </c>
      <c r="AX159" s="11" t="s">
        <v>70</v>
      </c>
      <c r="AY159" s="169" t="s">
        <v>132</v>
      </c>
    </row>
    <row r="160" spans="2:51" s="11" customFormat="1" ht="13.5">
      <c r="B160" s="168"/>
      <c r="D160" s="162" t="s">
        <v>191</v>
      </c>
      <c r="E160" s="169" t="s">
        <v>5</v>
      </c>
      <c r="F160" s="170" t="s">
        <v>590</v>
      </c>
      <c r="H160" s="171">
        <v>4.65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191</v>
      </c>
      <c r="AU160" s="169" t="s">
        <v>80</v>
      </c>
      <c r="AV160" s="11" t="s">
        <v>80</v>
      </c>
      <c r="AW160" s="11" t="s">
        <v>33</v>
      </c>
      <c r="AX160" s="11" t="s">
        <v>70</v>
      </c>
      <c r="AY160" s="169" t="s">
        <v>132</v>
      </c>
    </row>
    <row r="161" spans="2:51" s="11" customFormat="1" ht="13.5">
      <c r="B161" s="168"/>
      <c r="D161" s="162" t="s">
        <v>191</v>
      </c>
      <c r="E161" s="169" t="s">
        <v>5</v>
      </c>
      <c r="F161" s="170" t="s">
        <v>591</v>
      </c>
      <c r="H161" s="171">
        <v>5.1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70</v>
      </c>
      <c r="AY161" s="169" t="s">
        <v>132</v>
      </c>
    </row>
    <row r="162" spans="2:51" s="11" customFormat="1" ht="13.5">
      <c r="B162" s="168"/>
      <c r="D162" s="162" t="s">
        <v>191</v>
      </c>
      <c r="E162" s="169" t="s">
        <v>5</v>
      </c>
      <c r="F162" s="170" t="s">
        <v>592</v>
      </c>
      <c r="H162" s="171">
        <v>4.8</v>
      </c>
      <c r="L162" s="168"/>
      <c r="M162" s="172"/>
      <c r="N162" s="173"/>
      <c r="O162" s="173"/>
      <c r="P162" s="173"/>
      <c r="Q162" s="173"/>
      <c r="R162" s="173"/>
      <c r="S162" s="173"/>
      <c r="T162" s="174"/>
      <c r="AT162" s="169" t="s">
        <v>191</v>
      </c>
      <c r="AU162" s="169" t="s">
        <v>80</v>
      </c>
      <c r="AV162" s="11" t="s">
        <v>80</v>
      </c>
      <c r="AW162" s="11" t="s">
        <v>33</v>
      </c>
      <c r="AX162" s="11" t="s">
        <v>70</v>
      </c>
      <c r="AY162" s="169" t="s">
        <v>132</v>
      </c>
    </row>
    <row r="163" spans="2:51" s="11" customFormat="1" ht="13.5">
      <c r="B163" s="168"/>
      <c r="D163" s="162" t="s">
        <v>191</v>
      </c>
      <c r="E163" s="169" t="s">
        <v>5</v>
      </c>
      <c r="F163" s="170" t="s">
        <v>593</v>
      </c>
      <c r="H163" s="171">
        <v>5.3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51" s="11" customFormat="1" ht="13.5">
      <c r="B164" s="168"/>
      <c r="D164" s="162" t="s">
        <v>191</v>
      </c>
      <c r="E164" s="169" t="s">
        <v>5</v>
      </c>
      <c r="F164" s="170" t="s">
        <v>594</v>
      </c>
      <c r="H164" s="171">
        <v>3.95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51" s="11" customFormat="1" ht="13.5">
      <c r="B165" s="168"/>
      <c r="D165" s="162" t="s">
        <v>191</v>
      </c>
      <c r="E165" s="169" t="s">
        <v>5</v>
      </c>
      <c r="F165" s="170" t="s">
        <v>595</v>
      </c>
      <c r="H165" s="171">
        <v>5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51" s="11" customFormat="1" ht="13.5">
      <c r="B166" s="168"/>
      <c r="D166" s="162" t="s">
        <v>191</v>
      </c>
      <c r="E166" s="169" t="s">
        <v>5</v>
      </c>
      <c r="F166" s="170" t="s">
        <v>596</v>
      </c>
      <c r="H166" s="171">
        <v>4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51" s="11" customFormat="1" ht="13.5">
      <c r="B167" s="168"/>
      <c r="D167" s="162" t="s">
        <v>191</v>
      </c>
      <c r="E167" s="169" t="s">
        <v>5</v>
      </c>
      <c r="F167" s="170" t="s">
        <v>597</v>
      </c>
      <c r="H167" s="171">
        <v>1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51" s="12" customFormat="1" ht="13.5">
      <c r="B168" s="175"/>
      <c r="D168" s="162" t="s">
        <v>191</v>
      </c>
      <c r="E168" s="176" t="s">
        <v>5</v>
      </c>
      <c r="F168" s="177" t="s">
        <v>195</v>
      </c>
      <c r="H168" s="178">
        <v>91.9</v>
      </c>
      <c r="L168" s="175"/>
      <c r="M168" s="179"/>
      <c r="N168" s="180"/>
      <c r="O168" s="180"/>
      <c r="P168" s="180"/>
      <c r="Q168" s="180"/>
      <c r="R168" s="180"/>
      <c r="S168" s="180"/>
      <c r="T168" s="181"/>
      <c r="AT168" s="176" t="s">
        <v>191</v>
      </c>
      <c r="AU168" s="176" t="s">
        <v>80</v>
      </c>
      <c r="AV168" s="12" t="s">
        <v>151</v>
      </c>
      <c r="AW168" s="12" t="s">
        <v>33</v>
      </c>
      <c r="AX168" s="12" t="s">
        <v>78</v>
      </c>
      <c r="AY168" s="176" t="s">
        <v>132</v>
      </c>
    </row>
    <row r="169" spans="2:65" s="1" customFormat="1" ht="25.5" customHeight="1">
      <c r="B169" s="149"/>
      <c r="C169" s="150" t="s">
        <v>279</v>
      </c>
      <c r="D169" s="150" t="s">
        <v>133</v>
      </c>
      <c r="E169" s="151" t="s">
        <v>598</v>
      </c>
      <c r="F169" s="152" t="s">
        <v>599</v>
      </c>
      <c r="G169" s="153" t="s">
        <v>465</v>
      </c>
      <c r="H169" s="154">
        <v>100</v>
      </c>
      <c r="I169" s="154"/>
      <c r="J169" s="154">
        <f>ROUND(I169*H169,2)</f>
        <v>0</v>
      </c>
      <c r="K169" s="152" t="s">
        <v>5</v>
      </c>
      <c r="L169" s="37"/>
      <c r="M169" s="155" t="s">
        <v>5</v>
      </c>
      <c r="N169" s="156" t="s">
        <v>41</v>
      </c>
      <c r="O169" s="157">
        <v>0</v>
      </c>
      <c r="P169" s="157">
        <f>O169*H169</f>
        <v>0</v>
      </c>
      <c r="Q169" s="157">
        <v>0.005</v>
      </c>
      <c r="R169" s="157">
        <f>Q169*H169</f>
        <v>0.5</v>
      </c>
      <c r="S169" s="157">
        <v>0</v>
      </c>
      <c r="T169" s="158">
        <f>S169*H169</f>
        <v>0</v>
      </c>
      <c r="AR169" s="23" t="s">
        <v>151</v>
      </c>
      <c r="AT169" s="23" t="s">
        <v>133</v>
      </c>
      <c r="AU169" s="23" t="s">
        <v>80</v>
      </c>
      <c r="AY169" s="23" t="s">
        <v>132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23" t="s">
        <v>78</v>
      </c>
      <c r="BK169" s="159">
        <f>ROUND(I169*H169,2)</f>
        <v>0</v>
      </c>
      <c r="BL169" s="23" t="s">
        <v>151</v>
      </c>
      <c r="BM169" s="23" t="s">
        <v>600</v>
      </c>
    </row>
    <row r="170" spans="2:51" s="11" customFormat="1" ht="13.5">
      <c r="B170" s="168"/>
      <c r="D170" s="162" t="s">
        <v>191</v>
      </c>
      <c r="E170" s="169" t="s">
        <v>5</v>
      </c>
      <c r="F170" s="170" t="s">
        <v>601</v>
      </c>
      <c r="H170" s="171">
        <v>100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78</v>
      </c>
      <c r="AY170" s="169" t="s">
        <v>132</v>
      </c>
    </row>
    <row r="171" spans="2:63" s="10" customFormat="1" ht="29.85" customHeight="1">
      <c r="B171" s="139"/>
      <c r="D171" s="140" t="s">
        <v>69</v>
      </c>
      <c r="E171" s="160" t="s">
        <v>285</v>
      </c>
      <c r="F171" s="160" t="s">
        <v>286</v>
      </c>
      <c r="J171" s="161">
        <f>BK171</f>
        <v>0</v>
      </c>
      <c r="L171" s="139"/>
      <c r="M171" s="143"/>
      <c r="N171" s="144"/>
      <c r="O171" s="144"/>
      <c r="P171" s="145">
        <f>SUM(P172:P197)</f>
        <v>366.93624</v>
      </c>
      <c r="Q171" s="144"/>
      <c r="R171" s="145">
        <f>SUM(R172:R197)</f>
        <v>0</v>
      </c>
      <c r="S171" s="144"/>
      <c r="T171" s="146">
        <f>SUM(T172:T197)</f>
        <v>0</v>
      </c>
      <c r="AR171" s="140" t="s">
        <v>78</v>
      </c>
      <c r="AT171" s="147" t="s">
        <v>69</v>
      </c>
      <c r="AU171" s="147" t="s">
        <v>78</v>
      </c>
      <c r="AY171" s="140" t="s">
        <v>132</v>
      </c>
      <c r="BK171" s="148">
        <f>SUM(BK172:BK197)</f>
        <v>0</v>
      </c>
    </row>
    <row r="172" spans="2:65" s="1" customFormat="1" ht="25.5" customHeight="1">
      <c r="B172" s="149"/>
      <c r="C172" s="150" t="s">
        <v>287</v>
      </c>
      <c r="D172" s="150" t="s">
        <v>133</v>
      </c>
      <c r="E172" s="151" t="s">
        <v>288</v>
      </c>
      <c r="F172" s="152" t="s">
        <v>289</v>
      </c>
      <c r="G172" s="153" t="s">
        <v>188</v>
      </c>
      <c r="H172" s="154">
        <v>1389.91</v>
      </c>
      <c r="I172" s="154"/>
      <c r="J172" s="154">
        <f>ROUND(I172*H172,2)</f>
        <v>0</v>
      </c>
      <c r="K172" s="152" t="s">
        <v>137</v>
      </c>
      <c r="L172" s="37"/>
      <c r="M172" s="155" t="s">
        <v>5</v>
      </c>
      <c r="N172" s="156" t="s">
        <v>41</v>
      </c>
      <c r="O172" s="157">
        <v>0.162</v>
      </c>
      <c r="P172" s="157">
        <f>O172*H172</f>
        <v>225.16542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23" t="s">
        <v>151</v>
      </c>
      <c r="AT172" s="23" t="s">
        <v>133</v>
      </c>
      <c r="AU172" s="23" t="s">
        <v>80</v>
      </c>
      <c r="AY172" s="23" t="s">
        <v>132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23" t="s">
        <v>78</v>
      </c>
      <c r="BK172" s="159">
        <f>ROUND(I172*H172,2)</f>
        <v>0</v>
      </c>
      <c r="BL172" s="23" t="s">
        <v>151</v>
      </c>
      <c r="BM172" s="23" t="s">
        <v>290</v>
      </c>
    </row>
    <row r="173" spans="2:51" s="11" customFormat="1" ht="13.5">
      <c r="B173" s="168"/>
      <c r="D173" s="162" t="s">
        <v>191</v>
      </c>
      <c r="E173" s="169" t="s">
        <v>5</v>
      </c>
      <c r="F173" s="170" t="s">
        <v>602</v>
      </c>
      <c r="H173" s="171">
        <v>23.52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191</v>
      </c>
      <c r="AU173" s="169" t="s">
        <v>80</v>
      </c>
      <c r="AV173" s="11" t="s">
        <v>80</v>
      </c>
      <c r="AW173" s="11" t="s">
        <v>33</v>
      </c>
      <c r="AX173" s="11" t="s">
        <v>70</v>
      </c>
      <c r="AY173" s="169" t="s">
        <v>132</v>
      </c>
    </row>
    <row r="174" spans="2:51" s="11" customFormat="1" ht="13.5">
      <c r="B174" s="168"/>
      <c r="D174" s="162" t="s">
        <v>191</v>
      </c>
      <c r="E174" s="169" t="s">
        <v>5</v>
      </c>
      <c r="F174" s="170" t="s">
        <v>603</v>
      </c>
      <c r="H174" s="171">
        <v>61.92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70</v>
      </c>
      <c r="AY174" s="169" t="s">
        <v>132</v>
      </c>
    </row>
    <row r="175" spans="2:51" s="11" customFormat="1" ht="13.5">
      <c r="B175" s="168"/>
      <c r="D175" s="162" t="s">
        <v>191</v>
      </c>
      <c r="E175" s="169" t="s">
        <v>5</v>
      </c>
      <c r="F175" s="170" t="s">
        <v>604</v>
      </c>
      <c r="H175" s="171">
        <v>30.94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51" s="11" customFormat="1" ht="13.5">
      <c r="B176" s="168"/>
      <c r="D176" s="162" t="s">
        <v>191</v>
      </c>
      <c r="E176" s="169" t="s">
        <v>5</v>
      </c>
      <c r="F176" s="170" t="s">
        <v>605</v>
      </c>
      <c r="H176" s="171">
        <v>88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51" s="11" customFormat="1" ht="13.5">
      <c r="B177" s="168"/>
      <c r="D177" s="162" t="s">
        <v>191</v>
      </c>
      <c r="E177" s="169" t="s">
        <v>5</v>
      </c>
      <c r="F177" s="170" t="s">
        <v>606</v>
      </c>
      <c r="H177" s="171">
        <v>30.71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51" s="11" customFormat="1" ht="13.5">
      <c r="B178" s="168"/>
      <c r="D178" s="162" t="s">
        <v>191</v>
      </c>
      <c r="E178" s="169" t="s">
        <v>5</v>
      </c>
      <c r="F178" s="170" t="s">
        <v>607</v>
      </c>
      <c r="H178" s="171">
        <v>113.4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51" s="11" customFormat="1" ht="13.5">
      <c r="B179" s="168"/>
      <c r="D179" s="162" t="s">
        <v>191</v>
      </c>
      <c r="E179" s="169" t="s">
        <v>5</v>
      </c>
      <c r="F179" s="170" t="s">
        <v>608</v>
      </c>
      <c r="H179" s="171">
        <v>34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51" s="11" customFormat="1" ht="13.5">
      <c r="B180" s="168"/>
      <c r="D180" s="162" t="s">
        <v>191</v>
      </c>
      <c r="E180" s="169" t="s">
        <v>5</v>
      </c>
      <c r="F180" s="170" t="s">
        <v>609</v>
      </c>
      <c r="H180" s="171">
        <v>86.32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191</v>
      </c>
      <c r="AU180" s="169" t="s">
        <v>80</v>
      </c>
      <c r="AV180" s="11" t="s">
        <v>80</v>
      </c>
      <c r="AW180" s="11" t="s">
        <v>33</v>
      </c>
      <c r="AX180" s="11" t="s">
        <v>70</v>
      </c>
      <c r="AY180" s="169" t="s">
        <v>132</v>
      </c>
    </row>
    <row r="181" spans="2:51" s="11" customFormat="1" ht="13.5">
      <c r="B181" s="168"/>
      <c r="D181" s="162" t="s">
        <v>191</v>
      </c>
      <c r="E181" s="169" t="s">
        <v>5</v>
      </c>
      <c r="F181" s="170" t="s">
        <v>610</v>
      </c>
      <c r="H181" s="171">
        <v>75.68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191</v>
      </c>
      <c r="AU181" s="169" t="s">
        <v>80</v>
      </c>
      <c r="AV181" s="11" t="s">
        <v>80</v>
      </c>
      <c r="AW181" s="11" t="s">
        <v>33</v>
      </c>
      <c r="AX181" s="11" t="s">
        <v>70</v>
      </c>
      <c r="AY181" s="169" t="s">
        <v>132</v>
      </c>
    </row>
    <row r="182" spans="2:51" s="11" customFormat="1" ht="13.5">
      <c r="B182" s="168"/>
      <c r="D182" s="162" t="s">
        <v>191</v>
      </c>
      <c r="E182" s="169" t="s">
        <v>5</v>
      </c>
      <c r="F182" s="170" t="s">
        <v>611</v>
      </c>
      <c r="H182" s="171">
        <v>111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51" s="11" customFormat="1" ht="13.5">
      <c r="B183" s="168"/>
      <c r="D183" s="162" t="s">
        <v>191</v>
      </c>
      <c r="E183" s="169" t="s">
        <v>5</v>
      </c>
      <c r="F183" s="170" t="s">
        <v>612</v>
      </c>
      <c r="H183" s="171">
        <v>45.65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191</v>
      </c>
      <c r="AU183" s="169" t="s">
        <v>80</v>
      </c>
      <c r="AV183" s="11" t="s">
        <v>80</v>
      </c>
      <c r="AW183" s="11" t="s">
        <v>33</v>
      </c>
      <c r="AX183" s="11" t="s">
        <v>70</v>
      </c>
      <c r="AY183" s="169" t="s">
        <v>132</v>
      </c>
    </row>
    <row r="184" spans="2:51" s="11" customFormat="1" ht="13.5">
      <c r="B184" s="168"/>
      <c r="D184" s="162" t="s">
        <v>191</v>
      </c>
      <c r="E184" s="169" t="s">
        <v>5</v>
      </c>
      <c r="F184" s="170" t="s">
        <v>613</v>
      </c>
      <c r="H184" s="171">
        <v>90.95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191</v>
      </c>
      <c r="AU184" s="169" t="s">
        <v>80</v>
      </c>
      <c r="AV184" s="11" t="s">
        <v>80</v>
      </c>
      <c r="AW184" s="11" t="s">
        <v>33</v>
      </c>
      <c r="AX184" s="11" t="s">
        <v>70</v>
      </c>
      <c r="AY184" s="169" t="s">
        <v>132</v>
      </c>
    </row>
    <row r="185" spans="2:51" s="11" customFormat="1" ht="13.5">
      <c r="B185" s="168"/>
      <c r="D185" s="162" t="s">
        <v>191</v>
      </c>
      <c r="E185" s="169" t="s">
        <v>5</v>
      </c>
      <c r="F185" s="170" t="s">
        <v>614</v>
      </c>
      <c r="H185" s="171">
        <v>47.32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191</v>
      </c>
      <c r="AU185" s="169" t="s">
        <v>80</v>
      </c>
      <c r="AV185" s="11" t="s">
        <v>80</v>
      </c>
      <c r="AW185" s="11" t="s">
        <v>33</v>
      </c>
      <c r="AX185" s="11" t="s">
        <v>70</v>
      </c>
      <c r="AY185" s="169" t="s">
        <v>132</v>
      </c>
    </row>
    <row r="186" spans="2:51" s="11" customFormat="1" ht="13.5">
      <c r="B186" s="168"/>
      <c r="D186" s="162" t="s">
        <v>191</v>
      </c>
      <c r="E186" s="169" t="s">
        <v>5</v>
      </c>
      <c r="F186" s="170" t="s">
        <v>615</v>
      </c>
      <c r="H186" s="171">
        <v>91.8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51" s="11" customFormat="1" ht="13.5">
      <c r="B187" s="168"/>
      <c r="D187" s="162" t="s">
        <v>191</v>
      </c>
      <c r="E187" s="169" t="s">
        <v>5</v>
      </c>
      <c r="F187" s="170" t="s">
        <v>616</v>
      </c>
      <c r="H187" s="171">
        <v>45.05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191</v>
      </c>
      <c r="AU187" s="169" t="s">
        <v>80</v>
      </c>
      <c r="AV187" s="11" t="s">
        <v>80</v>
      </c>
      <c r="AW187" s="11" t="s">
        <v>33</v>
      </c>
      <c r="AX187" s="11" t="s">
        <v>70</v>
      </c>
      <c r="AY187" s="169" t="s">
        <v>132</v>
      </c>
    </row>
    <row r="188" spans="2:51" s="11" customFormat="1" ht="13.5">
      <c r="B188" s="168"/>
      <c r="D188" s="162" t="s">
        <v>191</v>
      </c>
      <c r="E188" s="169" t="s">
        <v>5</v>
      </c>
      <c r="F188" s="170" t="s">
        <v>617</v>
      </c>
      <c r="H188" s="171">
        <v>70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51" s="11" customFormat="1" ht="13.5">
      <c r="B189" s="168"/>
      <c r="D189" s="162" t="s">
        <v>191</v>
      </c>
      <c r="E189" s="169" t="s">
        <v>5</v>
      </c>
      <c r="F189" s="170" t="s">
        <v>618</v>
      </c>
      <c r="H189" s="171">
        <v>35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191</v>
      </c>
      <c r="AU189" s="169" t="s">
        <v>80</v>
      </c>
      <c r="AV189" s="11" t="s">
        <v>80</v>
      </c>
      <c r="AW189" s="11" t="s">
        <v>33</v>
      </c>
      <c r="AX189" s="11" t="s">
        <v>70</v>
      </c>
      <c r="AY189" s="169" t="s">
        <v>132</v>
      </c>
    </row>
    <row r="190" spans="2:51" s="11" customFormat="1" ht="13.5">
      <c r="B190" s="168"/>
      <c r="D190" s="162" t="s">
        <v>191</v>
      </c>
      <c r="E190" s="169" t="s">
        <v>5</v>
      </c>
      <c r="F190" s="170" t="s">
        <v>619</v>
      </c>
      <c r="H190" s="171">
        <v>70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51" s="11" customFormat="1" ht="13.5">
      <c r="B191" s="168"/>
      <c r="D191" s="162" t="s">
        <v>191</v>
      </c>
      <c r="E191" s="169" t="s">
        <v>5</v>
      </c>
      <c r="F191" s="170" t="s">
        <v>620</v>
      </c>
      <c r="H191" s="171">
        <v>7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51" s="14" customFormat="1" ht="13.5">
      <c r="B192" s="188"/>
      <c r="D192" s="162" t="s">
        <v>191</v>
      </c>
      <c r="E192" s="189" t="s">
        <v>5</v>
      </c>
      <c r="F192" s="190" t="s">
        <v>303</v>
      </c>
      <c r="H192" s="191">
        <v>1158.26</v>
      </c>
      <c r="L192" s="188"/>
      <c r="M192" s="192"/>
      <c r="N192" s="193"/>
      <c r="O192" s="193"/>
      <c r="P192" s="193"/>
      <c r="Q192" s="193"/>
      <c r="R192" s="193"/>
      <c r="S192" s="193"/>
      <c r="T192" s="194"/>
      <c r="AT192" s="189" t="s">
        <v>191</v>
      </c>
      <c r="AU192" s="189" t="s">
        <v>80</v>
      </c>
      <c r="AV192" s="14" t="s">
        <v>145</v>
      </c>
      <c r="AW192" s="14" t="s">
        <v>33</v>
      </c>
      <c r="AX192" s="14" t="s">
        <v>70</v>
      </c>
      <c r="AY192" s="189" t="s">
        <v>132</v>
      </c>
    </row>
    <row r="193" spans="2:51" s="11" customFormat="1" ht="13.5">
      <c r="B193" s="168"/>
      <c r="D193" s="162" t="s">
        <v>191</v>
      </c>
      <c r="E193" s="169" t="s">
        <v>5</v>
      </c>
      <c r="F193" s="170" t="s">
        <v>621</v>
      </c>
      <c r="H193" s="171">
        <v>231.65</v>
      </c>
      <c r="L193" s="168"/>
      <c r="M193" s="172"/>
      <c r="N193" s="173"/>
      <c r="O193" s="173"/>
      <c r="P193" s="173"/>
      <c r="Q193" s="173"/>
      <c r="R193" s="173"/>
      <c r="S193" s="173"/>
      <c r="T193" s="174"/>
      <c r="AT193" s="169" t="s">
        <v>191</v>
      </c>
      <c r="AU193" s="169" t="s">
        <v>80</v>
      </c>
      <c r="AV193" s="11" t="s">
        <v>80</v>
      </c>
      <c r="AW193" s="11" t="s">
        <v>33</v>
      </c>
      <c r="AX193" s="11" t="s">
        <v>70</v>
      </c>
      <c r="AY193" s="169" t="s">
        <v>132</v>
      </c>
    </row>
    <row r="194" spans="2:51" s="12" customFormat="1" ht="13.5">
      <c r="B194" s="175"/>
      <c r="D194" s="162" t="s">
        <v>191</v>
      </c>
      <c r="E194" s="176" t="s">
        <v>5</v>
      </c>
      <c r="F194" s="177" t="s">
        <v>195</v>
      </c>
      <c r="H194" s="178">
        <v>1389.91</v>
      </c>
      <c r="L194" s="175"/>
      <c r="M194" s="179"/>
      <c r="N194" s="180"/>
      <c r="O194" s="180"/>
      <c r="P194" s="180"/>
      <c r="Q194" s="180"/>
      <c r="R194" s="180"/>
      <c r="S194" s="180"/>
      <c r="T194" s="181"/>
      <c r="AT194" s="176" t="s">
        <v>191</v>
      </c>
      <c r="AU194" s="176" t="s">
        <v>80</v>
      </c>
      <c r="AV194" s="12" t="s">
        <v>151</v>
      </c>
      <c r="AW194" s="12" t="s">
        <v>33</v>
      </c>
      <c r="AX194" s="12" t="s">
        <v>78</v>
      </c>
      <c r="AY194" s="176" t="s">
        <v>132</v>
      </c>
    </row>
    <row r="195" spans="2:65" s="1" customFormat="1" ht="25.5" customHeight="1">
      <c r="B195" s="149"/>
      <c r="C195" s="150" t="s">
        <v>305</v>
      </c>
      <c r="D195" s="150" t="s">
        <v>133</v>
      </c>
      <c r="E195" s="151" t="s">
        <v>306</v>
      </c>
      <c r="F195" s="152" t="s">
        <v>307</v>
      </c>
      <c r="G195" s="153" t="s">
        <v>188</v>
      </c>
      <c r="H195" s="154">
        <v>125092.08</v>
      </c>
      <c r="I195" s="154"/>
      <c r="J195" s="154">
        <f>ROUND(I195*H195,2)</f>
        <v>0</v>
      </c>
      <c r="K195" s="152" t="s">
        <v>137</v>
      </c>
      <c r="L195" s="37"/>
      <c r="M195" s="155" t="s">
        <v>5</v>
      </c>
      <c r="N195" s="156" t="s">
        <v>41</v>
      </c>
      <c r="O195" s="157">
        <v>0</v>
      </c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AR195" s="23" t="s">
        <v>151</v>
      </c>
      <c r="AT195" s="23" t="s">
        <v>133</v>
      </c>
      <c r="AU195" s="23" t="s">
        <v>80</v>
      </c>
      <c r="AY195" s="23" t="s">
        <v>132</v>
      </c>
      <c r="BE195" s="159">
        <f>IF(N195="základní",J195,0)</f>
        <v>0</v>
      </c>
      <c r="BF195" s="159">
        <f>IF(N195="snížená",J195,0)</f>
        <v>0</v>
      </c>
      <c r="BG195" s="159">
        <f>IF(N195="zákl. přenesená",J195,0)</f>
        <v>0</v>
      </c>
      <c r="BH195" s="159">
        <f>IF(N195="sníž. přenesená",J195,0)</f>
        <v>0</v>
      </c>
      <c r="BI195" s="159">
        <f>IF(N195="nulová",J195,0)</f>
        <v>0</v>
      </c>
      <c r="BJ195" s="23" t="s">
        <v>78</v>
      </c>
      <c r="BK195" s="159">
        <f>ROUND(I195*H195,2)</f>
        <v>0</v>
      </c>
      <c r="BL195" s="23" t="s">
        <v>151</v>
      </c>
      <c r="BM195" s="23" t="s">
        <v>308</v>
      </c>
    </row>
    <row r="196" spans="2:51" s="11" customFormat="1" ht="13.5">
      <c r="B196" s="168"/>
      <c r="D196" s="162" t="s">
        <v>191</v>
      </c>
      <c r="E196" s="169" t="s">
        <v>5</v>
      </c>
      <c r="F196" s="170" t="s">
        <v>622</v>
      </c>
      <c r="H196" s="171">
        <v>125092.08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78</v>
      </c>
      <c r="AY196" s="169" t="s">
        <v>132</v>
      </c>
    </row>
    <row r="197" spans="2:65" s="1" customFormat="1" ht="25.5" customHeight="1">
      <c r="B197" s="149"/>
      <c r="C197" s="150" t="s">
        <v>12</v>
      </c>
      <c r="D197" s="150" t="s">
        <v>133</v>
      </c>
      <c r="E197" s="151" t="s">
        <v>310</v>
      </c>
      <c r="F197" s="152" t="s">
        <v>311</v>
      </c>
      <c r="G197" s="153" t="s">
        <v>188</v>
      </c>
      <c r="H197" s="154">
        <v>1389.91</v>
      </c>
      <c r="I197" s="154"/>
      <c r="J197" s="154">
        <f>ROUND(I197*H197,2)</f>
        <v>0</v>
      </c>
      <c r="K197" s="152" t="s">
        <v>137</v>
      </c>
      <c r="L197" s="37"/>
      <c r="M197" s="155" t="s">
        <v>5</v>
      </c>
      <c r="N197" s="156" t="s">
        <v>41</v>
      </c>
      <c r="O197" s="157">
        <v>0.102</v>
      </c>
      <c r="P197" s="157">
        <f>O197*H197</f>
        <v>141.77082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23" t="s">
        <v>151</v>
      </c>
      <c r="AT197" s="23" t="s">
        <v>133</v>
      </c>
      <c r="AU197" s="23" t="s">
        <v>80</v>
      </c>
      <c r="AY197" s="23" t="s">
        <v>132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23" t="s">
        <v>78</v>
      </c>
      <c r="BK197" s="159">
        <f>ROUND(I197*H197,2)</f>
        <v>0</v>
      </c>
      <c r="BL197" s="23" t="s">
        <v>151</v>
      </c>
      <c r="BM197" s="23" t="s">
        <v>312</v>
      </c>
    </row>
    <row r="198" spans="2:63" s="10" customFormat="1" ht="29.85" customHeight="1">
      <c r="B198" s="139"/>
      <c r="D198" s="140" t="s">
        <v>69</v>
      </c>
      <c r="E198" s="160" t="s">
        <v>313</v>
      </c>
      <c r="F198" s="160" t="s">
        <v>314</v>
      </c>
      <c r="J198" s="161">
        <f>BK198</f>
        <v>0</v>
      </c>
      <c r="L198" s="139"/>
      <c r="M198" s="143"/>
      <c r="N198" s="144"/>
      <c r="O198" s="144"/>
      <c r="P198" s="145">
        <f>SUM(P199:P378)</f>
        <v>10716.87647</v>
      </c>
      <c r="Q198" s="144"/>
      <c r="R198" s="145">
        <f>SUM(R199:R378)</f>
        <v>300.263948</v>
      </c>
      <c r="S198" s="144"/>
      <c r="T198" s="146">
        <f>SUM(T199:T378)</f>
        <v>322.51912500000003</v>
      </c>
      <c r="AR198" s="140" t="s">
        <v>78</v>
      </c>
      <c r="AT198" s="147" t="s">
        <v>69</v>
      </c>
      <c r="AU198" s="147" t="s">
        <v>78</v>
      </c>
      <c r="AY198" s="140" t="s">
        <v>132</v>
      </c>
      <c r="BK198" s="148">
        <f>SUM(BK199:BK378)</f>
        <v>0</v>
      </c>
    </row>
    <row r="199" spans="2:65" s="1" customFormat="1" ht="16.5" customHeight="1">
      <c r="B199" s="149"/>
      <c r="C199" s="150" t="s">
        <v>315</v>
      </c>
      <c r="D199" s="150" t="s">
        <v>133</v>
      </c>
      <c r="E199" s="151" t="s">
        <v>316</v>
      </c>
      <c r="F199" s="152" t="s">
        <v>317</v>
      </c>
      <c r="G199" s="153" t="s">
        <v>188</v>
      </c>
      <c r="H199" s="154">
        <v>854.85</v>
      </c>
      <c r="I199" s="154"/>
      <c r="J199" s="154">
        <f>ROUND(I199*H199,2)</f>
        <v>0</v>
      </c>
      <c r="K199" s="152" t="s">
        <v>137</v>
      </c>
      <c r="L199" s="37"/>
      <c r="M199" s="155" t="s">
        <v>5</v>
      </c>
      <c r="N199" s="156" t="s">
        <v>41</v>
      </c>
      <c r="O199" s="157">
        <v>0.273</v>
      </c>
      <c r="P199" s="157">
        <f>O199*H199</f>
        <v>233.37405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AR199" s="23" t="s">
        <v>151</v>
      </c>
      <c r="AT199" s="23" t="s">
        <v>133</v>
      </c>
      <c r="AU199" s="23" t="s">
        <v>80</v>
      </c>
      <c r="AY199" s="23" t="s">
        <v>132</v>
      </c>
      <c r="BE199" s="159">
        <f>IF(N199="základní",J199,0)</f>
        <v>0</v>
      </c>
      <c r="BF199" s="159">
        <f>IF(N199="snížená",J199,0)</f>
        <v>0</v>
      </c>
      <c r="BG199" s="159">
        <f>IF(N199="zákl. přenesená",J199,0)</f>
        <v>0</v>
      </c>
      <c r="BH199" s="159">
        <f>IF(N199="sníž. přenesená",J199,0)</f>
        <v>0</v>
      </c>
      <c r="BI199" s="159">
        <f>IF(N199="nulová",J199,0)</f>
        <v>0</v>
      </c>
      <c r="BJ199" s="23" t="s">
        <v>78</v>
      </c>
      <c r="BK199" s="159">
        <f>ROUND(I199*H199,2)</f>
        <v>0</v>
      </c>
      <c r="BL199" s="23" t="s">
        <v>151</v>
      </c>
      <c r="BM199" s="23" t="s">
        <v>318</v>
      </c>
    </row>
    <row r="200" spans="2:51" s="11" customFormat="1" ht="13.5">
      <c r="B200" s="168"/>
      <c r="D200" s="162" t="s">
        <v>191</v>
      </c>
      <c r="E200" s="169" t="s">
        <v>5</v>
      </c>
      <c r="F200" s="170" t="s">
        <v>623</v>
      </c>
      <c r="H200" s="171">
        <v>30.87</v>
      </c>
      <c r="L200" s="168"/>
      <c r="M200" s="172"/>
      <c r="N200" s="173"/>
      <c r="O200" s="173"/>
      <c r="P200" s="173"/>
      <c r="Q200" s="173"/>
      <c r="R200" s="173"/>
      <c r="S200" s="173"/>
      <c r="T200" s="174"/>
      <c r="AT200" s="169" t="s">
        <v>191</v>
      </c>
      <c r="AU200" s="169" t="s">
        <v>80</v>
      </c>
      <c r="AV200" s="11" t="s">
        <v>80</v>
      </c>
      <c r="AW200" s="11" t="s">
        <v>33</v>
      </c>
      <c r="AX200" s="11" t="s">
        <v>70</v>
      </c>
      <c r="AY200" s="169" t="s">
        <v>132</v>
      </c>
    </row>
    <row r="201" spans="2:51" s="11" customFormat="1" ht="13.5">
      <c r="B201" s="168"/>
      <c r="D201" s="162" t="s">
        <v>191</v>
      </c>
      <c r="E201" s="169" t="s">
        <v>5</v>
      </c>
      <c r="F201" s="170" t="s">
        <v>624</v>
      </c>
      <c r="H201" s="171">
        <v>43.54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191</v>
      </c>
      <c r="AU201" s="169" t="s">
        <v>80</v>
      </c>
      <c r="AV201" s="11" t="s">
        <v>80</v>
      </c>
      <c r="AW201" s="11" t="s">
        <v>33</v>
      </c>
      <c r="AX201" s="11" t="s">
        <v>70</v>
      </c>
      <c r="AY201" s="169" t="s">
        <v>132</v>
      </c>
    </row>
    <row r="202" spans="2:51" s="11" customFormat="1" ht="13.5">
      <c r="B202" s="168"/>
      <c r="D202" s="162" t="s">
        <v>191</v>
      </c>
      <c r="E202" s="169" t="s">
        <v>5</v>
      </c>
      <c r="F202" s="170" t="s">
        <v>625</v>
      </c>
      <c r="H202" s="171">
        <v>36.04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51" s="11" customFormat="1" ht="13.5">
      <c r="B203" s="168"/>
      <c r="D203" s="162" t="s">
        <v>191</v>
      </c>
      <c r="E203" s="169" t="s">
        <v>5</v>
      </c>
      <c r="F203" s="170" t="s">
        <v>626</v>
      </c>
      <c r="H203" s="171">
        <v>39.56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51" s="11" customFormat="1" ht="13.5">
      <c r="B204" s="168"/>
      <c r="D204" s="162" t="s">
        <v>191</v>
      </c>
      <c r="E204" s="169" t="s">
        <v>5</v>
      </c>
      <c r="F204" s="170" t="s">
        <v>627</v>
      </c>
      <c r="H204" s="171">
        <v>36.26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51" s="11" customFormat="1" ht="13.5">
      <c r="B205" s="168"/>
      <c r="D205" s="162" t="s">
        <v>191</v>
      </c>
      <c r="E205" s="169" t="s">
        <v>5</v>
      </c>
      <c r="F205" s="170" t="s">
        <v>628</v>
      </c>
      <c r="H205" s="171">
        <v>62.92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51" s="11" customFormat="1" ht="13.5">
      <c r="B206" s="168"/>
      <c r="D206" s="162" t="s">
        <v>191</v>
      </c>
      <c r="E206" s="169" t="s">
        <v>5</v>
      </c>
      <c r="F206" s="170" t="s">
        <v>629</v>
      </c>
      <c r="H206" s="171">
        <v>40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51" s="11" customFormat="1" ht="13.5">
      <c r="B207" s="168"/>
      <c r="D207" s="162" t="s">
        <v>191</v>
      </c>
      <c r="E207" s="169" t="s">
        <v>5</v>
      </c>
      <c r="F207" s="170" t="s">
        <v>630</v>
      </c>
      <c r="H207" s="171">
        <v>30.63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191</v>
      </c>
      <c r="AU207" s="169" t="s">
        <v>80</v>
      </c>
      <c r="AV207" s="11" t="s">
        <v>80</v>
      </c>
      <c r="AW207" s="11" t="s">
        <v>33</v>
      </c>
      <c r="AX207" s="11" t="s">
        <v>70</v>
      </c>
      <c r="AY207" s="169" t="s">
        <v>132</v>
      </c>
    </row>
    <row r="208" spans="2:51" s="11" customFormat="1" ht="13.5">
      <c r="B208" s="168"/>
      <c r="D208" s="162" t="s">
        <v>191</v>
      </c>
      <c r="E208" s="169" t="s">
        <v>5</v>
      </c>
      <c r="F208" s="170" t="s">
        <v>631</v>
      </c>
      <c r="H208" s="171">
        <v>86.43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51" s="11" customFormat="1" ht="13.5">
      <c r="B209" s="168"/>
      <c r="D209" s="162" t="s">
        <v>191</v>
      </c>
      <c r="E209" s="169" t="s">
        <v>5</v>
      </c>
      <c r="F209" s="170" t="s">
        <v>632</v>
      </c>
      <c r="H209" s="171">
        <v>35.68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70</v>
      </c>
      <c r="AY209" s="169" t="s">
        <v>132</v>
      </c>
    </row>
    <row r="210" spans="2:51" s="11" customFormat="1" ht="13.5">
      <c r="B210" s="168"/>
      <c r="D210" s="162" t="s">
        <v>191</v>
      </c>
      <c r="E210" s="169" t="s">
        <v>5</v>
      </c>
      <c r="F210" s="170" t="s">
        <v>633</v>
      </c>
      <c r="H210" s="171">
        <v>53.9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51" s="11" customFormat="1" ht="13.5">
      <c r="B211" s="168"/>
      <c r="D211" s="162" t="s">
        <v>191</v>
      </c>
      <c r="E211" s="169" t="s">
        <v>5</v>
      </c>
      <c r="F211" s="170" t="s">
        <v>634</v>
      </c>
      <c r="H211" s="171">
        <v>34.75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191</v>
      </c>
      <c r="AU211" s="169" t="s">
        <v>80</v>
      </c>
      <c r="AV211" s="11" t="s">
        <v>80</v>
      </c>
      <c r="AW211" s="11" t="s">
        <v>33</v>
      </c>
      <c r="AX211" s="11" t="s">
        <v>70</v>
      </c>
      <c r="AY211" s="169" t="s">
        <v>132</v>
      </c>
    </row>
    <row r="212" spans="2:51" s="11" customFormat="1" ht="13.5">
      <c r="B212" s="168"/>
      <c r="D212" s="162" t="s">
        <v>191</v>
      </c>
      <c r="E212" s="169" t="s">
        <v>5</v>
      </c>
      <c r="F212" s="170" t="s">
        <v>635</v>
      </c>
      <c r="H212" s="171">
        <v>54.06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191</v>
      </c>
      <c r="AU212" s="169" t="s">
        <v>80</v>
      </c>
      <c r="AV212" s="11" t="s">
        <v>80</v>
      </c>
      <c r="AW212" s="11" t="s">
        <v>33</v>
      </c>
      <c r="AX212" s="11" t="s">
        <v>70</v>
      </c>
      <c r="AY212" s="169" t="s">
        <v>132</v>
      </c>
    </row>
    <row r="213" spans="2:51" s="11" customFormat="1" ht="13.5">
      <c r="B213" s="168"/>
      <c r="D213" s="162" t="s">
        <v>191</v>
      </c>
      <c r="E213" s="169" t="s">
        <v>5</v>
      </c>
      <c r="F213" s="170" t="s">
        <v>636</v>
      </c>
      <c r="H213" s="171">
        <v>37.43</v>
      </c>
      <c r="L213" s="168"/>
      <c r="M213" s="172"/>
      <c r="N213" s="173"/>
      <c r="O213" s="173"/>
      <c r="P213" s="173"/>
      <c r="Q213" s="173"/>
      <c r="R213" s="173"/>
      <c r="S213" s="173"/>
      <c r="T213" s="174"/>
      <c r="AT213" s="169" t="s">
        <v>191</v>
      </c>
      <c r="AU213" s="169" t="s">
        <v>80</v>
      </c>
      <c r="AV213" s="11" t="s">
        <v>80</v>
      </c>
      <c r="AW213" s="11" t="s">
        <v>33</v>
      </c>
      <c r="AX213" s="11" t="s">
        <v>70</v>
      </c>
      <c r="AY213" s="169" t="s">
        <v>132</v>
      </c>
    </row>
    <row r="214" spans="2:51" s="11" customFormat="1" ht="13.5">
      <c r="B214" s="168"/>
      <c r="D214" s="162" t="s">
        <v>191</v>
      </c>
      <c r="E214" s="169" t="s">
        <v>5</v>
      </c>
      <c r="F214" s="170" t="s">
        <v>637</v>
      </c>
      <c r="H214" s="171">
        <v>56.18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70</v>
      </c>
      <c r="AY214" s="169" t="s">
        <v>132</v>
      </c>
    </row>
    <row r="215" spans="2:51" s="11" customFormat="1" ht="13.5">
      <c r="B215" s="168"/>
      <c r="D215" s="162" t="s">
        <v>191</v>
      </c>
      <c r="E215" s="169" t="s">
        <v>5</v>
      </c>
      <c r="F215" s="170" t="s">
        <v>638</v>
      </c>
      <c r="H215" s="171">
        <v>28.59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191</v>
      </c>
      <c r="AU215" s="169" t="s">
        <v>80</v>
      </c>
      <c r="AV215" s="11" t="s">
        <v>80</v>
      </c>
      <c r="AW215" s="11" t="s">
        <v>33</v>
      </c>
      <c r="AX215" s="11" t="s">
        <v>70</v>
      </c>
      <c r="AY215" s="169" t="s">
        <v>132</v>
      </c>
    </row>
    <row r="216" spans="2:51" s="11" customFormat="1" ht="13.5">
      <c r="B216" s="168"/>
      <c r="D216" s="162" t="s">
        <v>191</v>
      </c>
      <c r="E216" s="169" t="s">
        <v>5</v>
      </c>
      <c r="F216" s="170" t="s">
        <v>639</v>
      </c>
      <c r="H216" s="171">
        <v>42.5</v>
      </c>
      <c r="L216" s="168"/>
      <c r="M216" s="172"/>
      <c r="N216" s="173"/>
      <c r="O216" s="173"/>
      <c r="P216" s="173"/>
      <c r="Q216" s="173"/>
      <c r="R216" s="173"/>
      <c r="S216" s="173"/>
      <c r="T216" s="174"/>
      <c r="AT216" s="169" t="s">
        <v>191</v>
      </c>
      <c r="AU216" s="169" t="s">
        <v>80</v>
      </c>
      <c r="AV216" s="11" t="s">
        <v>80</v>
      </c>
      <c r="AW216" s="11" t="s">
        <v>33</v>
      </c>
      <c r="AX216" s="11" t="s">
        <v>70</v>
      </c>
      <c r="AY216" s="169" t="s">
        <v>132</v>
      </c>
    </row>
    <row r="217" spans="2:51" s="11" customFormat="1" ht="13.5">
      <c r="B217" s="168"/>
      <c r="D217" s="162" t="s">
        <v>191</v>
      </c>
      <c r="E217" s="169" t="s">
        <v>5</v>
      </c>
      <c r="F217" s="170" t="s">
        <v>640</v>
      </c>
      <c r="H217" s="171">
        <v>29.01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191</v>
      </c>
      <c r="AU217" s="169" t="s">
        <v>80</v>
      </c>
      <c r="AV217" s="11" t="s">
        <v>80</v>
      </c>
      <c r="AW217" s="11" t="s">
        <v>33</v>
      </c>
      <c r="AX217" s="11" t="s">
        <v>70</v>
      </c>
      <c r="AY217" s="169" t="s">
        <v>132</v>
      </c>
    </row>
    <row r="218" spans="2:51" s="11" customFormat="1" ht="13.5">
      <c r="B218" s="168"/>
      <c r="D218" s="162" t="s">
        <v>191</v>
      </c>
      <c r="E218" s="169" t="s">
        <v>5</v>
      </c>
      <c r="F218" s="170" t="s">
        <v>641</v>
      </c>
      <c r="H218" s="171">
        <v>8.5</v>
      </c>
      <c r="L218" s="168"/>
      <c r="M218" s="172"/>
      <c r="N218" s="173"/>
      <c r="O218" s="173"/>
      <c r="P218" s="173"/>
      <c r="Q218" s="173"/>
      <c r="R218" s="173"/>
      <c r="S218" s="173"/>
      <c r="T218" s="174"/>
      <c r="AT218" s="169" t="s">
        <v>191</v>
      </c>
      <c r="AU218" s="169" t="s">
        <v>80</v>
      </c>
      <c r="AV218" s="11" t="s">
        <v>80</v>
      </c>
      <c r="AW218" s="11" t="s">
        <v>33</v>
      </c>
      <c r="AX218" s="11" t="s">
        <v>70</v>
      </c>
      <c r="AY218" s="169" t="s">
        <v>132</v>
      </c>
    </row>
    <row r="219" spans="2:51" s="11" customFormat="1" ht="13.5">
      <c r="B219" s="168"/>
      <c r="D219" s="162" t="s">
        <v>191</v>
      </c>
      <c r="E219" s="169" t="s">
        <v>5</v>
      </c>
      <c r="F219" s="170" t="s">
        <v>642</v>
      </c>
      <c r="H219" s="171">
        <v>68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191</v>
      </c>
      <c r="AU219" s="169" t="s">
        <v>80</v>
      </c>
      <c r="AV219" s="11" t="s">
        <v>80</v>
      </c>
      <c r="AW219" s="11" t="s">
        <v>33</v>
      </c>
      <c r="AX219" s="11" t="s">
        <v>70</v>
      </c>
      <c r="AY219" s="169" t="s">
        <v>132</v>
      </c>
    </row>
    <row r="220" spans="2:51" s="12" customFormat="1" ht="13.5">
      <c r="B220" s="175"/>
      <c r="D220" s="162" t="s">
        <v>191</v>
      </c>
      <c r="E220" s="176" t="s">
        <v>5</v>
      </c>
      <c r="F220" s="177" t="s">
        <v>195</v>
      </c>
      <c r="H220" s="178">
        <v>854.85</v>
      </c>
      <c r="L220" s="175"/>
      <c r="M220" s="179"/>
      <c r="N220" s="180"/>
      <c r="O220" s="180"/>
      <c r="P220" s="180"/>
      <c r="Q220" s="180"/>
      <c r="R220" s="180"/>
      <c r="S220" s="180"/>
      <c r="T220" s="181"/>
      <c r="AT220" s="176" t="s">
        <v>191</v>
      </c>
      <c r="AU220" s="176" t="s">
        <v>80</v>
      </c>
      <c r="AV220" s="12" t="s">
        <v>151</v>
      </c>
      <c r="AW220" s="12" t="s">
        <v>33</v>
      </c>
      <c r="AX220" s="12" t="s">
        <v>78</v>
      </c>
      <c r="AY220" s="176" t="s">
        <v>132</v>
      </c>
    </row>
    <row r="221" spans="2:65" s="1" customFormat="1" ht="16.5" customHeight="1">
      <c r="B221" s="149"/>
      <c r="C221" s="150" t="s">
        <v>339</v>
      </c>
      <c r="D221" s="150" t="s">
        <v>133</v>
      </c>
      <c r="E221" s="151" t="s">
        <v>340</v>
      </c>
      <c r="F221" s="152" t="s">
        <v>341</v>
      </c>
      <c r="G221" s="153" t="s">
        <v>188</v>
      </c>
      <c r="H221" s="154">
        <v>854.84</v>
      </c>
      <c r="I221" s="154"/>
      <c r="J221" s="154">
        <f>ROUND(I221*H221,2)</f>
        <v>0</v>
      </c>
      <c r="K221" s="152" t="s">
        <v>137</v>
      </c>
      <c r="L221" s="37"/>
      <c r="M221" s="155" t="s">
        <v>5</v>
      </c>
      <c r="N221" s="156" t="s">
        <v>41</v>
      </c>
      <c r="O221" s="157">
        <v>0.51</v>
      </c>
      <c r="P221" s="157">
        <f>O221*H221</f>
        <v>435.96840000000003</v>
      </c>
      <c r="Q221" s="157">
        <v>0</v>
      </c>
      <c r="R221" s="157">
        <f>Q221*H221</f>
        <v>0</v>
      </c>
      <c r="S221" s="157">
        <v>0</v>
      </c>
      <c r="T221" s="158">
        <f>S221*H221</f>
        <v>0</v>
      </c>
      <c r="AR221" s="23" t="s">
        <v>151</v>
      </c>
      <c r="AT221" s="23" t="s">
        <v>133</v>
      </c>
      <c r="AU221" s="23" t="s">
        <v>80</v>
      </c>
      <c r="AY221" s="23" t="s">
        <v>132</v>
      </c>
      <c r="BE221" s="159">
        <f>IF(N221="základní",J221,0)</f>
        <v>0</v>
      </c>
      <c r="BF221" s="159">
        <f>IF(N221="snížená",J221,0)</f>
        <v>0</v>
      </c>
      <c r="BG221" s="159">
        <f>IF(N221="zákl. přenesená",J221,0)</f>
        <v>0</v>
      </c>
      <c r="BH221" s="159">
        <f>IF(N221="sníž. přenesená",J221,0)</f>
        <v>0</v>
      </c>
      <c r="BI221" s="159">
        <f>IF(N221="nulová",J221,0)</f>
        <v>0</v>
      </c>
      <c r="BJ221" s="23" t="s">
        <v>78</v>
      </c>
      <c r="BK221" s="159">
        <f>ROUND(I221*H221,2)</f>
        <v>0</v>
      </c>
      <c r="BL221" s="23" t="s">
        <v>151</v>
      </c>
      <c r="BM221" s="23" t="s">
        <v>342</v>
      </c>
    </row>
    <row r="222" spans="2:65" s="1" customFormat="1" ht="25.5" customHeight="1">
      <c r="B222" s="149"/>
      <c r="C222" s="150" t="s">
        <v>343</v>
      </c>
      <c r="D222" s="150" t="s">
        <v>133</v>
      </c>
      <c r="E222" s="151" t="s">
        <v>344</v>
      </c>
      <c r="F222" s="152" t="s">
        <v>345</v>
      </c>
      <c r="G222" s="153" t="s">
        <v>188</v>
      </c>
      <c r="H222" s="154">
        <v>854.85</v>
      </c>
      <c r="I222" s="154"/>
      <c r="J222" s="154">
        <f>ROUND(I222*H222,2)</f>
        <v>0</v>
      </c>
      <c r="K222" s="152" t="s">
        <v>137</v>
      </c>
      <c r="L222" s="37"/>
      <c r="M222" s="155" t="s">
        <v>5</v>
      </c>
      <c r="N222" s="156" t="s">
        <v>41</v>
      </c>
      <c r="O222" s="157">
        <v>3.28</v>
      </c>
      <c r="P222" s="157">
        <f>O222*H222</f>
        <v>2803.908</v>
      </c>
      <c r="Q222" s="157">
        <v>0</v>
      </c>
      <c r="R222" s="157">
        <f>Q222*H222</f>
        <v>0</v>
      </c>
      <c r="S222" s="157">
        <v>0.1225</v>
      </c>
      <c r="T222" s="158">
        <f>S222*H222</f>
        <v>104.719125</v>
      </c>
      <c r="AR222" s="23" t="s">
        <v>151</v>
      </c>
      <c r="AT222" s="23" t="s">
        <v>133</v>
      </c>
      <c r="AU222" s="23" t="s">
        <v>80</v>
      </c>
      <c r="AY222" s="23" t="s">
        <v>132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23" t="s">
        <v>78</v>
      </c>
      <c r="BK222" s="159">
        <f>ROUND(I222*H222,2)</f>
        <v>0</v>
      </c>
      <c r="BL222" s="23" t="s">
        <v>151</v>
      </c>
      <c r="BM222" s="23" t="s">
        <v>346</v>
      </c>
    </row>
    <row r="223" spans="2:51" s="11" customFormat="1" ht="13.5">
      <c r="B223" s="168"/>
      <c r="D223" s="162" t="s">
        <v>191</v>
      </c>
      <c r="E223" s="169" t="s">
        <v>5</v>
      </c>
      <c r="F223" s="170" t="s">
        <v>623</v>
      </c>
      <c r="H223" s="171">
        <v>30.87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191</v>
      </c>
      <c r="AU223" s="169" t="s">
        <v>80</v>
      </c>
      <c r="AV223" s="11" t="s">
        <v>80</v>
      </c>
      <c r="AW223" s="11" t="s">
        <v>33</v>
      </c>
      <c r="AX223" s="11" t="s">
        <v>70</v>
      </c>
      <c r="AY223" s="169" t="s">
        <v>132</v>
      </c>
    </row>
    <row r="224" spans="2:51" s="11" customFormat="1" ht="13.5">
      <c r="B224" s="168"/>
      <c r="D224" s="162" t="s">
        <v>191</v>
      </c>
      <c r="E224" s="169" t="s">
        <v>5</v>
      </c>
      <c r="F224" s="170" t="s">
        <v>624</v>
      </c>
      <c r="H224" s="171">
        <v>43.54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70</v>
      </c>
      <c r="AY224" s="169" t="s">
        <v>132</v>
      </c>
    </row>
    <row r="225" spans="2:51" s="11" customFormat="1" ht="13.5">
      <c r="B225" s="168"/>
      <c r="D225" s="162" t="s">
        <v>191</v>
      </c>
      <c r="E225" s="169" t="s">
        <v>5</v>
      </c>
      <c r="F225" s="170" t="s">
        <v>625</v>
      </c>
      <c r="H225" s="171">
        <v>36.04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51" s="11" customFormat="1" ht="13.5">
      <c r="B226" s="168"/>
      <c r="D226" s="162" t="s">
        <v>191</v>
      </c>
      <c r="E226" s="169" t="s">
        <v>5</v>
      </c>
      <c r="F226" s="170" t="s">
        <v>626</v>
      </c>
      <c r="H226" s="171">
        <v>39.56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191</v>
      </c>
      <c r="AU226" s="169" t="s">
        <v>80</v>
      </c>
      <c r="AV226" s="11" t="s">
        <v>80</v>
      </c>
      <c r="AW226" s="11" t="s">
        <v>33</v>
      </c>
      <c r="AX226" s="11" t="s">
        <v>70</v>
      </c>
      <c r="AY226" s="169" t="s">
        <v>132</v>
      </c>
    </row>
    <row r="227" spans="2:51" s="11" customFormat="1" ht="13.5">
      <c r="B227" s="168"/>
      <c r="D227" s="162" t="s">
        <v>191</v>
      </c>
      <c r="E227" s="169" t="s">
        <v>5</v>
      </c>
      <c r="F227" s="170" t="s">
        <v>627</v>
      </c>
      <c r="H227" s="171">
        <v>36.26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70</v>
      </c>
      <c r="AY227" s="169" t="s">
        <v>132</v>
      </c>
    </row>
    <row r="228" spans="2:51" s="11" customFormat="1" ht="13.5">
      <c r="B228" s="168"/>
      <c r="D228" s="162" t="s">
        <v>191</v>
      </c>
      <c r="E228" s="169" t="s">
        <v>5</v>
      </c>
      <c r="F228" s="170" t="s">
        <v>628</v>
      </c>
      <c r="H228" s="171">
        <v>62.92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191</v>
      </c>
      <c r="AU228" s="169" t="s">
        <v>80</v>
      </c>
      <c r="AV228" s="11" t="s">
        <v>80</v>
      </c>
      <c r="AW228" s="11" t="s">
        <v>33</v>
      </c>
      <c r="AX228" s="11" t="s">
        <v>70</v>
      </c>
      <c r="AY228" s="169" t="s">
        <v>132</v>
      </c>
    </row>
    <row r="229" spans="2:51" s="11" customFormat="1" ht="13.5">
      <c r="B229" s="168"/>
      <c r="D229" s="162" t="s">
        <v>191</v>
      </c>
      <c r="E229" s="169" t="s">
        <v>5</v>
      </c>
      <c r="F229" s="170" t="s">
        <v>629</v>
      </c>
      <c r="H229" s="171">
        <v>40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AT229" s="169" t="s">
        <v>191</v>
      </c>
      <c r="AU229" s="169" t="s">
        <v>80</v>
      </c>
      <c r="AV229" s="11" t="s">
        <v>80</v>
      </c>
      <c r="AW229" s="11" t="s">
        <v>33</v>
      </c>
      <c r="AX229" s="11" t="s">
        <v>70</v>
      </c>
      <c r="AY229" s="169" t="s">
        <v>132</v>
      </c>
    </row>
    <row r="230" spans="2:51" s="11" customFormat="1" ht="13.5">
      <c r="B230" s="168"/>
      <c r="D230" s="162" t="s">
        <v>191</v>
      </c>
      <c r="E230" s="169" t="s">
        <v>5</v>
      </c>
      <c r="F230" s="170" t="s">
        <v>630</v>
      </c>
      <c r="H230" s="171">
        <v>30.63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70</v>
      </c>
      <c r="AY230" s="169" t="s">
        <v>132</v>
      </c>
    </row>
    <row r="231" spans="2:51" s="11" customFormat="1" ht="13.5">
      <c r="B231" s="168"/>
      <c r="D231" s="162" t="s">
        <v>191</v>
      </c>
      <c r="E231" s="169" t="s">
        <v>5</v>
      </c>
      <c r="F231" s="170" t="s">
        <v>631</v>
      </c>
      <c r="H231" s="171">
        <v>86.43</v>
      </c>
      <c r="L231" s="168"/>
      <c r="M231" s="172"/>
      <c r="N231" s="173"/>
      <c r="O231" s="173"/>
      <c r="P231" s="173"/>
      <c r="Q231" s="173"/>
      <c r="R231" s="173"/>
      <c r="S231" s="173"/>
      <c r="T231" s="174"/>
      <c r="AT231" s="169" t="s">
        <v>191</v>
      </c>
      <c r="AU231" s="169" t="s">
        <v>80</v>
      </c>
      <c r="AV231" s="11" t="s">
        <v>80</v>
      </c>
      <c r="AW231" s="11" t="s">
        <v>33</v>
      </c>
      <c r="AX231" s="11" t="s">
        <v>70</v>
      </c>
      <c r="AY231" s="169" t="s">
        <v>132</v>
      </c>
    </row>
    <row r="232" spans="2:51" s="11" customFormat="1" ht="13.5">
      <c r="B232" s="168"/>
      <c r="D232" s="162" t="s">
        <v>191</v>
      </c>
      <c r="E232" s="169" t="s">
        <v>5</v>
      </c>
      <c r="F232" s="170" t="s">
        <v>632</v>
      </c>
      <c r="H232" s="171">
        <v>35.68</v>
      </c>
      <c r="L232" s="168"/>
      <c r="M232" s="172"/>
      <c r="N232" s="173"/>
      <c r="O232" s="173"/>
      <c r="P232" s="173"/>
      <c r="Q232" s="173"/>
      <c r="R232" s="173"/>
      <c r="S232" s="173"/>
      <c r="T232" s="174"/>
      <c r="AT232" s="169" t="s">
        <v>191</v>
      </c>
      <c r="AU232" s="169" t="s">
        <v>80</v>
      </c>
      <c r="AV232" s="11" t="s">
        <v>80</v>
      </c>
      <c r="AW232" s="11" t="s">
        <v>33</v>
      </c>
      <c r="AX232" s="11" t="s">
        <v>70</v>
      </c>
      <c r="AY232" s="169" t="s">
        <v>132</v>
      </c>
    </row>
    <row r="233" spans="2:51" s="11" customFormat="1" ht="13.5">
      <c r="B233" s="168"/>
      <c r="D233" s="162" t="s">
        <v>191</v>
      </c>
      <c r="E233" s="169" t="s">
        <v>5</v>
      </c>
      <c r="F233" s="170" t="s">
        <v>633</v>
      </c>
      <c r="H233" s="171">
        <v>53.9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191</v>
      </c>
      <c r="AU233" s="169" t="s">
        <v>80</v>
      </c>
      <c r="AV233" s="11" t="s">
        <v>80</v>
      </c>
      <c r="AW233" s="11" t="s">
        <v>33</v>
      </c>
      <c r="AX233" s="11" t="s">
        <v>70</v>
      </c>
      <c r="AY233" s="169" t="s">
        <v>132</v>
      </c>
    </row>
    <row r="234" spans="2:51" s="11" customFormat="1" ht="13.5">
      <c r="B234" s="168"/>
      <c r="D234" s="162" t="s">
        <v>191</v>
      </c>
      <c r="E234" s="169" t="s">
        <v>5</v>
      </c>
      <c r="F234" s="170" t="s">
        <v>634</v>
      </c>
      <c r="H234" s="171">
        <v>34.75</v>
      </c>
      <c r="L234" s="168"/>
      <c r="M234" s="172"/>
      <c r="N234" s="173"/>
      <c r="O234" s="173"/>
      <c r="P234" s="173"/>
      <c r="Q234" s="173"/>
      <c r="R234" s="173"/>
      <c r="S234" s="173"/>
      <c r="T234" s="174"/>
      <c r="AT234" s="169" t="s">
        <v>191</v>
      </c>
      <c r="AU234" s="169" t="s">
        <v>80</v>
      </c>
      <c r="AV234" s="11" t="s">
        <v>80</v>
      </c>
      <c r="AW234" s="11" t="s">
        <v>33</v>
      </c>
      <c r="AX234" s="11" t="s">
        <v>70</v>
      </c>
      <c r="AY234" s="169" t="s">
        <v>132</v>
      </c>
    </row>
    <row r="235" spans="2:51" s="11" customFormat="1" ht="13.5">
      <c r="B235" s="168"/>
      <c r="D235" s="162" t="s">
        <v>191</v>
      </c>
      <c r="E235" s="169" t="s">
        <v>5</v>
      </c>
      <c r="F235" s="170" t="s">
        <v>635</v>
      </c>
      <c r="H235" s="171">
        <v>54.06</v>
      </c>
      <c r="L235" s="168"/>
      <c r="M235" s="172"/>
      <c r="N235" s="173"/>
      <c r="O235" s="173"/>
      <c r="P235" s="173"/>
      <c r="Q235" s="173"/>
      <c r="R235" s="173"/>
      <c r="S235" s="173"/>
      <c r="T235" s="174"/>
      <c r="AT235" s="169" t="s">
        <v>191</v>
      </c>
      <c r="AU235" s="169" t="s">
        <v>80</v>
      </c>
      <c r="AV235" s="11" t="s">
        <v>80</v>
      </c>
      <c r="AW235" s="11" t="s">
        <v>33</v>
      </c>
      <c r="AX235" s="11" t="s">
        <v>70</v>
      </c>
      <c r="AY235" s="169" t="s">
        <v>132</v>
      </c>
    </row>
    <row r="236" spans="2:51" s="11" customFormat="1" ht="13.5">
      <c r="B236" s="168"/>
      <c r="D236" s="162" t="s">
        <v>191</v>
      </c>
      <c r="E236" s="169" t="s">
        <v>5</v>
      </c>
      <c r="F236" s="170" t="s">
        <v>636</v>
      </c>
      <c r="H236" s="171">
        <v>37.43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191</v>
      </c>
      <c r="AU236" s="169" t="s">
        <v>80</v>
      </c>
      <c r="AV236" s="11" t="s">
        <v>80</v>
      </c>
      <c r="AW236" s="11" t="s">
        <v>33</v>
      </c>
      <c r="AX236" s="11" t="s">
        <v>70</v>
      </c>
      <c r="AY236" s="169" t="s">
        <v>132</v>
      </c>
    </row>
    <row r="237" spans="2:51" s="11" customFormat="1" ht="13.5">
      <c r="B237" s="168"/>
      <c r="D237" s="162" t="s">
        <v>191</v>
      </c>
      <c r="E237" s="169" t="s">
        <v>5</v>
      </c>
      <c r="F237" s="170" t="s">
        <v>637</v>
      </c>
      <c r="H237" s="171">
        <v>56.18</v>
      </c>
      <c r="L237" s="168"/>
      <c r="M237" s="172"/>
      <c r="N237" s="173"/>
      <c r="O237" s="173"/>
      <c r="P237" s="173"/>
      <c r="Q237" s="173"/>
      <c r="R237" s="173"/>
      <c r="S237" s="173"/>
      <c r="T237" s="174"/>
      <c r="AT237" s="169" t="s">
        <v>191</v>
      </c>
      <c r="AU237" s="169" t="s">
        <v>80</v>
      </c>
      <c r="AV237" s="11" t="s">
        <v>80</v>
      </c>
      <c r="AW237" s="11" t="s">
        <v>33</v>
      </c>
      <c r="AX237" s="11" t="s">
        <v>70</v>
      </c>
      <c r="AY237" s="169" t="s">
        <v>132</v>
      </c>
    </row>
    <row r="238" spans="2:51" s="11" customFormat="1" ht="13.5">
      <c r="B238" s="168"/>
      <c r="D238" s="162" t="s">
        <v>191</v>
      </c>
      <c r="E238" s="169" t="s">
        <v>5</v>
      </c>
      <c r="F238" s="170" t="s">
        <v>638</v>
      </c>
      <c r="H238" s="171">
        <v>28.59</v>
      </c>
      <c r="L238" s="168"/>
      <c r="M238" s="172"/>
      <c r="N238" s="173"/>
      <c r="O238" s="173"/>
      <c r="P238" s="173"/>
      <c r="Q238" s="173"/>
      <c r="R238" s="173"/>
      <c r="S238" s="173"/>
      <c r="T238" s="174"/>
      <c r="AT238" s="169" t="s">
        <v>191</v>
      </c>
      <c r="AU238" s="169" t="s">
        <v>80</v>
      </c>
      <c r="AV238" s="11" t="s">
        <v>80</v>
      </c>
      <c r="AW238" s="11" t="s">
        <v>33</v>
      </c>
      <c r="AX238" s="11" t="s">
        <v>70</v>
      </c>
      <c r="AY238" s="169" t="s">
        <v>132</v>
      </c>
    </row>
    <row r="239" spans="2:51" s="11" customFormat="1" ht="13.5">
      <c r="B239" s="168"/>
      <c r="D239" s="162" t="s">
        <v>191</v>
      </c>
      <c r="E239" s="169" t="s">
        <v>5</v>
      </c>
      <c r="F239" s="170" t="s">
        <v>639</v>
      </c>
      <c r="H239" s="171">
        <v>42.5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191</v>
      </c>
      <c r="AU239" s="169" t="s">
        <v>80</v>
      </c>
      <c r="AV239" s="11" t="s">
        <v>80</v>
      </c>
      <c r="AW239" s="11" t="s">
        <v>33</v>
      </c>
      <c r="AX239" s="11" t="s">
        <v>70</v>
      </c>
      <c r="AY239" s="169" t="s">
        <v>132</v>
      </c>
    </row>
    <row r="240" spans="2:51" s="11" customFormat="1" ht="13.5">
      <c r="B240" s="168"/>
      <c r="D240" s="162" t="s">
        <v>191</v>
      </c>
      <c r="E240" s="169" t="s">
        <v>5</v>
      </c>
      <c r="F240" s="170" t="s">
        <v>640</v>
      </c>
      <c r="H240" s="171">
        <v>29.01</v>
      </c>
      <c r="L240" s="168"/>
      <c r="M240" s="172"/>
      <c r="N240" s="173"/>
      <c r="O240" s="173"/>
      <c r="P240" s="173"/>
      <c r="Q240" s="173"/>
      <c r="R240" s="173"/>
      <c r="S240" s="173"/>
      <c r="T240" s="174"/>
      <c r="AT240" s="169" t="s">
        <v>191</v>
      </c>
      <c r="AU240" s="169" t="s">
        <v>80</v>
      </c>
      <c r="AV240" s="11" t="s">
        <v>80</v>
      </c>
      <c r="AW240" s="11" t="s">
        <v>33</v>
      </c>
      <c r="AX240" s="11" t="s">
        <v>70</v>
      </c>
      <c r="AY240" s="169" t="s">
        <v>132</v>
      </c>
    </row>
    <row r="241" spans="2:51" s="11" customFormat="1" ht="13.5">
      <c r="B241" s="168"/>
      <c r="D241" s="162" t="s">
        <v>191</v>
      </c>
      <c r="E241" s="169" t="s">
        <v>5</v>
      </c>
      <c r="F241" s="170" t="s">
        <v>641</v>
      </c>
      <c r="H241" s="171">
        <v>8.5</v>
      </c>
      <c r="L241" s="168"/>
      <c r="M241" s="172"/>
      <c r="N241" s="173"/>
      <c r="O241" s="173"/>
      <c r="P241" s="173"/>
      <c r="Q241" s="173"/>
      <c r="R241" s="173"/>
      <c r="S241" s="173"/>
      <c r="T241" s="174"/>
      <c r="AT241" s="169" t="s">
        <v>191</v>
      </c>
      <c r="AU241" s="169" t="s">
        <v>80</v>
      </c>
      <c r="AV241" s="11" t="s">
        <v>80</v>
      </c>
      <c r="AW241" s="11" t="s">
        <v>33</v>
      </c>
      <c r="AX241" s="11" t="s">
        <v>70</v>
      </c>
      <c r="AY241" s="169" t="s">
        <v>132</v>
      </c>
    </row>
    <row r="242" spans="2:51" s="11" customFormat="1" ht="13.5">
      <c r="B242" s="168"/>
      <c r="D242" s="162" t="s">
        <v>191</v>
      </c>
      <c r="E242" s="169" t="s">
        <v>5</v>
      </c>
      <c r="F242" s="170" t="s">
        <v>642</v>
      </c>
      <c r="H242" s="171">
        <v>68</v>
      </c>
      <c r="L242" s="168"/>
      <c r="M242" s="172"/>
      <c r="N242" s="173"/>
      <c r="O242" s="173"/>
      <c r="P242" s="173"/>
      <c r="Q242" s="173"/>
      <c r="R242" s="173"/>
      <c r="S242" s="173"/>
      <c r="T242" s="174"/>
      <c r="AT242" s="169" t="s">
        <v>191</v>
      </c>
      <c r="AU242" s="169" t="s">
        <v>80</v>
      </c>
      <c r="AV242" s="11" t="s">
        <v>80</v>
      </c>
      <c r="AW242" s="11" t="s">
        <v>33</v>
      </c>
      <c r="AX242" s="11" t="s">
        <v>70</v>
      </c>
      <c r="AY242" s="169" t="s">
        <v>132</v>
      </c>
    </row>
    <row r="243" spans="2:51" s="12" customFormat="1" ht="13.5">
      <c r="B243" s="175"/>
      <c r="D243" s="162" t="s">
        <v>191</v>
      </c>
      <c r="E243" s="176" t="s">
        <v>5</v>
      </c>
      <c r="F243" s="177" t="s">
        <v>195</v>
      </c>
      <c r="H243" s="178">
        <v>854.85</v>
      </c>
      <c r="L243" s="175"/>
      <c r="M243" s="179"/>
      <c r="N243" s="180"/>
      <c r="O243" s="180"/>
      <c r="P243" s="180"/>
      <c r="Q243" s="180"/>
      <c r="R243" s="180"/>
      <c r="S243" s="180"/>
      <c r="T243" s="181"/>
      <c r="AT243" s="176" t="s">
        <v>191</v>
      </c>
      <c r="AU243" s="176" t="s">
        <v>80</v>
      </c>
      <c r="AV243" s="12" t="s">
        <v>151</v>
      </c>
      <c r="AW243" s="12" t="s">
        <v>33</v>
      </c>
      <c r="AX243" s="12" t="s">
        <v>78</v>
      </c>
      <c r="AY243" s="176" t="s">
        <v>132</v>
      </c>
    </row>
    <row r="244" spans="2:65" s="1" customFormat="1" ht="25.5" customHeight="1">
      <c r="B244" s="149"/>
      <c r="C244" s="150" t="s">
        <v>347</v>
      </c>
      <c r="D244" s="150" t="s">
        <v>133</v>
      </c>
      <c r="E244" s="151" t="s">
        <v>348</v>
      </c>
      <c r="F244" s="152" t="s">
        <v>349</v>
      </c>
      <c r="G244" s="153" t="s">
        <v>188</v>
      </c>
      <c r="H244" s="154">
        <v>854.84</v>
      </c>
      <c r="I244" s="154"/>
      <c r="J244" s="154">
        <f>ROUND(I244*H244,2)</f>
        <v>0</v>
      </c>
      <c r="K244" s="152" t="s">
        <v>5</v>
      </c>
      <c r="L244" s="37"/>
      <c r="M244" s="155" t="s">
        <v>5</v>
      </c>
      <c r="N244" s="156" t="s">
        <v>41</v>
      </c>
      <c r="O244" s="157">
        <v>0</v>
      </c>
      <c r="P244" s="157">
        <f>O244*H244</f>
        <v>0</v>
      </c>
      <c r="Q244" s="157">
        <v>0</v>
      </c>
      <c r="R244" s="157">
        <f>Q244*H244</f>
        <v>0</v>
      </c>
      <c r="S244" s="157">
        <v>0</v>
      </c>
      <c r="T244" s="158">
        <f>S244*H244</f>
        <v>0</v>
      </c>
      <c r="AR244" s="23" t="s">
        <v>151</v>
      </c>
      <c r="AT244" s="23" t="s">
        <v>133</v>
      </c>
      <c r="AU244" s="23" t="s">
        <v>80</v>
      </c>
      <c r="AY244" s="23" t="s">
        <v>132</v>
      </c>
      <c r="BE244" s="159">
        <f>IF(N244="základní",J244,0)</f>
        <v>0</v>
      </c>
      <c r="BF244" s="159">
        <f>IF(N244="snížená",J244,0)</f>
        <v>0</v>
      </c>
      <c r="BG244" s="159">
        <f>IF(N244="zákl. přenesená",J244,0)</f>
        <v>0</v>
      </c>
      <c r="BH244" s="159">
        <f>IF(N244="sníž. přenesená",J244,0)</f>
        <v>0</v>
      </c>
      <c r="BI244" s="159">
        <f>IF(N244="nulová",J244,0)</f>
        <v>0</v>
      </c>
      <c r="BJ244" s="23" t="s">
        <v>78</v>
      </c>
      <c r="BK244" s="159">
        <f>ROUND(I244*H244,2)</f>
        <v>0</v>
      </c>
      <c r="BL244" s="23" t="s">
        <v>151</v>
      </c>
      <c r="BM244" s="23" t="s">
        <v>350</v>
      </c>
    </row>
    <row r="245" spans="2:47" s="1" customFormat="1" ht="175.5">
      <c r="B245" s="37"/>
      <c r="D245" s="162" t="s">
        <v>149</v>
      </c>
      <c r="F245" s="163" t="s">
        <v>351</v>
      </c>
      <c r="L245" s="37"/>
      <c r="M245" s="164"/>
      <c r="N245" s="38"/>
      <c r="O245" s="38"/>
      <c r="P245" s="38"/>
      <c r="Q245" s="38"/>
      <c r="R245" s="38"/>
      <c r="S245" s="38"/>
      <c r="T245" s="66"/>
      <c r="AT245" s="23" t="s">
        <v>149</v>
      </c>
      <c r="AU245" s="23" t="s">
        <v>80</v>
      </c>
    </row>
    <row r="246" spans="2:65" s="1" customFormat="1" ht="16.5" customHeight="1">
      <c r="B246" s="149"/>
      <c r="C246" s="150" t="s">
        <v>352</v>
      </c>
      <c r="D246" s="150" t="s">
        <v>133</v>
      </c>
      <c r="E246" s="151" t="s">
        <v>353</v>
      </c>
      <c r="F246" s="152" t="s">
        <v>354</v>
      </c>
      <c r="G246" s="153" t="s">
        <v>202</v>
      </c>
      <c r="H246" s="154">
        <v>87.12</v>
      </c>
      <c r="I246" s="154"/>
      <c r="J246" s="154">
        <f>ROUND(I246*H246,2)</f>
        <v>0</v>
      </c>
      <c r="K246" s="152" t="s">
        <v>137</v>
      </c>
      <c r="L246" s="37"/>
      <c r="M246" s="155" t="s">
        <v>5</v>
      </c>
      <c r="N246" s="156" t="s">
        <v>41</v>
      </c>
      <c r="O246" s="157">
        <v>37.23</v>
      </c>
      <c r="P246" s="157">
        <f>O246*H246</f>
        <v>3243.4775999999997</v>
      </c>
      <c r="Q246" s="157">
        <v>0.50375</v>
      </c>
      <c r="R246" s="157">
        <f>Q246*H246</f>
        <v>43.886700000000005</v>
      </c>
      <c r="S246" s="157">
        <v>2.5</v>
      </c>
      <c r="T246" s="158">
        <f>S246*H246</f>
        <v>217.8</v>
      </c>
      <c r="AR246" s="23" t="s">
        <v>151</v>
      </c>
      <c r="AT246" s="23" t="s">
        <v>133</v>
      </c>
      <c r="AU246" s="23" t="s">
        <v>80</v>
      </c>
      <c r="AY246" s="23" t="s">
        <v>132</v>
      </c>
      <c r="BE246" s="159">
        <f>IF(N246="základní",J246,0)</f>
        <v>0</v>
      </c>
      <c r="BF246" s="159">
        <f>IF(N246="snížená",J246,0)</f>
        <v>0</v>
      </c>
      <c r="BG246" s="159">
        <f>IF(N246="zákl. přenesená",J246,0)</f>
        <v>0</v>
      </c>
      <c r="BH246" s="159">
        <f>IF(N246="sníž. přenesená",J246,0)</f>
        <v>0</v>
      </c>
      <c r="BI246" s="159">
        <f>IF(N246="nulová",J246,0)</f>
        <v>0</v>
      </c>
      <c r="BJ246" s="23" t="s">
        <v>78</v>
      </c>
      <c r="BK246" s="159">
        <f>ROUND(I246*H246,2)</f>
        <v>0</v>
      </c>
      <c r="BL246" s="23" t="s">
        <v>151</v>
      </c>
      <c r="BM246" s="23" t="s">
        <v>355</v>
      </c>
    </row>
    <row r="247" spans="2:47" s="1" customFormat="1" ht="40.5">
      <c r="B247" s="37"/>
      <c r="D247" s="162" t="s">
        <v>149</v>
      </c>
      <c r="F247" s="163" t="s">
        <v>356</v>
      </c>
      <c r="L247" s="37"/>
      <c r="M247" s="164"/>
      <c r="N247" s="38"/>
      <c r="O247" s="38"/>
      <c r="P247" s="38"/>
      <c r="Q247" s="38"/>
      <c r="R247" s="38"/>
      <c r="S247" s="38"/>
      <c r="T247" s="66"/>
      <c r="AT247" s="23" t="s">
        <v>149</v>
      </c>
      <c r="AU247" s="23" t="s">
        <v>80</v>
      </c>
    </row>
    <row r="248" spans="2:51" s="11" customFormat="1" ht="13.5">
      <c r="B248" s="168"/>
      <c r="D248" s="162" t="s">
        <v>191</v>
      </c>
      <c r="E248" s="169" t="s">
        <v>5</v>
      </c>
      <c r="F248" s="170" t="s">
        <v>643</v>
      </c>
      <c r="H248" s="171">
        <v>3.01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191</v>
      </c>
      <c r="AU248" s="169" t="s">
        <v>80</v>
      </c>
      <c r="AV248" s="11" t="s">
        <v>80</v>
      </c>
      <c r="AW248" s="11" t="s">
        <v>33</v>
      </c>
      <c r="AX248" s="11" t="s">
        <v>70</v>
      </c>
      <c r="AY248" s="169" t="s">
        <v>132</v>
      </c>
    </row>
    <row r="249" spans="2:51" s="14" customFormat="1" ht="13.5">
      <c r="B249" s="188"/>
      <c r="D249" s="162" t="s">
        <v>191</v>
      </c>
      <c r="E249" s="189" t="s">
        <v>5</v>
      </c>
      <c r="F249" s="190" t="s">
        <v>644</v>
      </c>
      <c r="H249" s="191">
        <v>3.01</v>
      </c>
      <c r="L249" s="188"/>
      <c r="M249" s="192"/>
      <c r="N249" s="193"/>
      <c r="O249" s="193"/>
      <c r="P249" s="193"/>
      <c r="Q249" s="193"/>
      <c r="R249" s="193"/>
      <c r="S249" s="193"/>
      <c r="T249" s="194"/>
      <c r="AT249" s="189" t="s">
        <v>191</v>
      </c>
      <c r="AU249" s="189" t="s">
        <v>80</v>
      </c>
      <c r="AV249" s="14" t="s">
        <v>145</v>
      </c>
      <c r="AW249" s="14" t="s">
        <v>33</v>
      </c>
      <c r="AX249" s="14" t="s">
        <v>70</v>
      </c>
      <c r="AY249" s="189" t="s">
        <v>132</v>
      </c>
    </row>
    <row r="250" spans="2:51" s="11" customFormat="1" ht="13.5">
      <c r="B250" s="168"/>
      <c r="D250" s="162" t="s">
        <v>191</v>
      </c>
      <c r="E250" s="169" t="s">
        <v>5</v>
      </c>
      <c r="F250" s="170" t="s">
        <v>645</v>
      </c>
      <c r="H250" s="171">
        <v>3.25</v>
      </c>
      <c r="L250" s="168"/>
      <c r="M250" s="172"/>
      <c r="N250" s="173"/>
      <c r="O250" s="173"/>
      <c r="P250" s="173"/>
      <c r="Q250" s="173"/>
      <c r="R250" s="173"/>
      <c r="S250" s="173"/>
      <c r="T250" s="174"/>
      <c r="AT250" s="169" t="s">
        <v>191</v>
      </c>
      <c r="AU250" s="169" t="s">
        <v>80</v>
      </c>
      <c r="AV250" s="11" t="s">
        <v>80</v>
      </c>
      <c r="AW250" s="11" t="s">
        <v>33</v>
      </c>
      <c r="AX250" s="11" t="s">
        <v>70</v>
      </c>
      <c r="AY250" s="169" t="s">
        <v>132</v>
      </c>
    </row>
    <row r="251" spans="2:51" s="11" customFormat="1" ht="13.5">
      <c r="B251" s="168"/>
      <c r="D251" s="162" t="s">
        <v>191</v>
      </c>
      <c r="E251" s="169" t="s">
        <v>5</v>
      </c>
      <c r="F251" s="170" t="s">
        <v>646</v>
      </c>
      <c r="H251" s="171">
        <v>2.16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191</v>
      </c>
      <c r="AU251" s="169" t="s">
        <v>80</v>
      </c>
      <c r="AV251" s="11" t="s">
        <v>80</v>
      </c>
      <c r="AW251" s="11" t="s">
        <v>33</v>
      </c>
      <c r="AX251" s="11" t="s">
        <v>70</v>
      </c>
      <c r="AY251" s="169" t="s">
        <v>132</v>
      </c>
    </row>
    <row r="252" spans="2:51" s="14" customFormat="1" ht="13.5">
      <c r="B252" s="188"/>
      <c r="D252" s="162" t="s">
        <v>191</v>
      </c>
      <c r="E252" s="189" t="s">
        <v>5</v>
      </c>
      <c r="F252" s="190" t="s">
        <v>647</v>
      </c>
      <c r="H252" s="191">
        <v>5.41</v>
      </c>
      <c r="L252" s="188"/>
      <c r="M252" s="192"/>
      <c r="N252" s="193"/>
      <c r="O252" s="193"/>
      <c r="P252" s="193"/>
      <c r="Q252" s="193"/>
      <c r="R252" s="193"/>
      <c r="S252" s="193"/>
      <c r="T252" s="194"/>
      <c r="AT252" s="189" t="s">
        <v>191</v>
      </c>
      <c r="AU252" s="189" t="s">
        <v>80</v>
      </c>
      <c r="AV252" s="14" t="s">
        <v>145</v>
      </c>
      <c r="AW252" s="14" t="s">
        <v>33</v>
      </c>
      <c r="AX252" s="14" t="s">
        <v>70</v>
      </c>
      <c r="AY252" s="189" t="s">
        <v>132</v>
      </c>
    </row>
    <row r="253" spans="2:51" s="11" customFormat="1" ht="13.5">
      <c r="B253" s="168"/>
      <c r="D253" s="162" t="s">
        <v>191</v>
      </c>
      <c r="E253" s="169" t="s">
        <v>5</v>
      </c>
      <c r="F253" s="170" t="s">
        <v>648</v>
      </c>
      <c r="H253" s="171">
        <v>2.29</v>
      </c>
      <c r="L253" s="168"/>
      <c r="M253" s="172"/>
      <c r="N253" s="173"/>
      <c r="O253" s="173"/>
      <c r="P253" s="173"/>
      <c r="Q253" s="173"/>
      <c r="R253" s="173"/>
      <c r="S253" s="173"/>
      <c r="T253" s="174"/>
      <c r="AT253" s="169" t="s">
        <v>191</v>
      </c>
      <c r="AU253" s="169" t="s">
        <v>80</v>
      </c>
      <c r="AV253" s="11" t="s">
        <v>80</v>
      </c>
      <c r="AW253" s="11" t="s">
        <v>33</v>
      </c>
      <c r="AX253" s="11" t="s">
        <v>70</v>
      </c>
      <c r="AY253" s="169" t="s">
        <v>132</v>
      </c>
    </row>
    <row r="254" spans="2:51" s="14" customFormat="1" ht="13.5">
      <c r="B254" s="188"/>
      <c r="D254" s="162" t="s">
        <v>191</v>
      </c>
      <c r="E254" s="189" t="s">
        <v>5</v>
      </c>
      <c r="F254" s="190" t="s">
        <v>649</v>
      </c>
      <c r="H254" s="191">
        <v>2.29</v>
      </c>
      <c r="L254" s="188"/>
      <c r="M254" s="192"/>
      <c r="N254" s="193"/>
      <c r="O254" s="193"/>
      <c r="P254" s="193"/>
      <c r="Q254" s="193"/>
      <c r="R254" s="193"/>
      <c r="S254" s="193"/>
      <c r="T254" s="194"/>
      <c r="AT254" s="189" t="s">
        <v>191</v>
      </c>
      <c r="AU254" s="189" t="s">
        <v>80</v>
      </c>
      <c r="AV254" s="14" t="s">
        <v>145</v>
      </c>
      <c r="AW254" s="14" t="s">
        <v>33</v>
      </c>
      <c r="AX254" s="14" t="s">
        <v>70</v>
      </c>
      <c r="AY254" s="189" t="s">
        <v>132</v>
      </c>
    </row>
    <row r="255" spans="2:51" s="11" customFormat="1" ht="13.5">
      <c r="B255" s="168"/>
      <c r="D255" s="162" t="s">
        <v>191</v>
      </c>
      <c r="E255" s="169" t="s">
        <v>5</v>
      </c>
      <c r="F255" s="170" t="s">
        <v>650</v>
      </c>
      <c r="H255" s="171">
        <v>3.86</v>
      </c>
      <c r="L255" s="168"/>
      <c r="M255" s="172"/>
      <c r="N255" s="173"/>
      <c r="O255" s="173"/>
      <c r="P255" s="173"/>
      <c r="Q255" s="173"/>
      <c r="R255" s="173"/>
      <c r="S255" s="173"/>
      <c r="T255" s="174"/>
      <c r="AT255" s="169" t="s">
        <v>191</v>
      </c>
      <c r="AU255" s="169" t="s">
        <v>80</v>
      </c>
      <c r="AV255" s="11" t="s">
        <v>80</v>
      </c>
      <c r="AW255" s="11" t="s">
        <v>33</v>
      </c>
      <c r="AX255" s="11" t="s">
        <v>70</v>
      </c>
      <c r="AY255" s="169" t="s">
        <v>132</v>
      </c>
    </row>
    <row r="256" spans="2:51" s="14" customFormat="1" ht="13.5">
      <c r="B256" s="188"/>
      <c r="D256" s="162" t="s">
        <v>191</v>
      </c>
      <c r="E256" s="189" t="s">
        <v>5</v>
      </c>
      <c r="F256" s="190" t="s">
        <v>651</v>
      </c>
      <c r="H256" s="191">
        <v>3.86</v>
      </c>
      <c r="L256" s="188"/>
      <c r="M256" s="192"/>
      <c r="N256" s="193"/>
      <c r="O256" s="193"/>
      <c r="P256" s="193"/>
      <c r="Q256" s="193"/>
      <c r="R256" s="193"/>
      <c r="S256" s="193"/>
      <c r="T256" s="194"/>
      <c r="AT256" s="189" t="s">
        <v>191</v>
      </c>
      <c r="AU256" s="189" t="s">
        <v>80</v>
      </c>
      <c r="AV256" s="14" t="s">
        <v>145</v>
      </c>
      <c r="AW256" s="14" t="s">
        <v>33</v>
      </c>
      <c r="AX256" s="14" t="s">
        <v>70</v>
      </c>
      <c r="AY256" s="189" t="s">
        <v>132</v>
      </c>
    </row>
    <row r="257" spans="2:51" s="11" customFormat="1" ht="13.5">
      <c r="B257" s="168"/>
      <c r="D257" s="162" t="s">
        <v>191</v>
      </c>
      <c r="E257" s="169" t="s">
        <v>5</v>
      </c>
      <c r="F257" s="170" t="s">
        <v>652</v>
      </c>
      <c r="H257" s="171">
        <v>3.54</v>
      </c>
      <c r="L257" s="168"/>
      <c r="M257" s="172"/>
      <c r="N257" s="173"/>
      <c r="O257" s="173"/>
      <c r="P257" s="173"/>
      <c r="Q257" s="173"/>
      <c r="R257" s="173"/>
      <c r="S257" s="173"/>
      <c r="T257" s="174"/>
      <c r="AT257" s="169" t="s">
        <v>191</v>
      </c>
      <c r="AU257" s="169" t="s">
        <v>80</v>
      </c>
      <c r="AV257" s="11" t="s">
        <v>80</v>
      </c>
      <c r="AW257" s="11" t="s">
        <v>33</v>
      </c>
      <c r="AX257" s="11" t="s">
        <v>70</v>
      </c>
      <c r="AY257" s="169" t="s">
        <v>132</v>
      </c>
    </row>
    <row r="258" spans="2:51" s="14" customFormat="1" ht="13.5">
      <c r="B258" s="188"/>
      <c r="D258" s="162" t="s">
        <v>191</v>
      </c>
      <c r="E258" s="189" t="s">
        <v>5</v>
      </c>
      <c r="F258" s="190" t="s">
        <v>653</v>
      </c>
      <c r="H258" s="191">
        <v>3.54</v>
      </c>
      <c r="L258" s="188"/>
      <c r="M258" s="192"/>
      <c r="N258" s="193"/>
      <c r="O258" s="193"/>
      <c r="P258" s="193"/>
      <c r="Q258" s="193"/>
      <c r="R258" s="193"/>
      <c r="S258" s="193"/>
      <c r="T258" s="194"/>
      <c r="AT258" s="189" t="s">
        <v>191</v>
      </c>
      <c r="AU258" s="189" t="s">
        <v>80</v>
      </c>
      <c r="AV258" s="14" t="s">
        <v>145</v>
      </c>
      <c r="AW258" s="14" t="s">
        <v>33</v>
      </c>
      <c r="AX258" s="14" t="s">
        <v>70</v>
      </c>
      <c r="AY258" s="189" t="s">
        <v>132</v>
      </c>
    </row>
    <row r="259" spans="2:51" s="11" customFormat="1" ht="13.5">
      <c r="B259" s="168"/>
      <c r="D259" s="162" t="s">
        <v>191</v>
      </c>
      <c r="E259" s="169" t="s">
        <v>5</v>
      </c>
      <c r="F259" s="170" t="s">
        <v>654</v>
      </c>
      <c r="H259" s="171">
        <v>4.39</v>
      </c>
      <c r="L259" s="168"/>
      <c r="M259" s="172"/>
      <c r="N259" s="173"/>
      <c r="O259" s="173"/>
      <c r="P259" s="173"/>
      <c r="Q259" s="173"/>
      <c r="R259" s="173"/>
      <c r="S259" s="173"/>
      <c r="T259" s="174"/>
      <c r="AT259" s="169" t="s">
        <v>191</v>
      </c>
      <c r="AU259" s="169" t="s">
        <v>80</v>
      </c>
      <c r="AV259" s="11" t="s">
        <v>80</v>
      </c>
      <c r="AW259" s="11" t="s">
        <v>33</v>
      </c>
      <c r="AX259" s="11" t="s">
        <v>70</v>
      </c>
      <c r="AY259" s="169" t="s">
        <v>132</v>
      </c>
    </row>
    <row r="260" spans="2:51" s="14" customFormat="1" ht="13.5">
      <c r="B260" s="188"/>
      <c r="D260" s="162" t="s">
        <v>191</v>
      </c>
      <c r="E260" s="189" t="s">
        <v>5</v>
      </c>
      <c r="F260" s="190" t="s">
        <v>655</v>
      </c>
      <c r="H260" s="191">
        <v>4.39</v>
      </c>
      <c r="L260" s="188"/>
      <c r="M260" s="192"/>
      <c r="N260" s="193"/>
      <c r="O260" s="193"/>
      <c r="P260" s="193"/>
      <c r="Q260" s="193"/>
      <c r="R260" s="193"/>
      <c r="S260" s="193"/>
      <c r="T260" s="194"/>
      <c r="AT260" s="189" t="s">
        <v>191</v>
      </c>
      <c r="AU260" s="189" t="s">
        <v>80</v>
      </c>
      <c r="AV260" s="14" t="s">
        <v>145</v>
      </c>
      <c r="AW260" s="14" t="s">
        <v>33</v>
      </c>
      <c r="AX260" s="14" t="s">
        <v>70</v>
      </c>
      <c r="AY260" s="189" t="s">
        <v>132</v>
      </c>
    </row>
    <row r="261" spans="2:51" s="11" customFormat="1" ht="13.5">
      <c r="B261" s="168"/>
      <c r="D261" s="162" t="s">
        <v>191</v>
      </c>
      <c r="E261" s="169" t="s">
        <v>5</v>
      </c>
      <c r="F261" s="170" t="s">
        <v>656</v>
      </c>
      <c r="H261" s="171">
        <v>3.9</v>
      </c>
      <c r="L261" s="168"/>
      <c r="M261" s="172"/>
      <c r="N261" s="173"/>
      <c r="O261" s="173"/>
      <c r="P261" s="173"/>
      <c r="Q261" s="173"/>
      <c r="R261" s="173"/>
      <c r="S261" s="173"/>
      <c r="T261" s="174"/>
      <c r="AT261" s="169" t="s">
        <v>191</v>
      </c>
      <c r="AU261" s="169" t="s">
        <v>80</v>
      </c>
      <c r="AV261" s="11" t="s">
        <v>80</v>
      </c>
      <c r="AW261" s="11" t="s">
        <v>33</v>
      </c>
      <c r="AX261" s="11" t="s">
        <v>70</v>
      </c>
      <c r="AY261" s="169" t="s">
        <v>132</v>
      </c>
    </row>
    <row r="262" spans="2:51" s="14" customFormat="1" ht="13.5">
      <c r="B262" s="188"/>
      <c r="D262" s="162" t="s">
        <v>191</v>
      </c>
      <c r="E262" s="189" t="s">
        <v>5</v>
      </c>
      <c r="F262" s="190" t="s">
        <v>657</v>
      </c>
      <c r="H262" s="191">
        <v>3.9</v>
      </c>
      <c r="L262" s="188"/>
      <c r="M262" s="192"/>
      <c r="N262" s="193"/>
      <c r="O262" s="193"/>
      <c r="P262" s="193"/>
      <c r="Q262" s="193"/>
      <c r="R262" s="193"/>
      <c r="S262" s="193"/>
      <c r="T262" s="194"/>
      <c r="AT262" s="189" t="s">
        <v>191</v>
      </c>
      <c r="AU262" s="189" t="s">
        <v>80</v>
      </c>
      <c r="AV262" s="14" t="s">
        <v>145</v>
      </c>
      <c r="AW262" s="14" t="s">
        <v>33</v>
      </c>
      <c r="AX262" s="14" t="s">
        <v>70</v>
      </c>
      <c r="AY262" s="189" t="s">
        <v>132</v>
      </c>
    </row>
    <row r="263" spans="2:51" s="11" customFormat="1" ht="13.5">
      <c r="B263" s="168"/>
      <c r="D263" s="162" t="s">
        <v>191</v>
      </c>
      <c r="E263" s="169" t="s">
        <v>5</v>
      </c>
      <c r="F263" s="170" t="s">
        <v>658</v>
      </c>
      <c r="H263" s="171">
        <v>4.32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191</v>
      </c>
      <c r="AU263" s="169" t="s">
        <v>80</v>
      </c>
      <c r="AV263" s="11" t="s">
        <v>80</v>
      </c>
      <c r="AW263" s="11" t="s">
        <v>33</v>
      </c>
      <c r="AX263" s="11" t="s">
        <v>70</v>
      </c>
      <c r="AY263" s="169" t="s">
        <v>132</v>
      </c>
    </row>
    <row r="264" spans="2:51" s="14" customFormat="1" ht="13.5">
      <c r="B264" s="188"/>
      <c r="D264" s="162" t="s">
        <v>191</v>
      </c>
      <c r="E264" s="189" t="s">
        <v>5</v>
      </c>
      <c r="F264" s="190" t="s">
        <v>659</v>
      </c>
      <c r="H264" s="191">
        <v>4.32</v>
      </c>
      <c r="L264" s="188"/>
      <c r="M264" s="192"/>
      <c r="N264" s="193"/>
      <c r="O264" s="193"/>
      <c r="P264" s="193"/>
      <c r="Q264" s="193"/>
      <c r="R264" s="193"/>
      <c r="S264" s="193"/>
      <c r="T264" s="194"/>
      <c r="AT264" s="189" t="s">
        <v>191</v>
      </c>
      <c r="AU264" s="189" t="s">
        <v>80</v>
      </c>
      <c r="AV264" s="14" t="s">
        <v>145</v>
      </c>
      <c r="AW264" s="14" t="s">
        <v>33</v>
      </c>
      <c r="AX264" s="14" t="s">
        <v>70</v>
      </c>
      <c r="AY264" s="189" t="s">
        <v>132</v>
      </c>
    </row>
    <row r="265" spans="2:51" s="11" customFormat="1" ht="13.5">
      <c r="B265" s="168"/>
      <c r="D265" s="162" t="s">
        <v>191</v>
      </c>
      <c r="E265" s="169" t="s">
        <v>5</v>
      </c>
      <c r="F265" s="170" t="s">
        <v>660</v>
      </c>
      <c r="H265" s="171">
        <v>8.43</v>
      </c>
      <c r="L265" s="168"/>
      <c r="M265" s="172"/>
      <c r="N265" s="173"/>
      <c r="O265" s="173"/>
      <c r="P265" s="173"/>
      <c r="Q265" s="173"/>
      <c r="R265" s="173"/>
      <c r="S265" s="173"/>
      <c r="T265" s="174"/>
      <c r="AT265" s="169" t="s">
        <v>191</v>
      </c>
      <c r="AU265" s="169" t="s">
        <v>80</v>
      </c>
      <c r="AV265" s="11" t="s">
        <v>80</v>
      </c>
      <c r="AW265" s="11" t="s">
        <v>33</v>
      </c>
      <c r="AX265" s="11" t="s">
        <v>70</v>
      </c>
      <c r="AY265" s="169" t="s">
        <v>132</v>
      </c>
    </row>
    <row r="266" spans="2:51" s="14" customFormat="1" ht="13.5">
      <c r="B266" s="188"/>
      <c r="D266" s="162" t="s">
        <v>191</v>
      </c>
      <c r="E266" s="189" t="s">
        <v>5</v>
      </c>
      <c r="F266" s="190" t="s">
        <v>661</v>
      </c>
      <c r="H266" s="191">
        <v>8.43</v>
      </c>
      <c r="L266" s="188"/>
      <c r="M266" s="192"/>
      <c r="N266" s="193"/>
      <c r="O266" s="193"/>
      <c r="P266" s="193"/>
      <c r="Q266" s="193"/>
      <c r="R266" s="193"/>
      <c r="S266" s="193"/>
      <c r="T266" s="194"/>
      <c r="AT266" s="189" t="s">
        <v>191</v>
      </c>
      <c r="AU266" s="189" t="s">
        <v>80</v>
      </c>
      <c r="AV266" s="14" t="s">
        <v>145</v>
      </c>
      <c r="AW266" s="14" t="s">
        <v>33</v>
      </c>
      <c r="AX266" s="14" t="s">
        <v>70</v>
      </c>
      <c r="AY266" s="189" t="s">
        <v>132</v>
      </c>
    </row>
    <row r="267" spans="2:51" s="11" customFormat="1" ht="13.5">
      <c r="B267" s="168"/>
      <c r="D267" s="162" t="s">
        <v>191</v>
      </c>
      <c r="E267" s="169" t="s">
        <v>5</v>
      </c>
      <c r="F267" s="170" t="s">
        <v>662</v>
      </c>
      <c r="H267" s="171">
        <v>5.54</v>
      </c>
      <c r="L267" s="168"/>
      <c r="M267" s="172"/>
      <c r="N267" s="173"/>
      <c r="O267" s="173"/>
      <c r="P267" s="173"/>
      <c r="Q267" s="173"/>
      <c r="R267" s="173"/>
      <c r="S267" s="173"/>
      <c r="T267" s="174"/>
      <c r="AT267" s="169" t="s">
        <v>191</v>
      </c>
      <c r="AU267" s="169" t="s">
        <v>80</v>
      </c>
      <c r="AV267" s="11" t="s">
        <v>80</v>
      </c>
      <c r="AW267" s="11" t="s">
        <v>33</v>
      </c>
      <c r="AX267" s="11" t="s">
        <v>70</v>
      </c>
      <c r="AY267" s="169" t="s">
        <v>132</v>
      </c>
    </row>
    <row r="268" spans="2:51" s="14" customFormat="1" ht="13.5">
      <c r="B268" s="188"/>
      <c r="D268" s="162" t="s">
        <v>191</v>
      </c>
      <c r="E268" s="189" t="s">
        <v>5</v>
      </c>
      <c r="F268" s="190" t="s">
        <v>663</v>
      </c>
      <c r="H268" s="191">
        <v>5.54</v>
      </c>
      <c r="L268" s="188"/>
      <c r="M268" s="192"/>
      <c r="N268" s="193"/>
      <c r="O268" s="193"/>
      <c r="P268" s="193"/>
      <c r="Q268" s="193"/>
      <c r="R268" s="193"/>
      <c r="S268" s="193"/>
      <c r="T268" s="194"/>
      <c r="AT268" s="189" t="s">
        <v>191</v>
      </c>
      <c r="AU268" s="189" t="s">
        <v>80</v>
      </c>
      <c r="AV268" s="14" t="s">
        <v>145</v>
      </c>
      <c r="AW268" s="14" t="s">
        <v>33</v>
      </c>
      <c r="AX268" s="14" t="s">
        <v>70</v>
      </c>
      <c r="AY268" s="189" t="s">
        <v>132</v>
      </c>
    </row>
    <row r="269" spans="2:51" s="11" customFormat="1" ht="13.5">
      <c r="B269" s="168"/>
      <c r="D269" s="162" t="s">
        <v>191</v>
      </c>
      <c r="E269" s="169" t="s">
        <v>5</v>
      </c>
      <c r="F269" s="170" t="s">
        <v>664</v>
      </c>
      <c r="H269" s="171">
        <v>5.26</v>
      </c>
      <c r="L269" s="168"/>
      <c r="M269" s="172"/>
      <c r="N269" s="173"/>
      <c r="O269" s="173"/>
      <c r="P269" s="173"/>
      <c r="Q269" s="173"/>
      <c r="R269" s="173"/>
      <c r="S269" s="173"/>
      <c r="T269" s="174"/>
      <c r="AT269" s="169" t="s">
        <v>191</v>
      </c>
      <c r="AU269" s="169" t="s">
        <v>80</v>
      </c>
      <c r="AV269" s="11" t="s">
        <v>80</v>
      </c>
      <c r="AW269" s="11" t="s">
        <v>33</v>
      </c>
      <c r="AX269" s="11" t="s">
        <v>70</v>
      </c>
      <c r="AY269" s="169" t="s">
        <v>132</v>
      </c>
    </row>
    <row r="270" spans="2:51" s="14" customFormat="1" ht="13.5">
      <c r="B270" s="188"/>
      <c r="D270" s="162" t="s">
        <v>191</v>
      </c>
      <c r="E270" s="189" t="s">
        <v>5</v>
      </c>
      <c r="F270" s="190" t="s">
        <v>665</v>
      </c>
      <c r="H270" s="191">
        <v>5.26</v>
      </c>
      <c r="L270" s="188"/>
      <c r="M270" s="192"/>
      <c r="N270" s="193"/>
      <c r="O270" s="193"/>
      <c r="P270" s="193"/>
      <c r="Q270" s="193"/>
      <c r="R270" s="193"/>
      <c r="S270" s="193"/>
      <c r="T270" s="194"/>
      <c r="AT270" s="189" t="s">
        <v>191</v>
      </c>
      <c r="AU270" s="189" t="s">
        <v>80</v>
      </c>
      <c r="AV270" s="14" t="s">
        <v>145</v>
      </c>
      <c r="AW270" s="14" t="s">
        <v>33</v>
      </c>
      <c r="AX270" s="14" t="s">
        <v>70</v>
      </c>
      <c r="AY270" s="189" t="s">
        <v>132</v>
      </c>
    </row>
    <row r="271" spans="2:51" s="11" customFormat="1" ht="13.5">
      <c r="B271" s="168"/>
      <c r="D271" s="162" t="s">
        <v>191</v>
      </c>
      <c r="E271" s="169" t="s">
        <v>5</v>
      </c>
      <c r="F271" s="170" t="s">
        <v>666</v>
      </c>
      <c r="H271" s="171">
        <v>3.39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191</v>
      </c>
      <c r="AU271" s="169" t="s">
        <v>80</v>
      </c>
      <c r="AV271" s="11" t="s">
        <v>80</v>
      </c>
      <c r="AW271" s="11" t="s">
        <v>33</v>
      </c>
      <c r="AX271" s="11" t="s">
        <v>70</v>
      </c>
      <c r="AY271" s="169" t="s">
        <v>132</v>
      </c>
    </row>
    <row r="272" spans="2:51" s="14" customFormat="1" ht="13.5">
      <c r="B272" s="188"/>
      <c r="D272" s="162" t="s">
        <v>191</v>
      </c>
      <c r="E272" s="189" t="s">
        <v>5</v>
      </c>
      <c r="F272" s="190" t="s">
        <v>667</v>
      </c>
      <c r="H272" s="191">
        <v>3.39</v>
      </c>
      <c r="L272" s="188"/>
      <c r="M272" s="192"/>
      <c r="N272" s="193"/>
      <c r="O272" s="193"/>
      <c r="P272" s="193"/>
      <c r="Q272" s="193"/>
      <c r="R272" s="193"/>
      <c r="S272" s="193"/>
      <c r="T272" s="194"/>
      <c r="AT272" s="189" t="s">
        <v>191</v>
      </c>
      <c r="AU272" s="189" t="s">
        <v>80</v>
      </c>
      <c r="AV272" s="14" t="s">
        <v>145</v>
      </c>
      <c r="AW272" s="14" t="s">
        <v>33</v>
      </c>
      <c r="AX272" s="14" t="s">
        <v>70</v>
      </c>
      <c r="AY272" s="189" t="s">
        <v>132</v>
      </c>
    </row>
    <row r="273" spans="2:51" s="11" customFormat="1" ht="13.5">
      <c r="B273" s="168"/>
      <c r="D273" s="162" t="s">
        <v>191</v>
      </c>
      <c r="E273" s="169" t="s">
        <v>5</v>
      </c>
      <c r="F273" s="170" t="s">
        <v>668</v>
      </c>
      <c r="H273" s="171">
        <v>5.27</v>
      </c>
      <c r="L273" s="168"/>
      <c r="M273" s="172"/>
      <c r="N273" s="173"/>
      <c r="O273" s="173"/>
      <c r="P273" s="173"/>
      <c r="Q273" s="173"/>
      <c r="R273" s="173"/>
      <c r="S273" s="173"/>
      <c r="T273" s="174"/>
      <c r="AT273" s="169" t="s">
        <v>191</v>
      </c>
      <c r="AU273" s="169" t="s">
        <v>80</v>
      </c>
      <c r="AV273" s="11" t="s">
        <v>80</v>
      </c>
      <c r="AW273" s="11" t="s">
        <v>33</v>
      </c>
      <c r="AX273" s="11" t="s">
        <v>70</v>
      </c>
      <c r="AY273" s="169" t="s">
        <v>132</v>
      </c>
    </row>
    <row r="274" spans="2:51" s="14" customFormat="1" ht="13.5">
      <c r="B274" s="188"/>
      <c r="D274" s="162" t="s">
        <v>191</v>
      </c>
      <c r="E274" s="189" t="s">
        <v>5</v>
      </c>
      <c r="F274" s="190" t="s">
        <v>669</v>
      </c>
      <c r="H274" s="191">
        <v>5.27</v>
      </c>
      <c r="L274" s="188"/>
      <c r="M274" s="192"/>
      <c r="N274" s="193"/>
      <c r="O274" s="193"/>
      <c r="P274" s="193"/>
      <c r="Q274" s="193"/>
      <c r="R274" s="193"/>
      <c r="S274" s="193"/>
      <c r="T274" s="194"/>
      <c r="AT274" s="189" t="s">
        <v>191</v>
      </c>
      <c r="AU274" s="189" t="s">
        <v>80</v>
      </c>
      <c r="AV274" s="14" t="s">
        <v>145</v>
      </c>
      <c r="AW274" s="14" t="s">
        <v>33</v>
      </c>
      <c r="AX274" s="14" t="s">
        <v>70</v>
      </c>
      <c r="AY274" s="189" t="s">
        <v>132</v>
      </c>
    </row>
    <row r="275" spans="2:51" s="11" customFormat="1" ht="13.5">
      <c r="B275" s="168"/>
      <c r="D275" s="162" t="s">
        <v>191</v>
      </c>
      <c r="E275" s="169" t="s">
        <v>5</v>
      </c>
      <c r="F275" s="170" t="s">
        <v>670</v>
      </c>
      <c r="H275" s="171">
        <v>3.65</v>
      </c>
      <c r="L275" s="168"/>
      <c r="M275" s="172"/>
      <c r="N275" s="173"/>
      <c r="O275" s="173"/>
      <c r="P275" s="173"/>
      <c r="Q275" s="173"/>
      <c r="R275" s="173"/>
      <c r="S275" s="173"/>
      <c r="T275" s="174"/>
      <c r="AT275" s="169" t="s">
        <v>191</v>
      </c>
      <c r="AU275" s="169" t="s">
        <v>80</v>
      </c>
      <c r="AV275" s="11" t="s">
        <v>80</v>
      </c>
      <c r="AW275" s="11" t="s">
        <v>33</v>
      </c>
      <c r="AX275" s="11" t="s">
        <v>70</v>
      </c>
      <c r="AY275" s="169" t="s">
        <v>132</v>
      </c>
    </row>
    <row r="276" spans="2:51" s="14" customFormat="1" ht="13.5">
      <c r="B276" s="188"/>
      <c r="D276" s="162" t="s">
        <v>191</v>
      </c>
      <c r="E276" s="189" t="s">
        <v>5</v>
      </c>
      <c r="F276" s="190" t="s">
        <v>671</v>
      </c>
      <c r="H276" s="191">
        <v>3.65</v>
      </c>
      <c r="L276" s="188"/>
      <c r="M276" s="192"/>
      <c r="N276" s="193"/>
      <c r="O276" s="193"/>
      <c r="P276" s="193"/>
      <c r="Q276" s="193"/>
      <c r="R276" s="193"/>
      <c r="S276" s="193"/>
      <c r="T276" s="194"/>
      <c r="AT276" s="189" t="s">
        <v>191</v>
      </c>
      <c r="AU276" s="189" t="s">
        <v>80</v>
      </c>
      <c r="AV276" s="14" t="s">
        <v>145</v>
      </c>
      <c r="AW276" s="14" t="s">
        <v>33</v>
      </c>
      <c r="AX276" s="14" t="s">
        <v>70</v>
      </c>
      <c r="AY276" s="189" t="s">
        <v>132</v>
      </c>
    </row>
    <row r="277" spans="2:51" s="11" customFormat="1" ht="13.5">
      <c r="B277" s="168"/>
      <c r="D277" s="162" t="s">
        <v>191</v>
      </c>
      <c r="E277" s="169" t="s">
        <v>5</v>
      </c>
      <c r="F277" s="170" t="s">
        <v>672</v>
      </c>
      <c r="H277" s="171">
        <v>5.48</v>
      </c>
      <c r="L277" s="168"/>
      <c r="M277" s="172"/>
      <c r="N277" s="173"/>
      <c r="O277" s="173"/>
      <c r="P277" s="173"/>
      <c r="Q277" s="173"/>
      <c r="R277" s="173"/>
      <c r="S277" s="173"/>
      <c r="T277" s="174"/>
      <c r="AT277" s="169" t="s">
        <v>191</v>
      </c>
      <c r="AU277" s="169" t="s">
        <v>80</v>
      </c>
      <c r="AV277" s="11" t="s">
        <v>80</v>
      </c>
      <c r="AW277" s="11" t="s">
        <v>33</v>
      </c>
      <c r="AX277" s="11" t="s">
        <v>70</v>
      </c>
      <c r="AY277" s="169" t="s">
        <v>132</v>
      </c>
    </row>
    <row r="278" spans="2:51" s="14" customFormat="1" ht="13.5">
      <c r="B278" s="188"/>
      <c r="D278" s="162" t="s">
        <v>191</v>
      </c>
      <c r="E278" s="189" t="s">
        <v>5</v>
      </c>
      <c r="F278" s="190" t="s">
        <v>673</v>
      </c>
      <c r="H278" s="191">
        <v>5.48</v>
      </c>
      <c r="L278" s="188"/>
      <c r="M278" s="192"/>
      <c r="N278" s="193"/>
      <c r="O278" s="193"/>
      <c r="P278" s="193"/>
      <c r="Q278" s="193"/>
      <c r="R278" s="193"/>
      <c r="S278" s="193"/>
      <c r="T278" s="194"/>
      <c r="AT278" s="189" t="s">
        <v>191</v>
      </c>
      <c r="AU278" s="189" t="s">
        <v>80</v>
      </c>
      <c r="AV278" s="14" t="s">
        <v>145</v>
      </c>
      <c r="AW278" s="14" t="s">
        <v>33</v>
      </c>
      <c r="AX278" s="14" t="s">
        <v>70</v>
      </c>
      <c r="AY278" s="189" t="s">
        <v>132</v>
      </c>
    </row>
    <row r="279" spans="2:51" s="11" customFormat="1" ht="13.5">
      <c r="B279" s="168"/>
      <c r="D279" s="162" t="s">
        <v>191</v>
      </c>
      <c r="E279" s="169" t="s">
        <v>5</v>
      </c>
      <c r="F279" s="170" t="s">
        <v>674</v>
      </c>
      <c r="H279" s="171">
        <v>2.79</v>
      </c>
      <c r="L279" s="168"/>
      <c r="M279" s="172"/>
      <c r="N279" s="173"/>
      <c r="O279" s="173"/>
      <c r="P279" s="173"/>
      <c r="Q279" s="173"/>
      <c r="R279" s="173"/>
      <c r="S279" s="173"/>
      <c r="T279" s="174"/>
      <c r="AT279" s="169" t="s">
        <v>191</v>
      </c>
      <c r="AU279" s="169" t="s">
        <v>80</v>
      </c>
      <c r="AV279" s="11" t="s">
        <v>80</v>
      </c>
      <c r="AW279" s="11" t="s">
        <v>33</v>
      </c>
      <c r="AX279" s="11" t="s">
        <v>70</v>
      </c>
      <c r="AY279" s="169" t="s">
        <v>132</v>
      </c>
    </row>
    <row r="280" spans="2:51" s="14" customFormat="1" ht="13.5">
      <c r="B280" s="188"/>
      <c r="D280" s="162" t="s">
        <v>191</v>
      </c>
      <c r="E280" s="189" t="s">
        <v>5</v>
      </c>
      <c r="F280" s="190" t="s">
        <v>675</v>
      </c>
      <c r="H280" s="191">
        <v>2.79</v>
      </c>
      <c r="L280" s="188"/>
      <c r="M280" s="192"/>
      <c r="N280" s="193"/>
      <c r="O280" s="193"/>
      <c r="P280" s="193"/>
      <c r="Q280" s="193"/>
      <c r="R280" s="193"/>
      <c r="S280" s="193"/>
      <c r="T280" s="194"/>
      <c r="AT280" s="189" t="s">
        <v>191</v>
      </c>
      <c r="AU280" s="189" t="s">
        <v>80</v>
      </c>
      <c r="AV280" s="14" t="s">
        <v>145</v>
      </c>
      <c r="AW280" s="14" t="s">
        <v>33</v>
      </c>
      <c r="AX280" s="14" t="s">
        <v>70</v>
      </c>
      <c r="AY280" s="189" t="s">
        <v>132</v>
      </c>
    </row>
    <row r="281" spans="2:51" s="11" customFormat="1" ht="13.5">
      <c r="B281" s="168"/>
      <c r="D281" s="162" t="s">
        <v>191</v>
      </c>
      <c r="E281" s="169" t="s">
        <v>5</v>
      </c>
      <c r="F281" s="170" t="s">
        <v>676</v>
      </c>
      <c r="H281" s="171">
        <v>4.14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191</v>
      </c>
      <c r="AU281" s="169" t="s">
        <v>80</v>
      </c>
      <c r="AV281" s="11" t="s">
        <v>80</v>
      </c>
      <c r="AW281" s="11" t="s">
        <v>33</v>
      </c>
      <c r="AX281" s="11" t="s">
        <v>70</v>
      </c>
      <c r="AY281" s="169" t="s">
        <v>132</v>
      </c>
    </row>
    <row r="282" spans="2:51" s="14" customFormat="1" ht="13.5">
      <c r="B282" s="188"/>
      <c r="D282" s="162" t="s">
        <v>191</v>
      </c>
      <c r="E282" s="189" t="s">
        <v>5</v>
      </c>
      <c r="F282" s="190" t="s">
        <v>677</v>
      </c>
      <c r="H282" s="191">
        <v>4.14</v>
      </c>
      <c r="L282" s="188"/>
      <c r="M282" s="192"/>
      <c r="N282" s="193"/>
      <c r="O282" s="193"/>
      <c r="P282" s="193"/>
      <c r="Q282" s="193"/>
      <c r="R282" s="193"/>
      <c r="S282" s="193"/>
      <c r="T282" s="194"/>
      <c r="AT282" s="189" t="s">
        <v>191</v>
      </c>
      <c r="AU282" s="189" t="s">
        <v>80</v>
      </c>
      <c r="AV282" s="14" t="s">
        <v>145</v>
      </c>
      <c r="AW282" s="14" t="s">
        <v>33</v>
      </c>
      <c r="AX282" s="14" t="s">
        <v>70</v>
      </c>
      <c r="AY282" s="189" t="s">
        <v>132</v>
      </c>
    </row>
    <row r="283" spans="2:51" s="11" customFormat="1" ht="13.5">
      <c r="B283" s="168"/>
      <c r="D283" s="162" t="s">
        <v>191</v>
      </c>
      <c r="E283" s="169" t="s">
        <v>5</v>
      </c>
      <c r="F283" s="170" t="s">
        <v>678</v>
      </c>
      <c r="H283" s="171">
        <v>2.83</v>
      </c>
      <c r="L283" s="168"/>
      <c r="M283" s="172"/>
      <c r="N283" s="173"/>
      <c r="O283" s="173"/>
      <c r="P283" s="173"/>
      <c r="Q283" s="173"/>
      <c r="R283" s="173"/>
      <c r="S283" s="173"/>
      <c r="T283" s="174"/>
      <c r="AT283" s="169" t="s">
        <v>191</v>
      </c>
      <c r="AU283" s="169" t="s">
        <v>80</v>
      </c>
      <c r="AV283" s="11" t="s">
        <v>80</v>
      </c>
      <c r="AW283" s="11" t="s">
        <v>33</v>
      </c>
      <c r="AX283" s="11" t="s">
        <v>70</v>
      </c>
      <c r="AY283" s="169" t="s">
        <v>132</v>
      </c>
    </row>
    <row r="284" spans="2:51" s="14" customFormat="1" ht="13.5">
      <c r="B284" s="188"/>
      <c r="D284" s="162" t="s">
        <v>191</v>
      </c>
      <c r="E284" s="189" t="s">
        <v>5</v>
      </c>
      <c r="F284" s="190" t="s">
        <v>679</v>
      </c>
      <c r="H284" s="191">
        <v>2.83</v>
      </c>
      <c r="L284" s="188"/>
      <c r="M284" s="192"/>
      <c r="N284" s="193"/>
      <c r="O284" s="193"/>
      <c r="P284" s="193"/>
      <c r="Q284" s="193"/>
      <c r="R284" s="193"/>
      <c r="S284" s="193"/>
      <c r="T284" s="194"/>
      <c r="AT284" s="189" t="s">
        <v>191</v>
      </c>
      <c r="AU284" s="189" t="s">
        <v>80</v>
      </c>
      <c r="AV284" s="14" t="s">
        <v>145</v>
      </c>
      <c r="AW284" s="14" t="s">
        <v>33</v>
      </c>
      <c r="AX284" s="14" t="s">
        <v>70</v>
      </c>
      <c r="AY284" s="189" t="s">
        <v>132</v>
      </c>
    </row>
    <row r="285" spans="2:51" s="11" customFormat="1" ht="13.5">
      <c r="B285" s="168"/>
      <c r="D285" s="162" t="s">
        <v>191</v>
      </c>
      <c r="E285" s="169" t="s">
        <v>5</v>
      </c>
      <c r="F285" s="170" t="s">
        <v>680</v>
      </c>
      <c r="H285" s="171">
        <v>2.99</v>
      </c>
      <c r="L285" s="168"/>
      <c r="M285" s="172"/>
      <c r="N285" s="173"/>
      <c r="O285" s="173"/>
      <c r="P285" s="173"/>
      <c r="Q285" s="173"/>
      <c r="R285" s="173"/>
      <c r="S285" s="173"/>
      <c r="T285" s="174"/>
      <c r="AT285" s="169" t="s">
        <v>191</v>
      </c>
      <c r="AU285" s="169" t="s">
        <v>80</v>
      </c>
      <c r="AV285" s="11" t="s">
        <v>80</v>
      </c>
      <c r="AW285" s="11" t="s">
        <v>33</v>
      </c>
      <c r="AX285" s="11" t="s">
        <v>70</v>
      </c>
      <c r="AY285" s="169" t="s">
        <v>132</v>
      </c>
    </row>
    <row r="286" spans="2:51" s="14" customFormat="1" ht="13.5">
      <c r="B286" s="188"/>
      <c r="D286" s="162" t="s">
        <v>191</v>
      </c>
      <c r="E286" s="189" t="s">
        <v>5</v>
      </c>
      <c r="F286" s="190" t="s">
        <v>681</v>
      </c>
      <c r="H286" s="191">
        <v>2.99</v>
      </c>
      <c r="L286" s="188"/>
      <c r="M286" s="192"/>
      <c r="N286" s="193"/>
      <c r="O286" s="193"/>
      <c r="P286" s="193"/>
      <c r="Q286" s="193"/>
      <c r="R286" s="193"/>
      <c r="S286" s="193"/>
      <c r="T286" s="194"/>
      <c r="AT286" s="189" t="s">
        <v>191</v>
      </c>
      <c r="AU286" s="189" t="s">
        <v>80</v>
      </c>
      <c r="AV286" s="14" t="s">
        <v>145</v>
      </c>
      <c r="AW286" s="14" t="s">
        <v>33</v>
      </c>
      <c r="AX286" s="14" t="s">
        <v>70</v>
      </c>
      <c r="AY286" s="189" t="s">
        <v>132</v>
      </c>
    </row>
    <row r="287" spans="2:51" s="11" customFormat="1" ht="13.5">
      <c r="B287" s="168"/>
      <c r="D287" s="162" t="s">
        <v>191</v>
      </c>
      <c r="E287" s="169" t="s">
        <v>5</v>
      </c>
      <c r="F287" s="170" t="s">
        <v>682</v>
      </c>
      <c r="H287" s="171">
        <v>6.63</v>
      </c>
      <c r="L287" s="168"/>
      <c r="M287" s="172"/>
      <c r="N287" s="173"/>
      <c r="O287" s="173"/>
      <c r="P287" s="173"/>
      <c r="Q287" s="173"/>
      <c r="R287" s="173"/>
      <c r="S287" s="173"/>
      <c r="T287" s="174"/>
      <c r="AT287" s="169" t="s">
        <v>191</v>
      </c>
      <c r="AU287" s="169" t="s">
        <v>80</v>
      </c>
      <c r="AV287" s="11" t="s">
        <v>80</v>
      </c>
      <c r="AW287" s="11" t="s">
        <v>33</v>
      </c>
      <c r="AX287" s="11" t="s">
        <v>70</v>
      </c>
      <c r="AY287" s="169" t="s">
        <v>132</v>
      </c>
    </row>
    <row r="288" spans="2:51" s="14" customFormat="1" ht="13.5">
      <c r="B288" s="188"/>
      <c r="D288" s="162" t="s">
        <v>191</v>
      </c>
      <c r="E288" s="189" t="s">
        <v>5</v>
      </c>
      <c r="F288" s="190" t="s">
        <v>403</v>
      </c>
      <c r="H288" s="191">
        <v>6.63</v>
      </c>
      <c r="L288" s="188"/>
      <c r="M288" s="192"/>
      <c r="N288" s="193"/>
      <c r="O288" s="193"/>
      <c r="P288" s="193"/>
      <c r="Q288" s="193"/>
      <c r="R288" s="193"/>
      <c r="S288" s="193"/>
      <c r="T288" s="194"/>
      <c r="AT288" s="189" t="s">
        <v>191</v>
      </c>
      <c r="AU288" s="189" t="s">
        <v>80</v>
      </c>
      <c r="AV288" s="14" t="s">
        <v>145</v>
      </c>
      <c r="AW288" s="14" t="s">
        <v>33</v>
      </c>
      <c r="AX288" s="14" t="s">
        <v>70</v>
      </c>
      <c r="AY288" s="189" t="s">
        <v>132</v>
      </c>
    </row>
    <row r="289" spans="2:51" s="12" customFormat="1" ht="13.5">
      <c r="B289" s="175"/>
      <c r="D289" s="162" t="s">
        <v>191</v>
      </c>
      <c r="E289" s="176" t="s">
        <v>5</v>
      </c>
      <c r="F289" s="177" t="s">
        <v>195</v>
      </c>
      <c r="H289" s="178">
        <v>87.12</v>
      </c>
      <c r="L289" s="175"/>
      <c r="M289" s="179"/>
      <c r="N289" s="180"/>
      <c r="O289" s="180"/>
      <c r="P289" s="180"/>
      <c r="Q289" s="180"/>
      <c r="R289" s="180"/>
      <c r="S289" s="180"/>
      <c r="T289" s="181"/>
      <c r="AT289" s="176" t="s">
        <v>191</v>
      </c>
      <c r="AU289" s="176" t="s">
        <v>80</v>
      </c>
      <c r="AV289" s="12" t="s">
        <v>151</v>
      </c>
      <c r="AW289" s="12" t="s">
        <v>33</v>
      </c>
      <c r="AX289" s="12" t="s">
        <v>78</v>
      </c>
      <c r="AY289" s="176" t="s">
        <v>132</v>
      </c>
    </row>
    <row r="290" spans="2:65" s="1" customFormat="1" ht="16.5" customHeight="1">
      <c r="B290" s="149"/>
      <c r="C290" s="150" t="s">
        <v>10</v>
      </c>
      <c r="D290" s="150" t="s">
        <v>133</v>
      </c>
      <c r="E290" s="151" t="s">
        <v>404</v>
      </c>
      <c r="F290" s="152" t="s">
        <v>405</v>
      </c>
      <c r="G290" s="153" t="s">
        <v>202</v>
      </c>
      <c r="H290" s="154">
        <v>5.1</v>
      </c>
      <c r="I290" s="154"/>
      <c r="J290" s="154">
        <f>ROUND(I290*H290,2)</f>
        <v>0</v>
      </c>
      <c r="K290" s="152" t="s">
        <v>137</v>
      </c>
      <c r="L290" s="37"/>
      <c r="M290" s="155" t="s">
        <v>5</v>
      </c>
      <c r="N290" s="156" t="s">
        <v>41</v>
      </c>
      <c r="O290" s="157">
        <v>29.135</v>
      </c>
      <c r="P290" s="157">
        <f>O290*H290</f>
        <v>148.5885</v>
      </c>
      <c r="Q290" s="157">
        <v>0.54034</v>
      </c>
      <c r="R290" s="157">
        <f>Q290*H290</f>
        <v>2.755734</v>
      </c>
      <c r="S290" s="157">
        <v>0</v>
      </c>
      <c r="T290" s="158">
        <f>S290*H290</f>
        <v>0</v>
      </c>
      <c r="AR290" s="23" t="s">
        <v>151</v>
      </c>
      <c r="AT290" s="23" t="s">
        <v>133</v>
      </c>
      <c r="AU290" s="23" t="s">
        <v>80</v>
      </c>
      <c r="AY290" s="23" t="s">
        <v>132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23" t="s">
        <v>78</v>
      </c>
      <c r="BK290" s="159">
        <f>ROUND(I290*H290,2)</f>
        <v>0</v>
      </c>
      <c r="BL290" s="23" t="s">
        <v>151</v>
      </c>
      <c r="BM290" s="23" t="s">
        <v>406</v>
      </c>
    </row>
    <row r="291" spans="2:51" s="11" customFormat="1" ht="13.5">
      <c r="B291" s="168"/>
      <c r="D291" s="162" t="s">
        <v>191</v>
      </c>
      <c r="E291" s="169" t="s">
        <v>5</v>
      </c>
      <c r="F291" s="170" t="s">
        <v>683</v>
      </c>
      <c r="H291" s="171">
        <v>5.1</v>
      </c>
      <c r="L291" s="168"/>
      <c r="M291" s="172"/>
      <c r="N291" s="173"/>
      <c r="O291" s="173"/>
      <c r="P291" s="173"/>
      <c r="Q291" s="173"/>
      <c r="R291" s="173"/>
      <c r="S291" s="173"/>
      <c r="T291" s="174"/>
      <c r="AT291" s="169" t="s">
        <v>191</v>
      </c>
      <c r="AU291" s="169" t="s">
        <v>80</v>
      </c>
      <c r="AV291" s="11" t="s">
        <v>80</v>
      </c>
      <c r="AW291" s="11" t="s">
        <v>33</v>
      </c>
      <c r="AX291" s="11" t="s">
        <v>78</v>
      </c>
      <c r="AY291" s="169" t="s">
        <v>132</v>
      </c>
    </row>
    <row r="292" spans="2:65" s="1" customFormat="1" ht="16.5" customHeight="1">
      <c r="B292" s="149"/>
      <c r="C292" s="195" t="s">
        <v>408</v>
      </c>
      <c r="D292" s="195" t="s">
        <v>409</v>
      </c>
      <c r="E292" s="196" t="s">
        <v>410</v>
      </c>
      <c r="F292" s="197" t="s">
        <v>411</v>
      </c>
      <c r="G292" s="198" t="s">
        <v>202</v>
      </c>
      <c r="H292" s="199">
        <v>48.4</v>
      </c>
      <c r="I292" s="199"/>
      <c r="J292" s="199">
        <f>ROUND(I292*H292,2)</f>
        <v>0</v>
      </c>
      <c r="K292" s="197" t="s">
        <v>5</v>
      </c>
      <c r="L292" s="200"/>
      <c r="M292" s="201" t="s">
        <v>5</v>
      </c>
      <c r="N292" s="202" t="s">
        <v>41</v>
      </c>
      <c r="O292" s="157">
        <v>0</v>
      </c>
      <c r="P292" s="157">
        <f>O292*H292</f>
        <v>0</v>
      </c>
      <c r="Q292" s="157">
        <v>2.6</v>
      </c>
      <c r="R292" s="157">
        <f>Q292*H292</f>
        <v>125.84</v>
      </c>
      <c r="S292" s="157">
        <v>0</v>
      </c>
      <c r="T292" s="158">
        <f>S292*H292</f>
        <v>0</v>
      </c>
      <c r="AR292" s="23" t="s">
        <v>240</v>
      </c>
      <c r="AT292" s="23" t="s">
        <v>409</v>
      </c>
      <c r="AU292" s="23" t="s">
        <v>80</v>
      </c>
      <c r="AY292" s="23" t="s">
        <v>132</v>
      </c>
      <c r="BE292" s="159">
        <f>IF(N292="základní",J292,0)</f>
        <v>0</v>
      </c>
      <c r="BF292" s="159">
        <f>IF(N292="snížená",J292,0)</f>
        <v>0</v>
      </c>
      <c r="BG292" s="159">
        <f>IF(N292="zákl. přenesená",J292,0)</f>
        <v>0</v>
      </c>
      <c r="BH292" s="159">
        <f>IF(N292="sníž. přenesená",J292,0)</f>
        <v>0</v>
      </c>
      <c r="BI292" s="159">
        <f>IF(N292="nulová",J292,0)</f>
        <v>0</v>
      </c>
      <c r="BJ292" s="23" t="s">
        <v>78</v>
      </c>
      <c r="BK292" s="159">
        <f>ROUND(I292*H292,2)</f>
        <v>0</v>
      </c>
      <c r="BL292" s="23" t="s">
        <v>151</v>
      </c>
      <c r="BM292" s="23" t="s">
        <v>412</v>
      </c>
    </row>
    <row r="293" spans="2:47" s="1" customFormat="1" ht="27">
      <c r="B293" s="37"/>
      <c r="D293" s="162" t="s">
        <v>149</v>
      </c>
      <c r="F293" s="163" t="s">
        <v>413</v>
      </c>
      <c r="L293" s="37"/>
      <c r="M293" s="164"/>
      <c r="N293" s="38"/>
      <c r="O293" s="38"/>
      <c r="P293" s="38"/>
      <c r="Q293" s="38"/>
      <c r="R293" s="38"/>
      <c r="S293" s="38"/>
      <c r="T293" s="66"/>
      <c r="AT293" s="23" t="s">
        <v>149</v>
      </c>
      <c r="AU293" s="23" t="s">
        <v>80</v>
      </c>
    </row>
    <row r="294" spans="2:51" s="11" customFormat="1" ht="13.5">
      <c r="B294" s="168"/>
      <c r="D294" s="162" t="s">
        <v>191</v>
      </c>
      <c r="E294" s="169" t="s">
        <v>5</v>
      </c>
      <c r="F294" s="170" t="s">
        <v>684</v>
      </c>
      <c r="H294" s="171">
        <v>48.4</v>
      </c>
      <c r="L294" s="168"/>
      <c r="M294" s="172"/>
      <c r="N294" s="173"/>
      <c r="O294" s="173"/>
      <c r="P294" s="173"/>
      <c r="Q294" s="173"/>
      <c r="R294" s="173"/>
      <c r="S294" s="173"/>
      <c r="T294" s="174"/>
      <c r="AT294" s="169" t="s">
        <v>191</v>
      </c>
      <c r="AU294" s="169" t="s">
        <v>80</v>
      </c>
      <c r="AV294" s="11" t="s">
        <v>80</v>
      </c>
      <c r="AW294" s="11" t="s">
        <v>33</v>
      </c>
      <c r="AX294" s="11" t="s">
        <v>78</v>
      </c>
      <c r="AY294" s="169" t="s">
        <v>132</v>
      </c>
    </row>
    <row r="295" spans="2:65" s="1" customFormat="1" ht="16.5" customHeight="1">
      <c r="B295" s="149"/>
      <c r="C295" s="150" t="s">
        <v>415</v>
      </c>
      <c r="D295" s="150" t="s">
        <v>133</v>
      </c>
      <c r="E295" s="151" t="s">
        <v>416</v>
      </c>
      <c r="F295" s="152" t="s">
        <v>417</v>
      </c>
      <c r="G295" s="153" t="s">
        <v>202</v>
      </c>
      <c r="H295" s="154">
        <v>87.1</v>
      </c>
      <c r="I295" s="154"/>
      <c r="J295" s="154">
        <f>ROUND(I295*H295,2)</f>
        <v>0</v>
      </c>
      <c r="K295" s="152" t="s">
        <v>137</v>
      </c>
      <c r="L295" s="37"/>
      <c r="M295" s="155" t="s">
        <v>5</v>
      </c>
      <c r="N295" s="156" t="s">
        <v>41</v>
      </c>
      <c r="O295" s="157">
        <v>7.4</v>
      </c>
      <c r="P295" s="157">
        <f>O295*H295</f>
        <v>644.54</v>
      </c>
      <c r="Q295" s="157">
        <v>0</v>
      </c>
      <c r="R295" s="157">
        <f>Q295*H295</f>
        <v>0</v>
      </c>
      <c r="S295" s="157">
        <v>0</v>
      </c>
      <c r="T295" s="158">
        <f>S295*H295</f>
        <v>0</v>
      </c>
      <c r="AR295" s="23" t="s">
        <v>151</v>
      </c>
      <c r="AT295" s="23" t="s">
        <v>133</v>
      </c>
      <c r="AU295" s="23" t="s">
        <v>80</v>
      </c>
      <c r="AY295" s="23" t="s">
        <v>132</v>
      </c>
      <c r="BE295" s="159">
        <f>IF(N295="základní",J295,0)</f>
        <v>0</v>
      </c>
      <c r="BF295" s="159">
        <f>IF(N295="snížená",J295,0)</f>
        <v>0</v>
      </c>
      <c r="BG295" s="159">
        <f>IF(N295="zákl. přenesená",J295,0)</f>
        <v>0</v>
      </c>
      <c r="BH295" s="159">
        <f>IF(N295="sníž. přenesená",J295,0)</f>
        <v>0</v>
      </c>
      <c r="BI295" s="159">
        <f>IF(N295="nulová",J295,0)</f>
        <v>0</v>
      </c>
      <c r="BJ295" s="23" t="s">
        <v>78</v>
      </c>
      <c r="BK295" s="159">
        <f>ROUND(I295*H295,2)</f>
        <v>0</v>
      </c>
      <c r="BL295" s="23" t="s">
        <v>151</v>
      </c>
      <c r="BM295" s="23" t="s">
        <v>418</v>
      </c>
    </row>
    <row r="296" spans="2:65" s="1" customFormat="1" ht="16.5" customHeight="1">
      <c r="B296" s="149"/>
      <c r="C296" s="150" t="s">
        <v>419</v>
      </c>
      <c r="D296" s="150" t="s">
        <v>133</v>
      </c>
      <c r="E296" s="151" t="s">
        <v>420</v>
      </c>
      <c r="F296" s="152" t="s">
        <v>421</v>
      </c>
      <c r="G296" s="153" t="s">
        <v>188</v>
      </c>
      <c r="H296" s="154">
        <v>427.44</v>
      </c>
      <c r="I296" s="154"/>
      <c r="J296" s="154">
        <f>ROUND(I296*H296,2)</f>
        <v>0</v>
      </c>
      <c r="K296" s="152" t="s">
        <v>137</v>
      </c>
      <c r="L296" s="37"/>
      <c r="M296" s="155" t="s">
        <v>5</v>
      </c>
      <c r="N296" s="156" t="s">
        <v>41</v>
      </c>
      <c r="O296" s="157">
        <v>1.18</v>
      </c>
      <c r="P296" s="157">
        <f>O296*H296</f>
        <v>504.37919999999997</v>
      </c>
      <c r="Q296" s="157">
        <v>0.03078</v>
      </c>
      <c r="R296" s="157">
        <f>Q296*H296</f>
        <v>13.1566032</v>
      </c>
      <c r="S296" s="157">
        <v>0</v>
      </c>
      <c r="T296" s="158">
        <f>S296*H296</f>
        <v>0</v>
      </c>
      <c r="AR296" s="23" t="s">
        <v>151</v>
      </c>
      <c r="AT296" s="23" t="s">
        <v>133</v>
      </c>
      <c r="AU296" s="23" t="s">
        <v>80</v>
      </c>
      <c r="AY296" s="23" t="s">
        <v>132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23" t="s">
        <v>78</v>
      </c>
      <c r="BK296" s="159">
        <f>ROUND(I296*H296,2)</f>
        <v>0</v>
      </c>
      <c r="BL296" s="23" t="s">
        <v>151</v>
      </c>
      <c r="BM296" s="23" t="s">
        <v>422</v>
      </c>
    </row>
    <row r="297" spans="2:51" s="11" customFormat="1" ht="13.5">
      <c r="B297" s="168"/>
      <c r="D297" s="162" t="s">
        <v>191</v>
      </c>
      <c r="E297" s="169" t="s">
        <v>5</v>
      </c>
      <c r="F297" s="170" t="s">
        <v>685</v>
      </c>
      <c r="H297" s="171">
        <v>15.44</v>
      </c>
      <c r="L297" s="168"/>
      <c r="M297" s="172"/>
      <c r="N297" s="173"/>
      <c r="O297" s="173"/>
      <c r="P297" s="173"/>
      <c r="Q297" s="173"/>
      <c r="R297" s="173"/>
      <c r="S297" s="173"/>
      <c r="T297" s="174"/>
      <c r="AT297" s="169" t="s">
        <v>191</v>
      </c>
      <c r="AU297" s="169" t="s">
        <v>80</v>
      </c>
      <c r="AV297" s="11" t="s">
        <v>80</v>
      </c>
      <c r="AW297" s="11" t="s">
        <v>33</v>
      </c>
      <c r="AX297" s="11" t="s">
        <v>70</v>
      </c>
      <c r="AY297" s="169" t="s">
        <v>132</v>
      </c>
    </row>
    <row r="298" spans="2:51" s="11" customFormat="1" ht="13.5">
      <c r="B298" s="168"/>
      <c r="D298" s="162" t="s">
        <v>191</v>
      </c>
      <c r="E298" s="169" t="s">
        <v>5</v>
      </c>
      <c r="F298" s="170" t="s">
        <v>686</v>
      </c>
      <c r="H298" s="171">
        <v>21.77</v>
      </c>
      <c r="L298" s="168"/>
      <c r="M298" s="172"/>
      <c r="N298" s="173"/>
      <c r="O298" s="173"/>
      <c r="P298" s="173"/>
      <c r="Q298" s="173"/>
      <c r="R298" s="173"/>
      <c r="S298" s="173"/>
      <c r="T298" s="174"/>
      <c r="AT298" s="169" t="s">
        <v>191</v>
      </c>
      <c r="AU298" s="169" t="s">
        <v>80</v>
      </c>
      <c r="AV298" s="11" t="s">
        <v>80</v>
      </c>
      <c r="AW298" s="11" t="s">
        <v>33</v>
      </c>
      <c r="AX298" s="11" t="s">
        <v>70</v>
      </c>
      <c r="AY298" s="169" t="s">
        <v>132</v>
      </c>
    </row>
    <row r="299" spans="2:51" s="11" customFormat="1" ht="13.5">
      <c r="B299" s="168"/>
      <c r="D299" s="162" t="s">
        <v>191</v>
      </c>
      <c r="E299" s="169" t="s">
        <v>5</v>
      </c>
      <c r="F299" s="170" t="s">
        <v>687</v>
      </c>
      <c r="H299" s="171">
        <v>18.02</v>
      </c>
      <c r="L299" s="168"/>
      <c r="M299" s="172"/>
      <c r="N299" s="173"/>
      <c r="O299" s="173"/>
      <c r="P299" s="173"/>
      <c r="Q299" s="173"/>
      <c r="R299" s="173"/>
      <c r="S299" s="173"/>
      <c r="T299" s="174"/>
      <c r="AT299" s="169" t="s">
        <v>191</v>
      </c>
      <c r="AU299" s="169" t="s">
        <v>80</v>
      </c>
      <c r="AV299" s="11" t="s">
        <v>80</v>
      </c>
      <c r="AW299" s="11" t="s">
        <v>33</v>
      </c>
      <c r="AX299" s="11" t="s">
        <v>70</v>
      </c>
      <c r="AY299" s="169" t="s">
        <v>132</v>
      </c>
    </row>
    <row r="300" spans="2:51" s="11" customFormat="1" ht="13.5">
      <c r="B300" s="168"/>
      <c r="D300" s="162" t="s">
        <v>191</v>
      </c>
      <c r="E300" s="169" t="s">
        <v>5</v>
      </c>
      <c r="F300" s="170" t="s">
        <v>688</v>
      </c>
      <c r="H300" s="171">
        <v>19.78</v>
      </c>
      <c r="L300" s="168"/>
      <c r="M300" s="172"/>
      <c r="N300" s="173"/>
      <c r="O300" s="173"/>
      <c r="P300" s="173"/>
      <c r="Q300" s="173"/>
      <c r="R300" s="173"/>
      <c r="S300" s="173"/>
      <c r="T300" s="174"/>
      <c r="AT300" s="169" t="s">
        <v>191</v>
      </c>
      <c r="AU300" s="169" t="s">
        <v>80</v>
      </c>
      <c r="AV300" s="11" t="s">
        <v>80</v>
      </c>
      <c r="AW300" s="11" t="s">
        <v>33</v>
      </c>
      <c r="AX300" s="11" t="s">
        <v>70</v>
      </c>
      <c r="AY300" s="169" t="s">
        <v>132</v>
      </c>
    </row>
    <row r="301" spans="2:51" s="11" customFormat="1" ht="13.5">
      <c r="B301" s="168"/>
      <c r="D301" s="162" t="s">
        <v>191</v>
      </c>
      <c r="E301" s="169" t="s">
        <v>5</v>
      </c>
      <c r="F301" s="170" t="s">
        <v>689</v>
      </c>
      <c r="H301" s="171">
        <v>18.13</v>
      </c>
      <c r="L301" s="168"/>
      <c r="M301" s="172"/>
      <c r="N301" s="173"/>
      <c r="O301" s="173"/>
      <c r="P301" s="173"/>
      <c r="Q301" s="173"/>
      <c r="R301" s="173"/>
      <c r="S301" s="173"/>
      <c r="T301" s="174"/>
      <c r="AT301" s="169" t="s">
        <v>191</v>
      </c>
      <c r="AU301" s="169" t="s">
        <v>80</v>
      </c>
      <c r="AV301" s="11" t="s">
        <v>80</v>
      </c>
      <c r="AW301" s="11" t="s">
        <v>33</v>
      </c>
      <c r="AX301" s="11" t="s">
        <v>70</v>
      </c>
      <c r="AY301" s="169" t="s">
        <v>132</v>
      </c>
    </row>
    <row r="302" spans="2:51" s="11" customFormat="1" ht="13.5">
      <c r="B302" s="168"/>
      <c r="D302" s="162" t="s">
        <v>191</v>
      </c>
      <c r="E302" s="169" t="s">
        <v>5</v>
      </c>
      <c r="F302" s="170" t="s">
        <v>690</v>
      </c>
      <c r="H302" s="171">
        <v>31.46</v>
      </c>
      <c r="L302" s="168"/>
      <c r="M302" s="172"/>
      <c r="N302" s="173"/>
      <c r="O302" s="173"/>
      <c r="P302" s="173"/>
      <c r="Q302" s="173"/>
      <c r="R302" s="173"/>
      <c r="S302" s="173"/>
      <c r="T302" s="174"/>
      <c r="AT302" s="169" t="s">
        <v>191</v>
      </c>
      <c r="AU302" s="169" t="s">
        <v>80</v>
      </c>
      <c r="AV302" s="11" t="s">
        <v>80</v>
      </c>
      <c r="AW302" s="11" t="s">
        <v>33</v>
      </c>
      <c r="AX302" s="11" t="s">
        <v>70</v>
      </c>
      <c r="AY302" s="169" t="s">
        <v>132</v>
      </c>
    </row>
    <row r="303" spans="2:51" s="11" customFormat="1" ht="13.5">
      <c r="B303" s="168"/>
      <c r="D303" s="162" t="s">
        <v>191</v>
      </c>
      <c r="E303" s="169" t="s">
        <v>5</v>
      </c>
      <c r="F303" s="170" t="s">
        <v>691</v>
      </c>
      <c r="H303" s="171">
        <v>20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191</v>
      </c>
      <c r="AU303" s="169" t="s">
        <v>80</v>
      </c>
      <c r="AV303" s="11" t="s">
        <v>80</v>
      </c>
      <c r="AW303" s="11" t="s">
        <v>33</v>
      </c>
      <c r="AX303" s="11" t="s">
        <v>70</v>
      </c>
      <c r="AY303" s="169" t="s">
        <v>132</v>
      </c>
    </row>
    <row r="304" spans="2:51" s="11" customFormat="1" ht="13.5">
      <c r="B304" s="168"/>
      <c r="D304" s="162" t="s">
        <v>191</v>
      </c>
      <c r="E304" s="169" t="s">
        <v>5</v>
      </c>
      <c r="F304" s="170" t="s">
        <v>692</v>
      </c>
      <c r="H304" s="171">
        <v>15.32</v>
      </c>
      <c r="L304" s="168"/>
      <c r="M304" s="172"/>
      <c r="N304" s="173"/>
      <c r="O304" s="173"/>
      <c r="P304" s="173"/>
      <c r="Q304" s="173"/>
      <c r="R304" s="173"/>
      <c r="S304" s="173"/>
      <c r="T304" s="174"/>
      <c r="AT304" s="169" t="s">
        <v>191</v>
      </c>
      <c r="AU304" s="169" t="s">
        <v>80</v>
      </c>
      <c r="AV304" s="11" t="s">
        <v>80</v>
      </c>
      <c r="AW304" s="11" t="s">
        <v>33</v>
      </c>
      <c r="AX304" s="11" t="s">
        <v>70</v>
      </c>
      <c r="AY304" s="169" t="s">
        <v>132</v>
      </c>
    </row>
    <row r="305" spans="2:51" s="11" customFormat="1" ht="13.5">
      <c r="B305" s="168"/>
      <c r="D305" s="162" t="s">
        <v>191</v>
      </c>
      <c r="E305" s="169" t="s">
        <v>5</v>
      </c>
      <c r="F305" s="170" t="s">
        <v>693</v>
      </c>
      <c r="H305" s="171">
        <v>43.22</v>
      </c>
      <c r="L305" s="168"/>
      <c r="M305" s="172"/>
      <c r="N305" s="173"/>
      <c r="O305" s="173"/>
      <c r="P305" s="173"/>
      <c r="Q305" s="173"/>
      <c r="R305" s="173"/>
      <c r="S305" s="173"/>
      <c r="T305" s="174"/>
      <c r="AT305" s="169" t="s">
        <v>191</v>
      </c>
      <c r="AU305" s="169" t="s">
        <v>80</v>
      </c>
      <c r="AV305" s="11" t="s">
        <v>80</v>
      </c>
      <c r="AW305" s="11" t="s">
        <v>33</v>
      </c>
      <c r="AX305" s="11" t="s">
        <v>70</v>
      </c>
      <c r="AY305" s="169" t="s">
        <v>132</v>
      </c>
    </row>
    <row r="306" spans="2:51" s="11" customFormat="1" ht="13.5">
      <c r="B306" s="168"/>
      <c r="D306" s="162" t="s">
        <v>191</v>
      </c>
      <c r="E306" s="169" t="s">
        <v>5</v>
      </c>
      <c r="F306" s="170" t="s">
        <v>694</v>
      </c>
      <c r="H306" s="171">
        <v>17.84</v>
      </c>
      <c r="L306" s="168"/>
      <c r="M306" s="172"/>
      <c r="N306" s="173"/>
      <c r="O306" s="173"/>
      <c r="P306" s="173"/>
      <c r="Q306" s="173"/>
      <c r="R306" s="173"/>
      <c r="S306" s="173"/>
      <c r="T306" s="174"/>
      <c r="AT306" s="169" t="s">
        <v>191</v>
      </c>
      <c r="AU306" s="169" t="s">
        <v>80</v>
      </c>
      <c r="AV306" s="11" t="s">
        <v>80</v>
      </c>
      <c r="AW306" s="11" t="s">
        <v>33</v>
      </c>
      <c r="AX306" s="11" t="s">
        <v>70</v>
      </c>
      <c r="AY306" s="169" t="s">
        <v>132</v>
      </c>
    </row>
    <row r="307" spans="2:51" s="11" customFormat="1" ht="13.5">
      <c r="B307" s="168"/>
      <c r="D307" s="162" t="s">
        <v>191</v>
      </c>
      <c r="E307" s="169" t="s">
        <v>5</v>
      </c>
      <c r="F307" s="170" t="s">
        <v>695</v>
      </c>
      <c r="H307" s="171">
        <v>26.95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191</v>
      </c>
      <c r="AU307" s="169" t="s">
        <v>80</v>
      </c>
      <c r="AV307" s="11" t="s">
        <v>80</v>
      </c>
      <c r="AW307" s="11" t="s">
        <v>33</v>
      </c>
      <c r="AX307" s="11" t="s">
        <v>70</v>
      </c>
      <c r="AY307" s="169" t="s">
        <v>132</v>
      </c>
    </row>
    <row r="308" spans="2:51" s="11" customFormat="1" ht="13.5">
      <c r="B308" s="168"/>
      <c r="D308" s="162" t="s">
        <v>191</v>
      </c>
      <c r="E308" s="169" t="s">
        <v>5</v>
      </c>
      <c r="F308" s="170" t="s">
        <v>696</v>
      </c>
      <c r="H308" s="171">
        <v>17.38</v>
      </c>
      <c r="L308" s="168"/>
      <c r="M308" s="172"/>
      <c r="N308" s="173"/>
      <c r="O308" s="173"/>
      <c r="P308" s="173"/>
      <c r="Q308" s="173"/>
      <c r="R308" s="173"/>
      <c r="S308" s="173"/>
      <c r="T308" s="174"/>
      <c r="AT308" s="169" t="s">
        <v>191</v>
      </c>
      <c r="AU308" s="169" t="s">
        <v>80</v>
      </c>
      <c r="AV308" s="11" t="s">
        <v>80</v>
      </c>
      <c r="AW308" s="11" t="s">
        <v>33</v>
      </c>
      <c r="AX308" s="11" t="s">
        <v>70</v>
      </c>
      <c r="AY308" s="169" t="s">
        <v>132</v>
      </c>
    </row>
    <row r="309" spans="2:51" s="11" customFormat="1" ht="13.5">
      <c r="B309" s="168"/>
      <c r="D309" s="162" t="s">
        <v>191</v>
      </c>
      <c r="E309" s="169" t="s">
        <v>5</v>
      </c>
      <c r="F309" s="170" t="s">
        <v>697</v>
      </c>
      <c r="H309" s="171">
        <v>27.03</v>
      </c>
      <c r="L309" s="168"/>
      <c r="M309" s="172"/>
      <c r="N309" s="173"/>
      <c r="O309" s="173"/>
      <c r="P309" s="173"/>
      <c r="Q309" s="173"/>
      <c r="R309" s="173"/>
      <c r="S309" s="173"/>
      <c r="T309" s="174"/>
      <c r="AT309" s="169" t="s">
        <v>191</v>
      </c>
      <c r="AU309" s="169" t="s">
        <v>80</v>
      </c>
      <c r="AV309" s="11" t="s">
        <v>80</v>
      </c>
      <c r="AW309" s="11" t="s">
        <v>33</v>
      </c>
      <c r="AX309" s="11" t="s">
        <v>70</v>
      </c>
      <c r="AY309" s="169" t="s">
        <v>132</v>
      </c>
    </row>
    <row r="310" spans="2:51" s="11" customFormat="1" ht="13.5">
      <c r="B310" s="168"/>
      <c r="D310" s="162" t="s">
        <v>191</v>
      </c>
      <c r="E310" s="169" t="s">
        <v>5</v>
      </c>
      <c r="F310" s="170" t="s">
        <v>698</v>
      </c>
      <c r="H310" s="171">
        <v>18.71</v>
      </c>
      <c r="L310" s="168"/>
      <c r="M310" s="172"/>
      <c r="N310" s="173"/>
      <c r="O310" s="173"/>
      <c r="P310" s="173"/>
      <c r="Q310" s="173"/>
      <c r="R310" s="173"/>
      <c r="S310" s="173"/>
      <c r="T310" s="174"/>
      <c r="AT310" s="169" t="s">
        <v>191</v>
      </c>
      <c r="AU310" s="169" t="s">
        <v>80</v>
      </c>
      <c r="AV310" s="11" t="s">
        <v>80</v>
      </c>
      <c r="AW310" s="11" t="s">
        <v>33</v>
      </c>
      <c r="AX310" s="11" t="s">
        <v>70</v>
      </c>
      <c r="AY310" s="169" t="s">
        <v>132</v>
      </c>
    </row>
    <row r="311" spans="2:51" s="11" customFormat="1" ht="13.5">
      <c r="B311" s="168"/>
      <c r="D311" s="162" t="s">
        <v>191</v>
      </c>
      <c r="E311" s="169" t="s">
        <v>5</v>
      </c>
      <c r="F311" s="170" t="s">
        <v>699</v>
      </c>
      <c r="H311" s="171">
        <v>28.09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191</v>
      </c>
      <c r="AU311" s="169" t="s">
        <v>80</v>
      </c>
      <c r="AV311" s="11" t="s">
        <v>80</v>
      </c>
      <c r="AW311" s="11" t="s">
        <v>33</v>
      </c>
      <c r="AX311" s="11" t="s">
        <v>70</v>
      </c>
      <c r="AY311" s="169" t="s">
        <v>132</v>
      </c>
    </row>
    <row r="312" spans="2:51" s="11" customFormat="1" ht="13.5">
      <c r="B312" s="168"/>
      <c r="D312" s="162" t="s">
        <v>191</v>
      </c>
      <c r="E312" s="169" t="s">
        <v>5</v>
      </c>
      <c r="F312" s="170" t="s">
        <v>700</v>
      </c>
      <c r="H312" s="171">
        <v>14.29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191</v>
      </c>
      <c r="AU312" s="169" t="s">
        <v>80</v>
      </c>
      <c r="AV312" s="11" t="s">
        <v>80</v>
      </c>
      <c r="AW312" s="11" t="s">
        <v>33</v>
      </c>
      <c r="AX312" s="11" t="s">
        <v>70</v>
      </c>
      <c r="AY312" s="169" t="s">
        <v>132</v>
      </c>
    </row>
    <row r="313" spans="2:51" s="11" customFormat="1" ht="13.5">
      <c r="B313" s="168"/>
      <c r="D313" s="162" t="s">
        <v>191</v>
      </c>
      <c r="E313" s="169" t="s">
        <v>5</v>
      </c>
      <c r="F313" s="170" t="s">
        <v>701</v>
      </c>
      <c r="H313" s="171">
        <v>21.25</v>
      </c>
      <c r="L313" s="168"/>
      <c r="M313" s="172"/>
      <c r="N313" s="173"/>
      <c r="O313" s="173"/>
      <c r="P313" s="173"/>
      <c r="Q313" s="173"/>
      <c r="R313" s="173"/>
      <c r="S313" s="173"/>
      <c r="T313" s="174"/>
      <c r="AT313" s="169" t="s">
        <v>191</v>
      </c>
      <c r="AU313" s="169" t="s">
        <v>80</v>
      </c>
      <c r="AV313" s="11" t="s">
        <v>80</v>
      </c>
      <c r="AW313" s="11" t="s">
        <v>33</v>
      </c>
      <c r="AX313" s="11" t="s">
        <v>70</v>
      </c>
      <c r="AY313" s="169" t="s">
        <v>132</v>
      </c>
    </row>
    <row r="314" spans="2:51" s="11" customFormat="1" ht="13.5">
      <c r="B314" s="168"/>
      <c r="D314" s="162" t="s">
        <v>191</v>
      </c>
      <c r="E314" s="169" t="s">
        <v>5</v>
      </c>
      <c r="F314" s="170" t="s">
        <v>702</v>
      </c>
      <c r="H314" s="171">
        <v>14.51</v>
      </c>
      <c r="L314" s="168"/>
      <c r="M314" s="172"/>
      <c r="N314" s="173"/>
      <c r="O314" s="173"/>
      <c r="P314" s="173"/>
      <c r="Q314" s="173"/>
      <c r="R314" s="173"/>
      <c r="S314" s="173"/>
      <c r="T314" s="174"/>
      <c r="AT314" s="169" t="s">
        <v>191</v>
      </c>
      <c r="AU314" s="169" t="s">
        <v>80</v>
      </c>
      <c r="AV314" s="11" t="s">
        <v>80</v>
      </c>
      <c r="AW314" s="11" t="s">
        <v>33</v>
      </c>
      <c r="AX314" s="11" t="s">
        <v>70</v>
      </c>
      <c r="AY314" s="169" t="s">
        <v>132</v>
      </c>
    </row>
    <row r="315" spans="2:51" s="11" customFormat="1" ht="13.5">
      <c r="B315" s="168"/>
      <c r="D315" s="162" t="s">
        <v>191</v>
      </c>
      <c r="E315" s="169" t="s">
        <v>5</v>
      </c>
      <c r="F315" s="170" t="s">
        <v>703</v>
      </c>
      <c r="H315" s="171">
        <v>4.25</v>
      </c>
      <c r="L315" s="168"/>
      <c r="M315" s="172"/>
      <c r="N315" s="173"/>
      <c r="O315" s="173"/>
      <c r="P315" s="173"/>
      <c r="Q315" s="173"/>
      <c r="R315" s="173"/>
      <c r="S315" s="173"/>
      <c r="T315" s="174"/>
      <c r="AT315" s="169" t="s">
        <v>191</v>
      </c>
      <c r="AU315" s="169" t="s">
        <v>80</v>
      </c>
      <c r="AV315" s="11" t="s">
        <v>80</v>
      </c>
      <c r="AW315" s="11" t="s">
        <v>33</v>
      </c>
      <c r="AX315" s="11" t="s">
        <v>70</v>
      </c>
      <c r="AY315" s="169" t="s">
        <v>132</v>
      </c>
    </row>
    <row r="316" spans="2:51" s="11" customFormat="1" ht="13.5">
      <c r="B316" s="168"/>
      <c r="D316" s="162" t="s">
        <v>191</v>
      </c>
      <c r="E316" s="169" t="s">
        <v>5</v>
      </c>
      <c r="F316" s="170" t="s">
        <v>704</v>
      </c>
      <c r="H316" s="171">
        <v>34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191</v>
      </c>
      <c r="AU316" s="169" t="s">
        <v>80</v>
      </c>
      <c r="AV316" s="11" t="s">
        <v>80</v>
      </c>
      <c r="AW316" s="11" t="s">
        <v>33</v>
      </c>
      <c r="AX316" s="11" t="s">
        <v>70</v>
      </c>
      <c r="AY316" s="169" t="s">
        <v>132</v>
      </c>
    </row>
    <row r="317" spans="2:51" s="12" customFormat="1" ht="13.5">
      <c r="B317" s="175"/>
      <c r="D317" s="162" t="s">
        <v>191</v>
      </c>
      <c r="E317" s="176" t="s">
        <v>5</v>
      </c>
      <c r="F317" s="177" t="s">
        <v>195</v>
      </c>
      <c r="H317" s="178">
        <v>427.44</v>
      </c>
      <c r="L317" s="175"/>
      <c r="M317" s="179"/>
      <c r="N317" s="180"/>
      <c r="O317" s="180"/>
      <c r="P317" s="180"/>
      <c r="Q317" s="180"/>
      <c r="R317" s="180"/>
      <c r="S317" s="180"/>
      <c r="T317" s="181"/>
      <c r="AT317" s="176" t="s">
        <v>191</v>
      </c>
      <c r="AU317" s="176" t="s">
        <v>80</v>
      </c>
      <c r="AV317" s="12" t="s">
        <v>151</v>
      </c>
      <c r="AW317" s="12" t="s">
        <v>33</v>
      </c>
      <c r="AX317" s="12" t="s">
        <v>78</v>
      </c>
      <c r="AY317" s="176" t="s">
        <v>132</v>
      </c>
    </row>
    <row r="318" spans="2:65" s="1" customFormat="1" ht="25.5" customHeight="1">
      <c r="B318" s="149"/>
      <c r="C318" s="150" t="s">
        <v>443</v>
      </c>
      <c r="D318" s="150" t="s">
        <v>133</v>
      </c>
      <c r="E318" s="151" t="s">
        <v>444</v>
      </c>
      <c r="F318" s="152" t="s">
        <v>445</v>
      </c>
      <c r="G318" s="153" t="s">
        <v>188</v>
      </c>
      <c r="H318" s="154">
        <v>854.85</v>
      </c>
      <c r="I318" s="154"/>
      <c r="J318" s="154">
        <f>ROUND(I318*H318,2)</f>
        <v>0</v>
      </c>
      <c r="K318" s="152" t="s">
        <v>137</v>
      </c>
      <c r="L318" s="37"/>
      <c r="M318" s="155" t="s">
        <v>5</v>
      </c>
      <c r="N318" s="156" t="s">
        <v>41</v>
      </c>
      <c r="O318" s="157">
        <v>1.832</v>
      </c>
      <c r="P318" s="157">
        <f>O318*H318</f>
        <v>1566.0852000000002</v>
      </c>
      <c r="Q318" s="157">
        <v>0.12273</v>
      </c>
      <c r="R318" s="157">
        <f>Q318*H318</f>
        <v>104.91574050000001</v>
      </c>
      <c r="S318" s="157">
        <v>0</v>
      </c>
      <c r="T318" s="158">
        <f>S318*H318</f>
        <v>0</v>
      </c>
      <c r="AR318" s="23" t="s">
        <v>151</v>
      </c>
      <c r="AT318" s="23" t="s">
        <v>133</v>
      </c>
      <c r="AU318" s="23" t="s">
        <v>80</v>
      </c>
      <c r="AY318" s="23" t="s">
        <v>132</v>
      </c>
      <c r="BE318" s="159">
        <f>IF(N318="základní",J318,0)</f>
        <v>0</v>
      </c>
      <c r="BF318" s="159">
        <f>IF(N318="snížená",J318,0)</f>
        <v>0</v>
      </c>
      <c r="BG318" s="159">
        <f>IF(N318="zákl. přenesená",J318,0)</f>
        <v>0</v>
      </c>
      <c r="BH318" s="159">
        <f>IF(N318="sníž. přenesená",J318,0)</f>
        <v>0</v>
      </c>
      <c r="BI318" s="159">
        <f>IF(N318="nulová",J318,0)</f>
        <v>0</v>
      </c>
      <c r="BJ318" s="23" t="s">
        <v>78</v>
      </c>
      <c r="BK318" s="159">
        <f>ROUND(I318*H318,2)</f>
        <v>0</v>
      </c>
      <c r="BL318" s="23" t="s">
        <v>151</v>
      </c>
      <c r="BM318" s="23" t="s">
        <v>446</v>
      </c>
    </row>
    <row r="319" spans="2:51" s="11" customFormat="1" ht="13.5">
      <c r="B319" s="168"/>
      <c r="D319" s="162" t="s">
        <v>191</v>
      </c>
      <c r="E319" s="169" t="s">
        <v>5</v>
      </c>
      <c r="F319" s="170" t="s">
        <v>623</v>
      </c>
      <c r="H319" s="171">
        <v>30.87</v>
      </c>
      <c r="L319" s="168"/>
      <c r="M319" s="172"/>
      <c r="N319" s="173"/>
      <c r="O319" s="173"/>
      <c r="P319" s="173"/>
      <c r="Q319" s="173"/>
      <c r="R319" s="173"/>
      <c r="S319" s="173"/>
      <c r="T319" s="174"/>
      <c r="AT319" s="169" t="s">
        <v>191</v>
      </c>
      <c r="AU319" s="169" t="s">
        <v>80</v>
      </c>
      <c r="AV319" s="11" t="s">
        <v>80</v>
      </c>
      <c r="AW319" s="11" t="s">
        <v>33</v>
      </c>
      <c r="AX319" s="11" t="s">
        <v>70</v>
      </c>
      <c r="AY319" s="169" t="s">
        <v>132</v>
      </c>
    </row>
    <row r="320" spans="2:51" s="11" customFormat="1" ht="13.5">
      <c r="B320" s="168"/>
      <c r="D320" s="162" t="s">
        <v>191</v>
      </c>
      <c r="E320" s="169" t="s">
        <v>5</v>
      </c>
      <c r="F320" s="170" t="s">
        <v>624</v>
      </c>
      <c r="H320" s="171">
        <v>43.54</v>
      </c>
      <c r="L320" s="168"/>
      <c r="M320" s="172"/>
      <c r="N320" s="173"/>
      <c r="O320" s="173"/>
      <c r="P320" s="173"/>
      <c r="Q320" s="173"/>
      <c r="R320" s="173"/>
      <c r="S320" s="173"/>
      <c r="T320" s="174"/>
      <c r="AT320" s="169" t="s">
        <v>191</v>
      </c>
      <c r="AU320" s="169" t="s">
        <v>80</v>
      </c>
      <c r="AV320" s="11" t="s">
        <v>80</v>
      </c>
      <c r="AW320" s="11" t="s">
        <v>33</v>
      </c>
      <c r="AX320" s="11" t="s">
        <v>70</v>
      </c>
      <c r="AY320" s="169" t="s">
        <v>132</v>
      </c>
    </row>
    <row r="321" spans="2:51" s="11" customFormat="1" ht="13.5">
      <c r="B321" s="168"/>
      <c r="D321" s="162" t="s">
        <v>191</v>
      </c>
      <c r="E321" s="169" t="s">
        <v>5</v>
      </c>
      <c r="F321" s="170" t="s">
        <v>625</v>
      </c>
      <c r="H321" s="171">
        <v>36.04</v>
      </c>
      <c r="L321" s="168"/>
      <c r="M321" s="172"/>
      <c r="N321" s="173"/>
      <c r="O321" s="173"/>
      <c r="P321" s="173"/>
      <c r="Q321" s="173"/>
      <c r="R321" s="173"/>
      <c r="S321" s="173"/>
      <c r="T321" s="174"/>
      <c r="AT321" s="169" t="s">
        <v>191</v>
      </c>
      <c r="AU321" s="169" t="s">
        <v>80</v>
      </c>
      <c r="AV321" s="11" t="s">
        <v>80</v>
      </c>
      <c r="AW321" s="11" t="s">
        <v>33</v>
      </c>
      <c r="AX321" s="11" t="s">
        <v>70</v>
      </c>
      <c r="AY321" s="169" t="s">
        <v>132</v>
      </c>
    </row>
    <row r="322" spans="2:51" s="11" customFormat="1" ht="13.5">
      <c r="B322" s="168"/>
      <c r="D322" s="162" t="s">
        <v>191</v>
      </c>
      <c r="E322" s="169" t="s">
        <v>5</v>
      </c>
      <c r="F322" s="170" t="s">
        <v>626</v>
      </c>
      <c r="H322" s="171">
        <v>39.56</v>
      </c>
      <c r="L322" s="168"/>
      <c r="M322" s="172"/>
      <c r="N322" s="173"/>
      <c r="O322" s="173"/>
      <c r="P322" s="173"/>
      <c r="Q322" s="173"/>
      <c r="R322" s="173"/>
      <c r="S322" s="173"/>
      <c r="T322" s="174"/>
      <c r="AT322" s="169" t="s">
        <v>191</v>
      </c>
      <c r="AU322" s="169" t="s">
        <v>80</v>
      </c>
      <c r="AV322" s="11" t="s">
        <v>80</v>
      </c>
      <c r="AW322" s="11" t="s">
        <v>33</v>
      </c>
      <c r="AX322" s="11" t="s">
        <v>70</v>
      </c>
      <c r="AY322" s="169" t="s">
        <v>132</v>
      </c>
    </row>
    <row r="323" spans="2:51" s="11" customFormat="1" ht="13.5">
      <c r="B323" s="168"/>
      <c r="D323" s="162" t="s">
        <v>191</v>
      </c>
      <c r="E323" s="169" t="s">
        <v>5</v>
      </c>
      <c r="F323" s="170" t="s">
        <v>627</v>
      </c>
      <c r="H323" s="171">
        <v>36.26</v>
      </c>
      <c r="L323" s="168"/>
      <c r="M323" s="172"/>
      <c r="N323" s="173"/>
      <c r="O323" s="173"/>
      <c r="P323" s="173"/>
      <c r="Q323" s="173"/>
      <c r="R323" s="173"/>
      <c r="S323" s="173"/>
      <c r="T323" s="174"/>
      <c r="AT323" s="169" t="s">
        <v>191</v>
      </c>
      <c r="AU323" s="169" t="s">
        <v>80</v>
      </c>
      <c r="AV323" s="11" t="s">
        <v>80</v>
      </c>
      <c r="AW323" s="11" t="s">
        <v>33</v>
      </c>
      <c r="AX323" s="11" t="s">
        <v>70</v>
      </c>
      <c r="AY323" s="169" t="s">
        <v>132</v>
      </c>
    </row>
    <row r="324" spans="2:51" s="11" customFormat="1" ht="13.5">
      <c r="B324" s="168"/>
      <c r="D324" s="162" t="s">
        <v>191</v>
      </c>
      <c r="E324" s="169" t="s">
        <v>5</v>
      </c>
      <c r="F324" s="170" t="s">
        <v>628</v>
      </c>
      <c r="H324" s="171">
        <v>62.92</v>
      </c>
      <c r="L324" s="168"/>
      <c r="M324" s="172"/>
      <c r="N324" s="173"/>
      <c r="O324" s="173"/>
      <c r="P324" s="173"/>
      <c r="Q324" s="173"/>
      <c r="R324" s="173"/>
      <c r="S324" s="173"/>
      <c r="T324" s="174"/>
      <c r="AT324" s="169" t="s">
        <v>191</v>
      </c>
      <c r="AU324" s="169" t="s">
        <v>80</v>
      </c>
      <c r="AV324" s="11" t="s">
        <v>80</v>
      </c>
      <c r="AW324" s="11" t="s">
        <v>33</v>
      </c>
      <c r="AX324" s="11" t="s">
        <v>70</v>
      </c>
      <c r="AY324" s="169" t="s">
        <v>132</v>
      </c>
    </row>
    <row r="325" spans="2:51" s="11" customFormat="1" ht="13.5">
      <c r="B325" s="168"/>
      <c r="D325" s="162" t="s">
        <v>191</v>
      </c>
      <c r="E325" s="169" t="s">
        <v>5</v>
      </c>
      <c r="F325" s="170" t="s">
        <v>629</v>
      </c>
      <c r="H325" s="171">
        <v>40</v>
      </c>
      <c r="L325" s="168"/>
      <c r="M325" s="172"/>
      <c r="N325" s="173"/>
      <c r="O325" s="173"/>
      <c r="P325" s="173"/>
      <c r="Q325" s="173"/>
      <c r="R325" s="173"/>
      <c r="S325" s="173"/>
      <c r="T325" s="174"/>
      <c r="AT325" s="169" t="s">
        <v>191</v>
      </c>
      <c r="AU325" s="169" t="s">
        <v>80</v>
      </c>
      <c r="AV325" s="11" t="s">
        <v>80</v>
      </c>
      <c r="AW325" s="11" t="s">
        <v>33</v>
      </c>
      <c r="AX325" s="11" t="s">
        <v>70</v>
      </c>
      <c r="AY325" s="169" t="s">
        <v>132</v>
      </c>
    </row>
    <row r="326" spans="2:51" s="11" customFormat="1" ht="13.5">
      <c r="B326" s="168"/>
      <c r="D326" s="162" t="s">
        <v>191</v>
      </c>
      <c r="E326" s="169" t="s">
        <v>5</v>
      </c>
      <c r="F326" s="170" t="s">
        <v>630</v>
      </c>
      <c r="H326" s="171">
        <v>30.63</v>
      </c>
      <c r="L326" s="168"/>
      <c r="M326" s="172"/>
      <c r="N326" s="173"/>
      <c r="O326" s="173"/>
      <c r="P326" s="173"/>
      <c r="Q326" s="173"/>
      <c r="R326" s="173"/>
      <c r="S326" s="173"/>
      <c r="T326" s="174"/>
      <c r="AT326" s="169" t="s">
        <v>191</v>
      </c>
      <c r="AU326" s="169" t="s">
        <v>80</v>
      </c>
      <c r="AV326" s="11" t="s">
        <v>80</v>
      </c>
      <c r="AW326" s="11" t="s">
        <v>33</v>
      </c>
      <c r="AX326" s="11" t="s">
        <v>70</v>
      </c>
      <c r="AY326" s="169" t="s">
        <v>132</v>
      </c>
    </row>
    <row r="327" spans="2:51" s="11" customFormat="1" ht="13.5">
      <c r="B327" s="168"/>
      <c r="D327" s="162" t="s">
        <v>191</v>
      </c>
      <c r="E327" s="169" t="s">
        <v>5</v>
      </c>
      <c r="F327" s="170" t="s">
        <v>631</v>
      </c>
      <c r="H327" s="171">
        <v>86.43</v>
      </c>
      <c r="L327" s="168"/>
      <c r="M327" s="172"/>
      <c r="N327" s="173"/>
      <c r="O327" s="173"/>
      <c r="P327" s="173"/>
      <c r="Q327" s="173"/>
      <c r="R327" s="173"/>
      <c r="S327" s="173"/>
      <c r="T327" s="174"/>
      <c r="AT327" s="169" t="s">
        <v>191</v>
      </c>
      <c r="AU327" s="169" t="s">
        <v>80</v>
      </c>
      <c r="AV327" s="11" t="s">
        <v>80</v>
      </c>
      <c r="AW327" s="11" t="s">
        <v>33</v>
      </c>
      <c r="AX327" s="11" t="s">
        <v>70</v>
      </c>
      <c r="AY327" s="169" t="s">
        <v>132</v>
      </c>
    </row>
    <row r="328" spans="2:51" s="11" customFormat="1" ht="13.5">
      <c r="B328" s="168"/>
      <c r="D328" s="162" t="s">
        <v>191</v>
      </c>
      <c r="E328" s="169" t="s">
        <v>5</v>
      </c>
      <c r="F328" s="170" t="s">
        <v>632</v>
      </c>
      <c r="H328" s="171">
        <v>35.68</v>
      </c>
      <c r="L328" s="168"/>
      <c r="M328" s="172"/>
      <c r="N328" s="173"/>
      <c r="O328" s="173"/>
      <c r="P328" s="173"/>
      <c r="Q328" s="173"/>
      <c r="R328" s="173"/>
      <c r="S328" s="173"/>
      <c r="T328" s="174"/>
      <c r="AT328" s="169" t="s">
        <v>191</v>
      </c>
      <c r="AU328" s="169" t="s">
        <v>80</v>
      </c>
      <c r="AV328" s="11" t="s">
        <v>80</v>
      </c>
      <c r="AW328" s="11" t="s">
        <v>33</v>
      </c>
      <c r="AX328" s="11" t="s">
        <v>70</v>
      </c>
      <c r="AY328" s="169" t="s">
        <v>132</v>
      </c>
    </row>
    <row r="329" spans="2:51" s="11" customFormat="1" ht="13.5">
      <c r="B329" s="168"/>
      <c r="D329" s="162" t="s">
        <v>191</v>
      </c>
      <c r="E329" s="169" t="s">
        <v>5</v>
      </c>
      <c r="F329" s="170" t="s">
        <v>633</v>
      </c>
      <c r="H329" s="171">
        <v>53.9</v>
      </c>
      <c r="L329" s="168"/>
      <c r="M329" s="172"/>
      <c r="N329" s="173"/>
      <c r="O329" s="173"/>
      <c r="P329" s="173"/>
      <c r="Q329" s="173"/>
      <c r="R329" s="173"/>
      <c r="S329" s="173"/>
      <c r="T329" s="174"/>
      <c r="AT329" s="169" t="s">
        <v>191</v>
      </c>
      <c r="AU329" s="169" t="s">
        <v>80</v>
      </c>
      <c r="AV329" s="11" t="s">
        <v>80</v>
      </c>
      <c r="AW329" s="11" t="s">
        <v>33</v>
      </c>
      <c r="AX329" s="11" t="s">
        <v>70</v>
      </c>
      <c r="AY329" s="169" t="s">
        <v>132</v>
      </c>
    </row>
    <row r="330" spans="2:51" s="11" customFormat="1" ht="13.5">
      <c r="B330" s="168"/>
      <c r="D330" s="162" t="s">
        <v>191</v>
      </c>
      <c r="E330" s="169" t="s">
        <v>5</v>
      </c>
      <c r="F330" s="170" t="s">
        <v>634</v>
      </c>
      <c r="H330" s="171">
        <v>34.75</v>
      </c>
      <c r="L330" s="168"/>
      <c r="M330" s="172"/>
      <c r="N330" s="173"/>
      <c r="O330" s="173"/>
      <c r="P330" s="173"/>
      <c r="Q330" s="173"/>
      <c r="R330" s="173"/>
      <c r="S330" s="173"/>
      <c r="T330" s="174"/>
      <c r="AT330" s="169" t="s">
        <v>191</v>
      </c>
      <c r="AU330" s="169" t="s">
        <v>80</v>
      </c>
      <c r="AV330" s="11" t="s">
        <v>80</v>
      </c>
      <c r="AW330" s="11" t="s">
        <v>33</v>
      </c>
      <c r="AX330" s="11" t="s">
        <v>70</v>
      </c>
      <c r="AY330" s="169" t="s">
        <v>132</v>
      </c>
    </row>
    <row r="331" spans="2:51" s="11" customFormat="1" ht="13.5">
      <c r="B331" s="168"/>
      <c r="D331" s="162" t="s">
        <v>191</v>
      </c>
      <c r="E331" s="169" t="s">
        <v>5</v>
      </c>
      <c r="F331" s="170" t="s">
        <v>635</v>
      </c>
      <c r="H331" s="171">
        <v>54.06</v>
      </c>
      <c r="L331" s="168"/>
      <c r="M331" s="172"/>
      <c r="N331" s="173"/>
      <c r="O331" s="173"/>
      <c r="P331" s="173"/>
      <c r="Q331" s="173"/>
      <c r="R331" s="173"/>
      <c r="S331" s="173"/>
      <c r="T331" s="174"/>
      <c r="AT331" s="169" t="s">
        <v>191</v>
      </c>
      <c r="AU331" s="169" t="s">
        <v>80</v>
      </c>
      <c r="AV331" s="11" t="s">
        <v>80</v>
      </c>
      <c r="AW331" s="11" t="s">
        <v>33</v>
      </c>
      <c r="AX331" s="11" t="s">
        <v>70</v>
      </c>
      <c r="AY331" s="169" t="s">
        <v>132</v>
      </c>
    </row>
    <row r="332" spans="2:51" s="11" customFormat="1" ht="13.5">
      <c r="B332" s="168"/>
      <c r="D332" s="162" t="s">
        <v>191</v>
      </c>
      <c r="E332" s="169" t="s">
        <v>5</v>
      </c>
      <c r="F332" s="170" t="s">
        <v>636</v>
      </c>
      <c r="H332" s="171">
        <v>37.43</v>
      </c>
      <c r="L332" s="168"/>
      <c r="M332" s="172"/>
      <c r="N332" s="173"/>
      <c r="O332" s="173"/>
      <c r="P332" s="173"/>
      <c r="Q332" s="173"/>
      <c r="R332" s="173"/>
      <c r="S332" s="173"/>
      <c r="T332" s="174"/>
      <c r="AT332" s="169" t="s">
        <v>191</v>
      </c>
      <c r="AU332" s="169" t="s">
        <v>80</v>
      </c>
      <c r="AV332" s="11" t="s">
        <v>80</v>
      </c>
      <c r="AW332" s="11" t="s">
        <v>33</v>
      </c>
      <c r="AX332" s="11" t="s">
        <v>70</v>
      </c>
      <c r="AY332" s="169" t="s">
        <v>132</v>
      </c>
    </row>
    <row r="333" spans="2:51" s="11" customFormat="1" ht="13.5">
      <c r="B333" s="168"/>
      <c r="D333" s="162" t="s">
        <v>191</v>
      </c>
      <c r="E333" s="169" t="s">
        <v>5</v>
      </c>
      <c r="F333" s="170" t="s">
        <v>637</v>
      </c>
      <c r="H333" s="171">
        <v>56.18</v>
      </c>
      <c r="L333" s="168"/>
      <c r="M333" s="172"/>
      <c r="N333" s="173"/>
      <c r="O333" s="173"/>
      <c r="P333" s="173"/>
      <c r="Q333" s="173"/>
      <c r="R333" s="173"/>
      <c r="S333" s="173"/>
      <c r="T333" s="174"/>
      <c r="AT333" s="169" t="s">
        <v>191</v>
      </c>
      <c r="AU333" s="169" t="s">
        <v>80</v>
      </c>
      <c r="AV333" s="11" t="s">
        <v>80</v>
      </c>
      <c r="AW333" s="11" t="s">
        <v>33</v>
      </c>
      <c r="AX333" s="11" t="s">
        <v>70</v>
      </c>
      <c r="AY333" s="169" t="s">
        <v>132</v>
      </c>
    </row>
    <row r="334" spans="2:51" s="11" customFormat="1" ht="13.5">
      <c r="B334" s="168"/>
      <c r="D334" s="162" t="s">
        <v>191</v>
      </c>
      <c r="E334" s="169" t="s">
        <v>5</v>
      </c>
      <c r="F334" s="170" t="s">
        <v>638</v>
      </c>
      <c r="H334" s="171">
        <v>28.59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191</v>
      </c>
      <c r="AU334" s="169" t="s">
        <v>80</v>
      </c>
      <c r="AV334" s="11" t="s">
        <v>80</v>
      </c>
      <c r="AW334" s="11" t="s">
        <v>33</v>
      </c>
      <c r="AX334" s="11" t="s">
        <v>70</v>
      </c>
      <c r="AY334" s="169" t="s">
        <v>132</v>
      </c>
    </row>
    <row r="335" spans="2:51" s="11" customFormat="1" ht="13.5">
      <c r="B335" s="168"/>
      <c r="D335" s="162" t="s">
        <v>191</v>
      </c>
      <c r="E335" s="169" t="s">
        <v>5</v>
      </c>
      <c r="F335" s="170" t="s">
        <v>639</v>
      </c>
      <c r="H335" s="171">
        <v>42.5</v>
      </c>
      <c r="L335" s="168"/>
      <c r="M335" s="172"/>
      <c r="N335" s="173"/>
      <c r="O335" s="173"/>
      <c r="P335" s="173"/>
      <c r="Q335" s="173"/>
      <c r="R335" s="173"/>
      <c r="S335" s="173"/>
      <c r="T335" s="174"/>
      <c r="AT335" s="169" t="s">
        <v>191</v>
      </c>
      <c r="AU335" s="169" t="s">
        <v>80</v>
      </c>
      <c r="AV335" s="11" t="s">
        <v>80</v>
      </c>
      <c r="AW335" s="11" t="s">
        <v>33</v>
      </c>
      <c r="AX335" s="11" t="s">
        <v>70</v>
      </c>
      <c r="AY335" s="169" t="s">
        <v>132</v>
      </c>
    </row>
    <row r="336" spans="2:51" s="11" customFormat="1" ht="13.5">
      <c r="B336" s="168"/>
      <c r="D336" s="162" t="s">
        <v>191</v>
      </c>
      <c r="E336" s="169" t="s">
        <v>5</v>
      </c>
      <c r="F336" s="170" t="s">
        <v>640</v>
      </c>
      <c r="H336" s="171">
        <v>29.01</v>
      </c>
      <c r="L336" s="168"/>
      <c r="M336" s="172"/>
      <c r="N336" s="173"/>
      <c r="O336" s="173"/>
      <c r="P336" s="173"/>
      <c r="Q336" s="173"/>
      <c r="R336" s="173"/>
      <c r="S336" s="173"/>
      <c r="T336" s="174"/>
      <c r="AT336" s="169" t="s">
        <v>191</v>
      </c>
      <c r="AU336" s="169" t="s">
        <v>80</v>
      </c>
      <c r="AV336" s="11" t="s">
        <v>80</v>
      </c>
      <c r="AW336" s="11" t="s">
        <v>33</v>
      </c>
      <c r="AX336" s="11" t="s">
        <v>70</v>
      </c>
      <c r="AY336" s="169" t="s">
        <v>132</v>
      </c>
    </row>
    <row r="337" spans="2:51" s="11" customFormat="1" ht="13.5">
      <c r="B337" s="168"/>
      <c r="D337" s="162" t="s">
        <v>191</v>
      </c>
      <c r="E337" s="169" t="s">
        <v>5</v>
      </c>
      <c r="F337" s="170" t="s">
        <v>641</v>
      </c>
      <c r="H337" s="171">
        <v>8.5</v>
      </c>
      <c r="L337" s="168"/>
      <c r="M337" s="172"/>
      <c r="N337" s="173"/>
      <c r="O337" s="173"/>
      <c r="P337" s="173"/>
      <c r="Q337" s="173"/>
      <c r="R337" s="173"/>
      <c r="S337" s="173"/>
      <c r="T337" s="174"/>
      <c r="AT337" s="169" t="s">
        <v>191</v>
      </c>
      <c r="AU337" s="169" t="s">
        <v>80</v>
      </c>
      <c r="AV337" s="11" t="s">
        <v>80</v>
      </c>
      <c r="AW337" s="11" t="s">
        <v>33</v>
      </c>
      <c r="AX337" s="11" t="s">
        <v>70</v>
      </c>
      <c r="AY337" s="169" t="s">
        <v>132</v>
      </c>
    </row>
    <row r="338" spans="2:51" s="11" customFormat="1" ht="13.5">
      <c r="B338" s="168"/>
      <c r="D338" s="162" t="s">
        <v>191</v>
      </c>
      <c r="E338" s="169" t="s">
        <v>5</v>
      </c>
      <c r="F338" s="170" t="s">
        <v>642</v>
      </c>
      <c r="H338" s="171">
        <v>68</v>
      </c>
      <c r="L338" s="168"/>
      <c r="M338" s="172"/>
      <c r="N338" s="173"/>
      <c r="O338" s="173"/>
      <c r="P338" s="173"/>
      <c r="Q338" s="173"/>
      <c r="R338" s="173"/>
      <c r="S338" s="173"/>
      <c r="T338" s="174"/>
      <c r="AT338" s="169" t="s">
        <v>191</v>
      </c>
      <c r="AU338" s="169" t="s">
        <v>80</v>
      </c>
      <c r="AV338" s="11" t="s">
        <v>80</v>
      </c>
      <c r="AW338" s="11" t="s">
        <v>33</v>
      </c>
      <c r="AX338" s="11" t="s">
        <v>70</v>
      </c>
      <c r="AY338" s="169" t="s">
        <v>132</v>
      </c>
    </row>
    <row r="339" spans="2:51" s="12" customFormat="1" ht="13.5">
      <c r="B339" s="175"/>
      <c r="D339" s="162" t="s">
        <v>191</v>
      </c>
      <c r="E339" s="176" t="s">
        <v>5</v>
      </c>
      <c r="F339" s="177" t="s">
        <v>195</v>
      </c>
      <c r="H339" s="178">
        <v>854.85</v>
      </c>
      <c r="L339" s="175"/>
      <c r="M339" s="179"/>
      <c r="N339" s="180"/>
      <c r="O339" s="180"/>
      <c r="P339" s="180"/>
      <c r="Q339" s="180"/>
      <c r="R339" s="180"/>
      <c r="S339" s="180"/>
      <c r="T339" s="181"/>
      <c r="AT339" s="176" t="s">
        <v>191</v>
      </c>
      <c r="AU339" s="176" t="s">
        <v>80</v>
      </c>
      <c r="AV339" s="12" t="s">
        <v>151</v>
      </c>
      <c r="AW339" s="12" t="s">
        <v>33</v>
      </c>
      <c r="AX339" s="12" t="s">
        <v>78</v>
      </c>
      <c r="AY339" s="176" t="s">
        <v>132</v>
      </c>
    </row>
    <row r="340" spans="2:65" s="1" customFormat="1" ht="25.5" customHeight="1">
      <c r="B340" s="149"/>
      <c r="C340" s="150" t="s">
        <v>447</v>
      </c>
      <c r="D340" s="150" t="s">
        <v>133</v>
      </c>
      <c r="E340" s="151" t="s">
        <v>448</v>
      </c>
      <c r="F340" s="152" t="s">
        <v>449</v>
      </c>
      <c r="G340" s="153" t="s">
        <v>188</v>
      </c>
      <c r="H340" s="154">
        <v>79.11</v>
      </c>
      <c r="I340" s="154"/>
      <c r="J340" s="154">
        <f>ROUND(I340*H340,2)</f>
        <v>0</v>
      </c>
      <c r="K340" s="152" t="s">
        <v>5</v>
      </c>
      <c r="L340" s="37"/>
      <c r="M340" s="155" t="s">
        <v>5</v>
      </c>
      <c r="N340" s="156" t="s">
        <v>41</v>
      </c>
      <c r="O340" s="157">
        <v>1.832</v>
      </c>
      <c r="P340" s="157">
        <f>O340*H340</f>
        <v>144.92952</v>
      </c>
      <c r="Q340" s="157">
        <v>0.12273</v>
      </c>
      <c r="R340" s="157">
        <f>Q340*H340</f>
        <v>9.7091703</v>
      </c>
      <c r="S340" s="157">
        <v>0</v>
      </c>
      <c r="T340" s="158">
        <f>S340*H340</f>
        <v>0</v>
      </c>
      <c r="AR340" s="23" t="s">
        <v>151</v>
      </c>
      <c r="AT340" s="23" t="s">
        <v>133</v>
      </c>
      <c r="AU340" s="23" t="s">
        <v>80</v>
      </c>
      <c r="AY340" s="23" t="s">
        <v>132</v>
      </c>
      <c r="BE340" s="159">
        <f>IF(N340="základní",J340,0)</f>
        <v>0</v>
      </c>
      <c r="BF340" s="159">
        <f>IF(N340="snížená",J340,0)</f>
        <v>0</v>
      </c>
      <c r="BG340" s="159">
        <f>IF(N340="zákl. přenesená",J340,0)</f>
        <v>0</v>
      </c>
      <c r="BH340" s="159">
        <f>IF(N340="sníž. přenesená",J340,0)</f>
        <v>0</v>
      </c>
      <c r="BI340" s="159">
        <f>IF(N340="nulová",J340,0)</f>
        <v>0</v>
      </c>
      <c r="BJ340" s="23" t="s">
        <v>78</v>
      </c>
      <c r="BK340" s="159">
        <f>ROUND(I340*H340,2)</f>
        <v>0</v>
      </c>
      <c r="BL340" s="23" t="s">
        <v>151</v>
      </c>
      <c r="BM340" s="23" t="s">
        <v>450</v>
      </c>
    </row>
    <row r="341" spans="2:51" s="11" customFormat="1" ht="13.5">
      <c r="B341" s="168"/>
      <c r="D341" s="162" t="s">
        <v>191</v>
      </c>
      <c r="E341" s="169" t="s">
        <v>5</v>
      </c>
      <c r="F341" s="170" t="s">
        <v>705</v>
      </c>
      <c r="H341" s="171">
        <v>7</v>
      </c>
      <c r="L341" s="168"/>
      <c r="M341" s="172"/>
      <c r="N341" s="173"/>
      <c r="O341" s="173"/>
      <c r="P341" s="173"/>
      <c r="Q341" s="173"/>
      <c r="R341" s="173"/>
      <c r="S341" s="173"/>
      <c r="T341" s="174"/>
      <c r="AT341" s="169" t="s">
        <v>191</v>
      </c>
      <c r="AU341" s="169" t="s">
        <v>80</v>
      </c>
      <c r="AV341" s="11" t="s">
        <v>80</v>
      </c>
      <c r="AW341" s="11" t="s">
        <v>33</v>
      </c>
      <c r="AX341" s="11" t="s">
        <v>70</v>
      </c>
      <c r="AY341" s="169" t="s">
        <v>132</v>
      </c>
    </row>
    <row r="342" spans="2:51" s="11" customFormat="1" ht="13.5">
      <c r="B342" s="168"/>
      <c r="D342" s="162" t="s">
        <v>191</v>
      </c>
      <c r="E342" s="169" t="s">
        <v>5</v>
      </c>
      <c r="F342" s="170" t="s">
        <v>706</v>
      </c>
      <c r="H342" s="171">
        <v>9.68</v>
      </c>
      <c r="L342" s="168"/>
      <c r="M342" s="172"/>
      <c r="N342" s="173"/>
      <c r="O342" s="173"/>
      <c r="P342" s="173"/>
      <c r="Q342" s="173"/>
      <c r="R342" s="173"/>
      <c r="S342" s="173"/>
      <c r="T342" s="174"/>
      <c r="AT342" s="169" t="s">
        <v>191</v>
      </c>
      <c r="AU342" s="169" t="s">
        <v>80</v>
      </c>
      <c r="AV342" s="11" t="s">
        <v>80</v>
      </c>
      <c r="AW342" s="11" t="s">
        <v>33</v>
      </c>
      <c r="AX342" s="11" t="s">
        <v>70</v>
      </c>
      <c r="AY342" s="169" t="s">
        <v>132</v>
      </c>
    </row>
    <row r="343" spans="2:51" s="11" customFormat="1" ht="13.5">
      <c r="B343" s="168"/>
      <c r="D343" s="162" t="s">
        <v>191</v>
      </c>
      <c r="E343" s="169" t="s">
        <v>5</v>
      </c>
      <c r="F343" s="170" t="s">
        <v>707</v>
      </c>
      <c r="H343" s="171">
        <v>5.13</v>
      </c>
      <c r="L343" s="168"/>
      <c r="M343" s="172"/>
      <c r="N343" s="173"/>
      <c r="O343" s="173"/>
      <c r="P343" s="173"/>
      <c r="Q343" s="173"/>
      <c r="R343" s="173"/>
      <c r="S343" s="173"/>
      <c r="T343" s="174"/>
      <c r="AT343" s="169" t="s">
        <v>191</v>
      </c>
      <c r="AU343" s="169" t="s">
        <v>80</v>
      </c>
      <c r="AV343" s="11" t="s">
        <v>80</v>
      </c>
      <c r="AW343" s="11" t="s">
        <v>33</v>
      </c>
      <c r="AX343" s="11" t="s">
        <v>70</v>
      </c>
      <c r="AY343" s="169" t="s">
        <v>132</v>
      </c>
    </row>
    <row r="344" spans="2:51" s="11" customFormat="1" ht="13.5">
      <c r="B344" s="168"/>
      <c r="D344" s="162" t="s">
        <v>191</v>
      </c>
      <c r="E344" s="169" t="s">
        <v>5</v>
      </c>
      <c r="F344" s="170" t="s">
        <v>708</v>
      </c>
      <c r="H344" s="171">
        <v>19.04</v>
      </c>
      <c r="L344" s="168"/>
      <c r="M344" s="172"/>
      <c r="N344" s="173"/>
      <c r="O344" s="173"/>
      <c r="P344" s="173"/>
      <c r="Q344" s="173"/>
      <c r="R344" s="173"/>
      <c r="S344" s="173"/>
      <c r="T344" s="174"/>
      <c r="AT344" s="169" t="s">
        <v>191</v>
      </c>
      <c r="AU344" s="169" t="s">
        <v>80</v>
      </c>
      <c r="AV344" s="11" t="s">
        <v>80</v>
      </c>
      <c r="AW344" s="11" t="s">
        <v>33</v>
      </c>
      <c r="AX344" s="11" t="s">
        <v>70</v>
      </c>
      <c r="AY344" s="169" t="s">
        <v>132</v>
      </c>
    </row>
    <row r="345" spans="2:51" s="11" customFormat="1" ht="13.5">
      <c r="B345" s="168"/>
      <c r="D345" s="162" t="s">
        <v>191</v>
      </c>
      <c r="E345" s="169" t="s">
        <v>5</v>
      </c>
      <c r="F345" s="170" t="s">
        <v>709</v>
      </c>
      <c r="H345" s="171">
        <v>6.15</v>
      </c>
      <c r="L345" s="168"/>
      <c r="M345" s="172"/>
      <c r="N345" s="173"/>
      <c r="O345" s="173"/>
      <c r="P345" s="173"/>
      <c r="Q345" s="173"/>
      <c r="R345" s="173"/>
      <c r="S345" s="173"/>
      <c r="T345" s="174"/>
      <c r="AT345" s="169" t="s">
        <v>191</v>
      </c>
      <c r="AU345" s="169" t="s">
        <v>80</v>
      </c>
      <c r="AV345" s="11" t="s">
        <v>80</v>
      </c>
      <c r="AW345" s="11" t="s">
        <v>33</v>
      </c>
      <c r="AX345" s="11" t="s">
        <v>70</v>
      </c>
      <c r="AY345" s="169" t="s">
        <v>132</v>
      </c>
    </row>
    <row r="346" spans="2:51" s="11" customFormat="1" ht="13.5">
      <c r="B346" s="168"/>
      <c r="D346" s="162" t="s">
        <v>191</v>
      </c>
      <c r="E346" s="169" t="s">
        <v>5</v>
      </c>
      <c r="F346" s="170" t="s">
        <v>710</v>
      </c>
      <c r="H346" s="171">
        <v>11.52</v>
      </c>
      <c r="L346" s="168"/>
      <c r="M346" s="172"/>
      <c r="N346" s="173"/>
      <c r="O346" s="173"/>
      <c r="P346" s="173"/>
      <c r="Q346" s="173"/>
      <c r="R346" s="173"/>
      <c r="S346" s="173"/>
      <c r="T346" s="174"/>
      <c r="AT346" s="169" t="s">
        <v>191</v>
      </c>
      <c r="AU346" s="169" t="s">
        <v>80</v>
      </c>
      <c r="AV346" s="11" t="s">
        <v>80</v>
      </c>
      <c r="AW346" s="11" t="s">
        <v>33</v>
      </c>
      <c r="AX346" s="11" t="s">
        <v>70</v>
      </c>
      <c r="AY346" s="169" t="s">
        <v>132</v>
      </c>
    </row>
    <row r="347" spans="2:51" s="11" customFormat="1" ht="13.5">
      <c r="B347" s="168"/>
      <c r="D347" s="162" t="s">
        <v>191</v>
      </c>
      <c r="E347" s="169" t="s">
        <v>5</v>
      </c>
      <c r="F347" s="170" t="s">
        <v>711</v>
      </c>
      <c r="H347" s="171">
        <v>4.96</v>
      </c>
      <c r="L347" s="168"/>
      <c r="M347" s="172"/>
      <c r="N347" s="173"/>
      <c r="O347" s="173"/>
      <c r="P347" s="173"/>
      <c r="Q347" s="173"/>
      <c r="R347" s="173"/>
      <c r="S347" s="173"/>
      <c r="T347" s="174"/>
      <c r="AT347" s="169" t="s">
        <v>191</v>
      </c>
      <c r="AU347" s="169" t="s">
        <v>80</v>
      </c>
      <c r="AV347" s="11" t="s">
        <v>80</v>
      </c>
      <c r="AW347" s="11" t="s">
        <v>33</v>
      </c>
      <c r="AX347" s="11" t="s">
        <v>70</v>
      </c>
      <c r="AY347" s="169" t="s">
        <v>132</v>
      </c>
    </row>
    <row r="348" spans="2:51" s="11" customFormat="1" ht="13.5">
      <c r="B348" s="168"/>
      <c r="D348" s="162" t="s">
        <v>191</v>
      </c>
      <c r="E348" s="169" t="s">
        <v>5</v>
      </c>
      <c r="F348" s="170" t="s">
        <v>712</v>
      </c>
      <c r="H348" s="171">
        <v>5.28</v>
      </c>
      <c r="L348" s="168"/>
      <c r="M348" s="172"/>
      <c r="N348" s="173"/>
      <c r="O348" s="173"/>
      <c r="P348" s="173"/>
      <c r="Q348" s="173"/>
      <c r="R348" s="173"/>
      <c r="S348" s="173"/>
      <c r="T348" s="174"/>
      <c r="AT348" s="169" t="s">
        <v>191</v>
      </c>
      <c r="AU348" s="169" t="s">
        <v>80</v>
      </c>
      <c r="AV348" s="11" t="s">
        <v>80</v>
      </c>
      <c r="AW348" s="11" t="s">
        <v>33</v>
      </c>
      <c r="AX348" s="11" t="s">
        <v>70</v>
      </c>
      <c r="AY348" s="169" t="s">
        <v>132</v>
      </c>
    </row>
    <row r="349" spans="2:51" s="11" customFormat="1" ht="13.5">
      <c r="B349" s="168"/>
      <c r="D349" s="162" t="s">
        <v>191</v>
      </c>
      <c r="E349" s="169" t="s">
        <v>5</v>
      </c>
      <c r="F349" s="170" t="s">
        <v>713</v>
      </c>
      <c r="H349" s="171">
        <v>5.1</v>
      </c>
      <c r="L349" s="168"/>
      <c r="M349" s="172"/>
      <c r="N349" s="173"/>
      <c r="O349" s="173"/>
      <c r="P349" s="173"/>
      <c r="Q349" s="173"/>
      <c r="R349" s="173"/>
      <c r="S349" s="173"/>
      <c r="T349" s="174"/>
      <c r="AT349" s="169" t="s">
        <v>191</v>
      </c>
      <c r="AU349" s="169" t="s">
        <v>80</v>
      </c>
      <c r="AV349" s="11" t="s">
        <v>80</v>
      </c>
      <c r="AW349" s="11" t="s">
        <v>33</v>
      </c>
      <c r="AX349" s="11" t="s">
        <v>70</v>
      </c>
      <c r="AY349" s="169" t="s">
        <v>132</v>
      </c>
    </row>
    <row r="350" spans="2:51" s="11" customFormat="1" ht="13.5">
      <c r="B350" s="168"/>
      <c r="D350" s="162" t="s">
        <v>191</v>
      </c>
      <c r="E350" s="169" t="s">
        <v>5</v>
      </c>
      <c r="F350" s="170" t="s">
        <v>714</v>
      </c>
      <c r="H350" s="171">
        <v>5.25</v>
      </c>
      <c r="L350" s="168"/>
      <c r="M350" s="172"/>
      <c r="N350" s="173"/>
      <c r="O350" s="173"/>
      <c r="P350" s="173"/>
      <c r="Q350" s="173"/>
      <c r="R350" s="173"/>
      <c r="S350" s="173"/>
      <c r="T350" s="174"/>
      <c r="AT350" s="169" t="s">
        <v>191</v>
      </c>
      <c r="AU350" s="169" t="s">
        <v>80</v>
      </c>
      <c r="AV350" s="11" t="s">
        <v>80</v>
      </c>
      <c r="AW350" s="11" t="s">
        <v>33</v>
      </c>
      <c r="AX350" s="11" t="s">
        <v>70</v>
      </c>
      <c r="AY350" s="169" t="s">
        <v>132</v>
      </c>
    </row>
    <row r="351" spans="2:51" s="12" customFormat="1" ht="13.5">
      <c r="B351" s="175"/>
      <c r="D351" s="162" t="s">
        <v>191</v>
      </c>
      <c r="E351" s="176" t="s">
        <v>5</v>
      </c>
      <c r="F351" s="177" t="s">
        <v>195</v>
      </c>
      <c r="H351" s="178">
        <v>79.11</v>
      </c>
      <c r="L351" s="175"/>
      <c r="M351" s="179"/>
      <c r="N351" s="180"/>
      <c r="O351" s="180"/>
      <c r="P351" s="180"/>
      <c r="Q351" s="180"/>
      <c r="R351" s="180"/>
      <c r="S351" s="180"/>
      <c r="T351" s="181"/>
      <c r="AT351" s="176" t="s">
        <v>191</v>
      </c>
      <c r="AU351" s="176" t="s">
        <v>80</v>
      </c>
      <c r="AV351" s="12" t="s">
        <v>151</v>
      </c>
      <c r="AW351" s="12" t="s">
        <v>33</v>
      </c>
      <c r="AX351" s="12" t="s">
        <v>78</v>
      </c>
      <c r="AY351" s="176" t="s">
        <v>132</v>
      </c>
    </row>
    <row r="352" spans="2:65" s="1" customFormat="1" ht="16.5" customHeight="1">
      <c r="B352" s="149"/>
      <c r="C352" s="150" t="s">
        <v>458</v>
      </c>
      <c r="D352" s="150" t="s">
        <v>133</v>
      </c>
      <c r="E352" s="151" t="s">
        <v>459</v>
      </c>
      <c r="F352" s="152" t="s">
        <v>460</v>
      </c>
      <c r="G352" s="153" t="s">
        <v>188</v>
      </c>
      <c r="H352" s="154">
        <v>854.85</v>
      </c>
      <c r="I352" s="154"/>
      <c r="J352" s="154">
        <f>ROUND(I352*H352,2)</f>
        <v>0</v>
      </c>
      <c r="K352" s="152" t="s">
        <v>137</v>
      </c>
      <c r="L352" s="37"/>
      <c r="M352" s="155" t="s">
        <v>5</v>
      </c>
      <c r="N352" s="156" t="s">
        <v>41</v>
      </c>
      <c r="O352" s="157">
        <v>1.16</v>
      </c>
      <c r="P352" s="157">
        <f>O352*H352</f>
        <v>991.626</v>
      </c>
      <c r="Q352" s="157">
        <v>0</v>
      </c>
      <c r="R352" s="157">
        <f>Q352*H352</f>
        <v>0</v>
      </c>
      <c r="S352" s="157">
        <v>0</v>
      </c>
      <c r="T352" s="158">
        <f>S352*H352</f>
        <v>0</v>
      </c>
      <c r="AR352" s="23" t="s">
        <v>151</v>
      </c>
      <c r="AT352" s="23" t="s">
        <v>133</v>
      </c>
      <c r="AU352" s="23" t="s">
        <v>80</v>
      </c>
      <c r="AY352" s="23" t="s">
        <v>132</v>
      </c>
      <c r="BE352" s="159">
        <f>IF(N352="základní",J352,0)</f>
        <v>0</v>
      </c>
      <c r="BF352" s="159">
        <f>IF(N352="snížená",J352,0)</f>
        <v>0</v>
      </c>
      <c r="BG352" s="159">
        <f>IF(N352="zákl. přenesená",J352,0)</f>
        <v>0</v>
      </c>
      <c r="BH352" s="159">
        <f>IF(N352="sníž. přenesená",J352,0)</f>
        <v>0</v>
      </c>
      <c r="BI352" s="159">
        <f>IF(N352="nulová",J352,0)</f>
        <v>0</v>
      </c>
      <c r="BJ352" s="23" t="s">
        <v>78</v>
      </c>
      <c r="BK352" s="159">
        <f>ROUND(I352*H352,2)</f>
        <v>0</v>
      </c>
      <c r="BL352" s="23" t="s">
        <v>151</v>
      </c>
      <c r="BM352" s="23" t="s">
        <v>461</v>
      </c>
    </row>
    <row r="353" spans="2:51" s="11" customFormat="1" ht="13.5">
      <c r="B353" s="168"/>
      <c r="D353" s="162" t="s">
        <v>191</v>
      </c>
      <c r="E353" s="169" t="s">
        <v>5</v>
      </c>
      <c r="F353" s="170" t="s">
        <v>623</v>
      </c>
      <c r="H353" s="171">
        <v>30.87</v>
      </c>
      <c r="L353" s="168"/>
      <c r="M353" s="172"/>
      <c r="N353" s="173"/>
      <c r="O353" s="173"/>
      <c r="P353" s="173"/>
      <c r="Q353" s="173"/>
      <c r="R353" s="173"/>
      <c r="S353" s="173"/>
      <c r="T353" s="174"/>
      <c r="AT353" s="169" t="s">
        <v>191</v>
      </c>
      <c r="AU353" s="169" t="s">
        <v>80</v>
      </c>
      <c r="AV353" s="11" t="s">
        <v>80</v>
      </c>
      <c r="AW353" s="11" t="s">
        <v>33</v>
      </c>
      <c r="AX353" s="11" t="s">
        <v>70</v>
      </c>
      <c r="AY353" s="169" t="s">
        <v>132</v>
      </c>
    </row>
    <row r="354" spans="2:51" s="11" customFormat="1" ht="13.5">
      <c r="B354" s="168"/>
      <c r="D354" s="162" t="s">
        <v>191</v>
      </c>
      <c r="E354" s="169" t="s">
        <v>5</v>
      </c>
      <c r="F354" s="170" t="s">
        <v>624</v>
      </c>
      <c r="H354" s="171">
        <v>43.54</v>
      </c>
      <c r="L354" s="168"/>
      <c r="M354" s="172"/>
      <c r="N354" s="173"/>
      <c r="O354" s="173"/>
      <c r="P354" s="173"/>
      <c r="Q354" s="173"/>
      <c r="R354" s="173"/>
      <c r="S354" s="173"/>
      <c r="T354" s="174"/>
      <c r="AT354" s="169" t="s">
        <v>191</v>
      </c>
      <c r="AU354" s="169" t="s">
        <v>80</v>
      </c>
      <c r="AV354" s="11" t="s">
        <v>80</v>
      </c>
      <c r="AW354" s="11" t="s">
        <v>33</v>
      </c>
      <c r="AX354" s="11" t="s">
        <v>70</v>
      </c>
      <c r="AY354" s="169" t="s">
        <v>132</v>
      </c>
    </row>
    <row r="355" spans="2:51" s="11" customFormat="1" ht="13.5">
      <c r="B355" s="168"/>
      <c r="D355" s="162" t="s">
        <v>191</v>
      </c>
      <c r="E355" s="169" t="s">
        <v>5</v>
      </c>
      <c r="F355" s="170" t="s">
        <v>625</v>
      </c>
      <c r="H355" s="171">
        <v>36.04</v>
      </c>
      <c r="L355" s="168"/>
      <c r="M355" s="172"/>
      <c r="N355" s="173"/>
      <c r="O355" s="173"/>
      <c r="P355" s="173"/>
      <c r="Q355" s="173"/>
      <c r="R355" s="173"/>
      <c r="S355" s="173"/>
      <c r="T355" s="174"/>
      <c r="AT355" s="169" t="s">
        <v>191</v>
      </c>
      <c r="AU355" s="169" t="s">
        <v>80</v>
      </c>
      <c r="AV355" s="11" t="s">
        <v>80</v>
      </c>
      <c r="AW355" s="11" t="s">
        <v>33</v>
      </c>
      <c r="AX355" s="11" t="s">
        <v>70</v>
      </c>
      <c r="AY355" s="169" t="s">
        <v>132</v>
      </c>
    </row>
    <row r="356" spans="2:51" s="11" customFormat="1" ht="13.5">
      <c r="B356" s="168"/>
      <c r="D356" s="162" t="s">
        <v>191</v>
      </c>
      <c r="E356" s="169" t="s">
        <v>5</v>
      </c>
      <c r="F356" s="170" t="s">
        <v>626</v>
      </c>
      <c r="H356" s="171">
        <v>39.56</v>
      </c>
      <c r="L356" s="168"/>
      <c r="M356" s="172"/>
      <c r="N356" s="173"/>
      <c r="O356" s="173"/>
      <c r="P356" s="173"/>
      <c r="Q356" s="173"/>
      <c r="R356" s="173"/>
      <c r="S356" s="173"/>
      <c r="T356" s="174"/>
      <c r="AT356" s="169" t="s">
        <v>191</v>
      </c>
      <c r="AU356" s="169" t="s">
        <v>80</v>
      </c>
      <c r="AV356" s="11" t="s">
        <v>80</v>
      </c>
      <c r="AW356" s="11" t="s">
        <v>33</v>
      </c>
      <c r="AX356" s="11" t="s">
        <v>70</v>
      </c>
      <c r="AY356" s="169" t="s">
        <v>132</v>
      </c>
    </row>
    <row r="357" spans="2:51" s="11" customFormat="1" ht="13.5">
      <c r="B357" s="168"/>
      <c r="D357" s="162" t="s">
        <v>191</v>
      </c>
      <c r="E357" s="169" t="s">
        <v>5</v>
      </c>
      <c r="F357" s="170" t="s">
        <v>627</v>
      </c>
      <c r="H357" s="171">
        <v>36.26</v>
      </c>
      <c r="L357" s="168"/>
      <c r="M357" s="172"/>
      <c r="N357" s="173"/>
      <c r="O357" s="173"/>
      <c r="P357" s="173"/>
      <c r="Q357" s="173"/>
      <c r="R357" s="173"/>
      <c r="S357" s="173"/>
      <c r="T357" s="174"/>
      <c r="AT357" s="169" t="s">
        <v>191</v>
      </c>
      <c r="AU357" s="169" t="s">
        <v>80</v>
      </c>
      <c r="AV357" s="11" t="s">
        <v>80</v>
      </c>
      <c r="AW357" s="11" t="s">
        <v>33</v>
      </c>
      <c r="AX357" s="11" t="s">
        <v>70</v>
      </c>
      <c r="AY357" s="169" t="s">
        <v>132</v>
      </c>
    </row>
    <row r="358" spans="2:51" s="11" customFormat="1" ht="13.5">
      <c r="B358" s="168"/>
      <c r="D358" s="162" t="s">
        <v>191</v>
      </c>
      <c r="E358" s="169" t="s">
        <v>5</v>
      </c>
      <c r="F358" s="170" t="s">
        <v>628</v>
      </c>
      <c r="H358" s="171">
        <v>62.92</v>
      </c>
      <c r="L358" s="168"/>
      <c r="M358" s="172"/>
      <c r="N358" s="173"/>
      <c r="O358" s="173"/>
      <c r="P358" s="173"/>
      <c r="Q358" s="173"/>
      <c r="R358" s="173"/>
      <c r="S358" s="173"/>
      <c r="T358" s="174"/>
      <c r="AT358" s="169" t="s">
        <v>191</v>
      </c>
      <c r="AU358" s="169" t="s">
        <v>80</v>
      </c>
      <c r="AV358" s="11" t="s">
        <v>80</v>
      </c>
      <c r="AW358" s="11" t="s">
        <v>33</v>
      </c>
      <c r="AX358" s="11" t="s">
        <v>70</v>
      </c>
      <c r="AY358" s="169" t="s">
        <v>132</v>
      </c>
    </row>
    <row r="359" spans="2:51" s="11" customFormat="1" ht="13.5">
      <c r="B359" s="168"/>
      <c r="D359" s="162" t="s">
        <v>191</v>
      </c>
      <c r="E359" s="169" t="s">
        <v>5</v>
      </c>
      <c r="F359" s="170" t="s">
        <v>629</v>
      </c>
      <c r="H359" s="171">
        <v>40</v>
      </c>
      <c r="L359" s="168"/>
      <c r="M359" s="172"/>
      <c r="N359" s="173"/>
      <c r="O359" s="173"/>
      <c r="P359" s="173"/>
      <c r="Q359" s="173"/>
      <c r="R359" s="173"/>
      <c r="S359" s="173"/>
      <c r="T359" s="174"/>
      <c r="AT359" s="169" t="s">
        <v>191</v>
      </c>
      <c r="AU359" s="169" t="s">
        <v>80</v>
      </c>
      <c r="AV359" s="11" t="s">
        <v>80</v>
      </c>
      <c r="AW359" s="11" t="s">
        <v>33</v>
      </c>
      <c r="AX359" s="11" t="s">
        <v>70</v>
      </c>
      <c r="AY359" s="169" t="s">
        <v>132</v>
      </c>
    </row>
    <row r="360" spans="2:51" s="11" customFormat="1" ht="13.5">
      <c r="B360" s="168"/>
      <c r="D360" s="162" t="s">
        <v>191</v>
      </c>
      <c r="E360" s="169" t="s">
        <v>5</v>
      </c>
      <c r="F360" s="170" t="s">
        <v>630</v>
      </c>
      <c r="H360" s="171">
        <v>30.63</v>
      </c>
      <c r="L360" s="168"/>
      <c r="M360" s="172"/>
      <c r="N360" s="173"/>
      <c r="O360" s="173"/>
      <c r="P360" s="173"/>
      <c r="Q360" s="173"/>
      <c r="R360" s="173"/>
      <c r="S360" s="173"/>
      <c r="T360" s="174"/>
      <c r="AT360" s="169" t="s">
        <v>191</v>
      </c>
      <c r="AU360" s="169" t="s">
        <v>80</v>
      </c>
      <c r="AV360" s="11" t="s">
        <v>80</v>
      </c>
      <c r="AW360" s="11" t="s">
        <v>33</v>
      </c>
      <c r="AX360" s="11" t="s">
        <v>70</v>
      </c>
      <c r="AY360" s="169" t="s">
        <v>132</v>
      </c>
    </row>
    <row r="361" spans="2:51" s="11" customFormat="1" ht="13.5">
      <c r="B361" s="168"/>
      <c r="D361" s="162" t="s">
        <v>191</v>
      </c>
      <c r="E361" s="169" t="s">
        <v>5</v>
      </c>
      <c r="F361" s="170" t="s">
        <v>631</v>
      </c>
      <c r="H361" s="171">
        <v>86.43</v>
      </c>
      <c r="L361" s="168"/>
      <c r="M361" s="172"/>
      <c r="N361" s="173"/>
      <c r="O361" s="173"/>
      <c r="P361" s="173"/>
      <c r="Q361" s="173"/>
      <c r="R361" s="173"/>
      <c r="S361" s="173"/>
      <c r="T361" s="174"/>
      <c r="AT361" s="169" t="s">
        <v>191</v>
      </c>
      <c r="AU361" s="169" t="s">
        <v>80</v>
      </c>
      <c r="AV361" s="11" t="s">
        <v>80</v>
      </c>
      <c r="AW361" s="11" t="s">
        <v>33</v>
      </c>
      <c r="AX361" s="11" t="s">
        <v>70</v>
      </c>
      <c r="AY361" s="169" t="s">
        <v>132</v>
      </c>
    </row>
    <row r="362" spans="2:51" s="11" customFormat="1" ht="13.5">
      <c r="B362" s="168"/>
      <c r="D362" s="162" t="s">
        <v>191</v>
      </c>
      <c r="E362" s="169" t="s">
        <v>5</v>
      </c>
      <c r="F362" s="170" t="s">
        <v>632</v>
      </c>
      <c r="H362" s="171">
        <v>35.68</v>
      </c>
      <c r="L362" s="168"/>
      <c r="M362" s="172"/>
      <c r="N362" s="173"/>
      <c r="O362" s="173"/>
      <c r="P362" s="173"/>
      <c r="Q362" s="173"/>
      <c r="R362" s="173"/>
      <c r="S362" s="173"/>
      <c r="T362" s="174"/>
      <c r="AT362" s="169" t="s">
        <v>191</v>
      </c>
      <c r="AU362" s="169" t="s">
        <v>80</v>
      </c>
      <c r="AV362" s="11" t="s">
        <v>80</v>
      </c>
      <c r="AW362" s="11" t="s">
        <v>33</v>
      </c>
      <c r="AX362" s="11" t="s">
        <v>70</v>
      </c>
      <c r="AY362" s="169" t="s">
        <v>132</v>
      </c>
    </row>
    <row r="363" spans="2:51" s="11" customFormat="1" ht="13.5">
      <c r="B363" s="168"/>
      <c r="D363" s="162" t="s">
        <v>191</v>
      </c>
      <c r="E363" s="169" t="s">
        <v>5</v>
      </c>
      <c r="F363" s="170" t="s">
        <v>633</v>
      </c>
      <c r="H363" s="171">
        <v>53.9</v>
      </c>
      <c r="L363" s="168"/>
      <c r="M363" s="172"/>
      <c r="N363" s="173"/>
      <c r="O363" s="173"/>
      <c r="P363" s="173"/>
      <c r="Q363" s="173"/>
      <c r="R363" s="173"/>
      <c r="S363" s="173"/>
      <c r="T363" s="174"/>
      <c r="AT363" s="169" t="s">
        <v>191</v>
      </c>
      <c r="AU363" s="169" t="s">
        <v>80</v>
      </c>
      <c r="AV363" s="11" t="s">
        <v>80</v>
      </c>
      <c r="AW363" s="11" t="s">
        <v>33</v>
      </c>
      <c r="AX363" s="11" t="s">
        <v>70</v>
      </c>
      <c r="AY363" s="169" t="s">
        <v>132</v>
      </c>
    </row>
    <row r="364" spans="2:51" s="11" customFormat="1" ht="13.5">
      <c r="B364" s="168"/>
      <c r="D364" s="162" t="s">
        <v>191</v>
      </c>
      <c r="E364" s="169" t="s">
        <v>5</v>
      </c>
      <c r="F364" s="170" t="s">
        <v>634</v>
      </c>
      <c r="H364" s="171">
        <v>34.75</v>
      </c>
      <c r="L364" s="168"/>
      <c r="M364" s="172"/>
      <c r="N364" s="173"/>
      <c r="O364" s="173"/>
      <c r="P364" s="173"/>
      <c r="Q364" s="173"/>
      <c r="R364" s="173"/>
      <c r="S364" s="173"/>
      <c r="T364" s="174"/>
      <c r="AT364" s="169" t="s">
        <v>191</v>
      </c>
      <c r="AU364" s="169" t="s">
        <v>80</v>
      </c>
      <c r="AV364" s="11" t="s">
        <v>80</v>
      </c>
      <c r="AW364" s="11" t="s">
        <v>33</v>
      </c>
      <c r="AX364" s="11" t="s">
        <v>70</v>
      </c>
      <c r="AY364" s="169" t="s">
        <v>132</v>
      </c>
    </row>
    <row r="365" spans="2:51" s="11" customFormat="1" ht="13.5">
      <c r="B365" s="168"/>
      <c r="D365" s="162" t="s">
        <v>191</v>
      </c>
      <c r="E365" s="169" t="s">
        <v>5</v>
      </c>
      <c r="F365" s="170" t="s">
        <v>635</v>
      </c>
      <c r="H365" s="171">
        <v>54.06</v>
      </c>
      <c r="L365" s="168"/>
      <c r="M365" s="172"/>
      <c r="N365" s="173"/>
      <c r="O365" s="173"/>
      <c r="P365" s="173"/>
      <c r="Q365" s="173"/>
      <c r="R365" s="173"/>
      <c r="S365" s="173"/>
      <c r="T365" s="174"/>
      <c r="AT365" s="169" t="s">
        <v>191</v>
      </c>
      <c r="AU365" s="169" t="s">
        <v>80</v>
      </c>
      <c r="AV365" s="11" t="s">
        <v>80</v>
      </c>
      <c r="AW365" s="11" t="s">
        <v>33</v>
      </c>
      <c r="AX365" s="11" t="s">
        <v>70</v>
      </c>
      <c r="AY365" s="169" t="s">
        <v>132</v>
      </c>
    </row>
    <row r="366" spans="2:51" s="11" customFormat="1" ht="13.5">
      <c r="B366" s="168"/>
      <c r="D366" s="162" t="s">
        <v>191</v>
      </c>
      <c r="E366" s="169" t="s">
        <v>5</v>
      </c>
      <c r="F366" s="170" t="s">
        <v>636</v>
      </c>
      <c r="H366" s="171">
        <v>37.43</v>
      </c>
      <c r="L366" s="168"/>
      <c r="M366" s="172"/>
      <c r="N366" s="173"/>
      <c r="O366" s="173"/>
      <c r="P366" s="173"/>
      <c r="Q366" s="173"/>
      <c r="R366" s="173"/>
      <c r="S366" s="173"/>
      <c r="T366" s="174"/>
      <c r="AT366" s="169" t="s">
        <v>191</v>
      </c>
      <c r="AU366" s="169" t="s">
        <v>80</v>
      </c>
      <c r="AV366" s="11" t="s">
        <v>80</v>
      </c>
      <c r="AW366" s="11" t="s">
        <v>33</v>
      </c>
      <c r="AX366" s="11" t="s">
        <v>70</v>
      </c>
      <c r="AY366" s="169" t="s">
        <v>132</v>
      </c>
    </row>
    <row r="367" spans="2:51" s="11" customFormat="1" ht="13.5">
      <c r="B367" s="168"/>
      <c r="D367" s="162" t="s">
        <v>191</v>
      </c>
      <c r="E367" s="169" t="s">
        <v>5</v>
      </c>
      <c r="F367" s="170" t="s">
        <v>637</v>
      </c>
      <c r="H367" s="171">
        <v>56.18</v>
      </c>
      <c r="L367" s="168"/>
      <c r="M367" s="172"/>
      <c r="N367" s="173"/>
      <c r="O367" s="173"/>
      <c r="P367" s="173"/>
      <c r="Q367" s="173"/>
      <c r="R367" s="173"/>
      <c r="S367" s="173"/>
      <c r="T367" s="174"/>
      <c r="AT367" s="169" t="s">
        <v>191</v>
      </c>
      <c r="AU367" s="169" t="s">
        <v>80</v>
      </c>
      <c r="AV367" s="11" t="s">
        <v>80</v>
      </c>
      <c r="AW367" s="11" t="s">
        <v>33</v>
      </c>
      <c r="AX367" s="11" t="s">
        <v>70</v>
      </c>
      <c r="AY367" s="169" t="s">
        <v>132</v>
      </c>
    </row>
    <row r="368" spans="2:51" s="11" customFormat="1" ht="13.5">
      <c r="B368" s="168"/>
      <c r="D368" s="162" t="s">
        <v>191</v>
      </c>
      <c r="E368" s="169" t="s">
        <v>5</v>
      </c>
      <c r="F368" s="170" t="s">
        <v>638</v>
      </c>
      <c r="H368" s="171">
        <v>28.59</v>
      </c>
      <c r="L368" s="168"/>
      <c r="M368" s="172"/>
      <c r="N368" s="173"/>
      <c r="O368" s="173"/>
      <c r="P368" s="173"/>
      <c r="Q368" s="173"/>
      <c r="R368" s="173"/>
      <c r="S368" s="173"/>
      <c r="T368" s="174"/>
      <c r="AT368" s="169" t="s">
        <v>191</v>
      </c>
      <c r="AU368" s="169" t="s">
        <v>80</v>
      </c>
      <c r="AV368" s="11" t="s">
        <v>80</v>
      </c>
      <c r="AW368" s="11" t="s">
        <v>33</v>
      </c>
      <c r="AX368" s="11" t="s">
        <v>70</v>
      </c>
      <c r="AY368" s="169" t="s">
        <v>132</v>
      </c>
    </row>
    <row r="369" spans="2:51" s="11" customFormat="1" ht="13.5">
      <c r="B369" s="168"/>
      <c r="D369" s="162" t="s">
        <v>191</v>
      </c>
      <c r="E369" s="169" t="s">
        <v>5</v>
      </c>
      <c r="F369" s="170" t="s">
        <v>639</v>
      </c>
      <c r="H369" s="171">
        <v>42.5</v>
      </c>
      <c r="L369" s="168"/>
      <c r="M369" s="172"/>
      <c r="N369" s="173"/>
      <c r="O369" s="173"/>
      <c r="P369" s="173"/>
      <c r="Q369" s="173"/>
      <c r="R369" s="173"/>
      <c r="S369" s="173"/>
      <c r="T369" s="174"/>
      <c r="AT369" s="169" t="s">
        <v>191</v>
      </c>
      <c r="AU369" s="169" t="s">
        <v>80</v>
      </c>
      <c r="AV369" s="11" t="s">
        <v>80</v>
      </c>
      <c r="AW369" s="11" t="s">
        <v>33</v>
      </c>
      <c r="AX369" s="11" t="s">
        <v>70</v>
      </c>
      <c r="AY369" s="169" t="s">
        <v>132</v>
      </c>
    </row>
    <row r="370" spans="2:51" s="11" customFormat="1" ht="13.5">
      <c r="B370" s="168"/>
      <c r="D370" s="162" t="s">
        <v>191</v>
      </c>
      <c r="E370" s="169" t="s">
        <v>5</v>
      </c>
      <c r="F370" s="170" t="s">
        <v>640</v>
      </c>
      <c r="H370" s="171">
        <v>29.01</v>
      </c>
      <c r="L370" s="168"/>
      <c r="M370" s="172"/>
      <c r="N370" s="173"/>
      <c r="O370" s="173"/>
      <c r="P370" s="173"/>
      <c r="Q370" s="173"/>
      <c r="R370" s="173"/>
      <c r="S370" s="173"/>
      <c r="T370" s="174"/>
      <c r="AT370" s="169" t="s">
        <v>191</v>
      </c>
      <c r="AU370" s="169" t="s">
        <v>80</v>
      </c>
      <c r="AV370" s="11" t="s">
        <v>80</v>
      </c>
      <c r="AW370" s="11" t="s">
        <v>33</v>
      </c>
      <c r="AX370" s="11" t="s">
        <v>70</v>
      </c>
      <c r="AY370" s="169" t="s">
        <v>132</v>
      </c>
    </row>
    <row r="371" spans="2:51" s="11" customFormat="1" ht="13.5">
      <c r="B371" s="168"/>
      <c r="D371" s="162" t="s">
        <v>191</v>
      </c>
      <c r="E371" s="169" t="s">
        <v>5</v>
      </c>
      <c r="F371" s="170" t="s">
        <v>641</v>
      </c>
      <c r="H371" s="171">
        <v>8.5</v>
      </c>
      <c r="L371" s="168"/>
      <c r="M371" s="172"/>
      <c r="N371" s="173"/>
      <c r="O371" s="173"/>
      <c r="P371" s="173"/>
      <c r="Q371" s="173"/>
      <c r="R371" s="173"/>
      <c r="S371" s="173"/>
      <c r="T371" s="174"/>
      <c r="AT371" s="169" t="s">
        <v>191</v>
      </c>
      <c r="AU371" s="169" t="s">
        <v>80</v>
      </c>
      <c r="AV371" s="11" t="s">
        <v>80</v>
      </c>
      <c r="AW371" s="11" t="s">
        <v>33</v>
      </c>
      <c r="AX371" s="11" t="s">
        <v>70</v>
      </c>
      <c r="AY371" s="169" t="s">
        <v>132</v>
      </c>
    </row>
    <row r="372" spans="2:51" s="11" customFormat="1" ht="13.5">
      <c r="B372" s="168"/>
      <c r="D372" s="162" t="s">
        <v>191</v>
      </c>
      <c r="E372" s="169" t="s">
        <v>5</v>
      </c>
      <c r="F372" s="170" t="s">
        <v>642</v>
      </c>
      <c r="H372" s="171">
        <v>68</v>
      </c>
      <c r="L372" s="168"/>
      <c r="M372" s="172"/>
      <c r="N372" s="173"/>
      <c r="O372" s="173"/>
      <c r="P372" s="173"/>
      <c r="Q372" s="173"/>
      <c r="R372" s="173"/>
      <c r="S372" s="173"/>
      <c r="T372" s="174"/>
      <c r="AT372" s="169" t="s">
        <v>191</v>
      </c>
      <c r="AU372" s="169" t="s">
        <v>80</v>
      </c>
      <c r="AV372" s="11" t="s">
        <v>80</v>
      </c>
      <c r="AW372" s="11" t="s">
        <v>33</v>
      </c>
      <c r="AX372" s="11" t="s">
        <v>70</v>
      </c>
      <c r="AY372" s="169" t="s">
        <v>132</v>
      </c>
    </row>
    <row r="373" spans="2:51" s="12" customFormat="1" ht="13.5">
      <c r="B373" s="175"/>
      <c r="D373" s="162" t="s">
        <v>191</v>
      </c>
      <c r="E373" s="176" t="s">
        <v>5</v>
      </c>
      <c r="F373" s="177" t="s">
        <v>195</v>
      </c>
      <c r="H373" s="178">
        <v>854.85</v>
      </c>
      <c r="L373" s="175"/>
      <c r="M373" s="179"/>
      <c r="N373" s="180"/>
      <c r="O373" s="180"/>
      <c r="P373" s="180"/>
      <c r="Q373" s="180"/>
      <c r="R373" s="180"/>
      <c r="S373" s="180"/>
      <c r="T373" s="181"/>
      <c r="AT373" s="176" t="s">
        <v>191</v>
      </c>
      <c r="AU373" s="176" t="s">
        <v>80</v>
      </c>
      <c r="AV373" s="12" t="s">
        <v>151</v>
      </c>
      <c r="AW373" s="12" t="s">
        <v>33</v>
      </c>
      <c r="AX373" s="12" t="s">
        <v>78</v>
      </c>
      <c r="AY373" s="176" t="s">
        <v>132</v>
      </c>
    </row>
    <row r="374" spans="2:65" s="1" customFormat="1" ht="16.5" customHeight="1">
      <c r="B374" s="149"/>
      <c r="C374" s="150" t="s">
        <v>462</v>
      </c>
      <c r="D374" s="150" t="s">
        <v>133</v>
      </c>
      <c r="E374" s="151" t="s">
        <v>463</v>
      </c>
      <c r="F374" s="152" t="s">
        <v>464</v>
      </c>
      <c r="G374" s="153" t="s">
        <v>465</v>
      </c>
      <c r="H374" s="154">
        <v>33.3</v>
      </c>
      <c r="I374" s="154"/>
      <c r="J374" s="154">
        <f>ROUND(I374*H374,2)</f>
        <v>0</v>
      </c>
      <c r="K374" s="152" t="s">
        <v>5</v>
      </c>
      <c r="L374" s="37"/>
      <c r="M374" s="155" t="s">
        <v>5</v>
      </c>
      <c r="N374" s="156" t="s">
        <v>41</v>
      </c>
      <c r="O374" s="157">
        <v>0</v>
      </c>
      <c r="P374" s="157">
        <f>O374*H374</f>
        <v>0</v>
      </c>
      <c r="Q374" s="157">
        <v>0</v>
      </c>
      <c r="R374" s="157">
        <f>Q374*H374</f>
        <v>0</v>
      </c>
      <c r="S374" s="157">
        <v>0</v>
      </c>
      <c r="T374" s="158">
        <f>S374*H374</f>
        <v>0</v>
      </c>
      <c r="AR374" s="23" t="s">
        <v>151</v>
      </c>
      <c r="AT374" s="23" t="s">
        <v>133</v>
      </c>
      <c r="AU374" s="23" t="s">
        <v>80</v>
      </c>
      <c r="AY374" s="23" t="s">
        <v>132</v>
      </c>
      <c r="BE374" s="159">
        <f>IF(N374="základní",J374,0)</f>
        <v>0</v>
      </c>
      <c r="BF374" s="159">
        <f>IF(N374="snížená",J374,0)</f>
        <v>0</v>
      </c>
      <c r="BG374" s="159">
        <f>IF(N374="zákl. přenesená",J374,0)</f>
        <v>0</v>
      </c>
      <c r="BH374" s="159">
        <f>IF(N374="sníž. přenesená",J374,0)</f>
        <v>0</v>
      </c>
      <c r="BI374" s="159">
        <f>IF(N374="nulová",J374,0)</f>
        <v>0</v>
      </c>
      <c r="BJ374" s="23" t="s">
        <v>78</v>
      </c>
      <c r="BK374" s="159">
        <f>ROUND(I374*H374,2)</f>
        <v>0</v>
      </c>
      <c r="BL374" s="23" t="s">
        <v>151</v>
      </c>
      <c r="BM374" s="23" t="s">
        <v>466</v>
      </c>
    </row>
    <row r="375" spans="2:47" s="1" customFormat="1" ht="54">
      <c r="B375" s="37"/>
      <c r="D375" s="162" t="s">
        <v>149</v>
      </c>
      <c r="F375" s="163" t="s">
        <v>467</v>
      </c>
      <c r="L375" s="37"/>
      <c r="M375" s="164"/>
      <c r="N375" s="38"/>
      <c r="O375" s="38"/>
      <c r="P375" s="38"/>
      <c r="Q375" s="38"/>
      <c r="R375" s="38"/>
      <c r="S375" s="38"/>
      <c r="T375" s="66"/>
      <c r="AT375" s="23" t="s">
        <v>149</v>
      </c>
      <c r="AU375" s="23" t="s">
        <v>80</v>
      </c>
    </row>
    <row r="376" spans="2:51" s="11" customFormat="1" ht="13.5">
      <c r="B376" s="168"/>
      <c r="D376" s="162" t="s">
        <v>191</v>
      </c>
      <c r="E376" s="169" t="s">
        <v>5</v>
      </c>
      <c r="F376" s="170" t="s">
        <v>715</v>
      </c>
      <c r="H376" s="171">
        <v>16.2</v>
      </c>
      <c r="L376" s="168"/>
      <c r="M376" s="172"/>
      <c r="N376" s="173"/>
      <c r="O376" s="173"/>
      <c r="P376" s="173"/>
      <c r="Q376" s="173"/>
      <c r="R376" s="173"/>
      <c r="S376" s="173"/>
      <c r="T376" s="174"/>
      <c r="AT376" s="169" t="s">
        <v>191</v>
      </c>
      <c r="AU376" s="169" t="s">
        <v>80</v>
      </c>
      <c r="AV376" s="11" t="s">
        <v>80</v>
      </c>
      <c r="AW376" s="11" t="s">
        <v>33</v>
      </c>
      <c r="AX376" s="11" t="s">
        <v>70</v>
      </c>
      <c r="AY376" s="169" t="s">
        <v>132</v>
      </c>
    </row>
    <row r="377" spans="2:51" s="11" customFormat="1" ht="13.5">
      <c r="B377" s="168"/>
      <c r="D377" s="162" t="s">
        <v>191</v>
      </c>
      <c r="E377" s="169" t="s">
        <v>5</v>
      </c>
      <c r="F377" s="170" t="s">
        <v>716</v>
      </c>
      <c r="H377" s="171">
        <v>17.1</v>
      </c>
      <c r="L377" s="168"/>
      <c r="M377" s="172"/>
      <c r="N377" s="173"/>
      <c r="O377" s="173"/>
      <c r="P377" s="173"/>
      <c r="Q377" s="173"/>
      <c r="R377" s="173"/>
      <c r="S377" s="173"/>
      <c r="T377" s="174"/>
      <c r="AT377" s="169" t="s">
        <v>191</v>
      </c>
      <c r="AU377" s="169" t="s">
        <v>80</v>
      </c>
      <c r="AV377" s="11" t="s">
        <v>80</v>
      </c>
      <c r="AW377" s="11" t="s">
        <v>33</v>
      </c>
      <c r="AX377" s="11" t="s">
        <v>70</v>
      </c>
      <c r="AY377" s="169" t="s">
        <v>132</v>
      </c>
    </row>
    <row r="378" spans="2:51" s="12" customFormat="1" ht="13.5">
      <c r="B378" s="175"/>
      <c r="D378" s="162" t="s">
        <v>191</v>
      </c>
      <c r="E378" s="176" t="s">
        <v>5</v>
      </c>
      <c r="F378" s="177" t="s">
        <v>195</v>
      </c>
      <c r="H378" s="178">
        <v>33.3</v>
      </c>
      <c r="L378" s="175"/>
      <c r="M378" s="179"/>
      <c r="N378" s="180"/>
      <c r="O378" s="180"/>
      <c r="P378" s="180"/>
      <c r="Q378" s="180"/>
      <c r="R378" s="180"/>
      <c r="S378" s="180"/>
      <c r="T378" s="181"/>
      <c r="AT378" s="176" t="s">
        <v>191</v>
      </c>
      <c r="AU378" s="176" t="s">
        <v>80</v>
      </c>
      <c r="AV378" s="12" t="s">
        <v>151</v>
      </c>
      <c r="AW378" s="12" t="s">
        <v>33</v>
      </c>
      <c r="AX378" s="12" t="s">
        <v>78</v>
      </c>
      <c r="AY378" s="176" t="s">
        <v>132</v>
      </c>
    </row>
    <row r="379" spans="2:63" s="10" customFormat="1" ht="29.85" customHeight="1">
      <c r="B379" s="139"/>
      <c r="D379" s="140" t="s">
        <v>69</v>
      </c>
      <c r="E379" s="160" t="s">
        <v>471</v>
      </c>
      <c r="F379" s="160" t="s">
        <v>472</v>
      </c>
      <c r="J379" s="161">
        <f>BK379</f>
        <v>0</v>
      </c>
      <c r="L379" s="139"/>
      <c r="M379" s="143"/>
      <c r="N379" s="144"/>
      <c r="O379" s="144"/>
      <c r="P379" s="145">
        <f>SUM(P380:P402)</f>
        <v>0</v>
      </c>
      <c r="Q379" s="144"/>
      <c r="R379" s="145">
        <f>SUM(R380:R402)</f>
        <v>0</v>
      </c>
      <c r="S379" s="144"/>
      <c r="T379" s="146">
        <f>SUM(T380:T402)</f>
        <v>0</v>
      </c>
      <c r="AR379" s="140" t="s">
        <v>78</v>
      </c>
      <c r="AT379" s="147" t="s">
        <v>69</v>
      </c>
      <c r="AU379" s="147" t="s">
        <v>78</v>
      </c>
      <c r="AY379" s="140" t="s">
        <v>132</v>
      </c>
      <c r="BK379" s="148">
        <f>SUM(BK380:BK402)</f>
        <v>0</v>
      </c>
    </row>
    <row r="380" spans="2:65" s="1" customFormat="1" ht="16.5" customHeight="1">
      <c r="B380" s="149"/>
      <c r="C380" s="150" t="s">
        <v>473</v>
      </c>
      <c r="D380" s="150" t="s">
        <v>133</v>
      </c>
      <c r="E380" s="151" t="s">
        <v>474</v>
      </c>
      <c r="F380" s="152" t="s">
        <v>475</v>
      </c>
      <c r="G380" s="153" t="s">
        <v>282</v>
      </c>
      <c r="H380" s="154">
        <v>4</v>
      </c>
      <c r="I380" s="154"/>
      <c r="J380" s="154">
        <f>ROUND(I380*H380,2)</f>
        <v>0</v>
      </c>
      <c r="K380" s="152" t="s">
        <v>5</v>
      </c>
      <c r="L380" s="37"/>
      <c r="M380" s="155" t="s">
        <v>5</v>
      </c>
      <c r="N380" s="156" t="s">
        <v>41</v>
      </c>
      <c r="O380" s="157">
        <v>0</v>
      </c>
      <c r="P380" s="157">
        <f>O380*H380</f>
        <v>0</v>
      </c>
      <c r="Q380" s="157">
        <v>0</v>
      </c>
      <c r="R380" s="157">
        <f>Q380*H380</f>
        <v>0</v>
      </c>
      <c r="S380" s="157">
        <v>0</v>
      </c>
      <c r="T380" s="158">
        <f>S380*H380</f>
        <v>0</v>
      </c>
      <c r="AR380" s="23" t="s">
        <v>151</v>
      </c>
      <c r="AT380" s="23" t="s">
        <v>133</v>
      </c>
      <c r="AU380" s="23" t="s">
        <v>80</v>
      </c>
      <c r="AY380" s="23" t="s">
        <v>132</v>
      </c>
      <c r="BE380" s="159">
        <f>IF(N380="základní",J380,0)</f>
        <v>0</v>
      </c>
      <c r="BF380" s="159">
        <f>IF(N380="snížená",J380,0)</f>
        <v>0</v>
      </c>
      <c r="BG380" s="159">
        <f>IF(N380="zákl. přenesená",J380,0)</f>
        <v>0</v>
      </c>
      <c r="BH380" s="159">
        <f>IF(N380="sníž. přenesená",J380,0)</f>
        <v>0</v>
      </c>
      <c r="BI380" s="159">
        <f>IF(N380="nulová",J380,0)</f>
        <v>0</v>
      </c>
      <c r="BJ380" s="23" t="s">
        <v>78</v>
      </c>
      <c r="BK380" s="159">
        <f>ROUND(I380*H380,2)</f>
        <v>0</v>
      </c>
      <c r="BL380" s="23" t="s">
        <v>151</v>
      </c>
      <c r="BM380" s="23" t="s">
        <v>476</v>
      </c>
    </row>
    <row r="381" spans="2:47" s="1" customFormat="1" ht="27">
      <c r="B381" s="37"/>
      <c r="D381" s="162" t="s">
        <v>149</v>
      </c>
      <c r="F381" s="163" t="s">
        <v>477</v>
      </c>
      <c r="L381" s="37"/>
      <c r="M381" s="164"/>
      <c r="N381" s="38"/>
      <c r="O381" s="38"/>
      <c r="P381" s="38"/>
      <c r="Q381" s="38"/>
      <c r="R381" s="38"/>
      <c r="S381" s="38"/>
      <c r="T381" s="66"/>
      <c r="AT381" s="23" t="s">
        <v>149</v>
      </c>
      <c r="AU381" s="23" t="s">
        <v>80</v>
      </c>
    </row>
    <row r="382" spans="2:51" s="11" customFormat="1" ht="13.5">
      <c r="B382" s="168"/>
      <c r="D382" s="162" t="s">
        <v>191</v>
      </c>
      <c r="E382" s="169" t="s">
        <v>5</v>
      </c>
      <c r="F382" s="170" t="s">
        <v>717</v>
      </c>
      <c r="H382" s="171">
        <v>1</v>
      </c>
      <c r="L382" s="168"/>
      <c r="M382" s="172"/>
      <c r="N382" s="173"/>
      <c r="O382" s="173"/>
      <c r="P382" s="173"/>
      <c r="Q382" s="173"/>
      <c r="R382" s="173"/>
      <c r="S382" s="173"/>
      <c r="T382" s="174"/>
      <c r="AT382" s="169" t="s">
        <v>191</v>
      </c>
      <c r="AU382" s="169" t="s">
        <v>80</v>
      </c>
      <c r="AV382" s="11" t="s">
        <v>80</v>
      </c>
      <c r="AW382" s="11" t="s">
        <v>33</v>
      </c>
      <c r="AX382" s="11" t="s">
        <v>70</v>
      </c>
      <c r="AY382" s="169" t="s">
        <v>132</v>
      </c>
    </row>
    <row r="383" spans="2:51" s="11" customFormat="1" ht="13.5">
      <c r="B383" s="168"/>
      <c r="D383" s="162" t="s">
        <v>191</v>
      </c>
      <c r="E383" s="169" t="s">
        <v>5</v>
      </c>
      <c r="F383" s="170" t="s">
        <v>718</v>
      </c>
      <c r="H383" s="171">
        <v>1</v>
      </c>
      <c r="L383" s="168"/>
      <c r="M383" s="172"/>
      <c r="N383" s="173"/>
      <c r="O383" s="173"/>
      <c r="P383" s="173"/>
      <c r="Q383" s="173"/>
      <c r="R383" s="173"/>
      <c r="S383" s="173"/>
      <c r="T383" s="174"/>
      <c r="AT383" s="169" t="s">
        <v>191</v>
      </c>
      <c r="AU383" s="169" t="s">
        <v>80</v>
      </c>
      <c r="AV383" s="11" t="s">
        <v>80</v>
      </c>
      <c r="AW383" s="11" t="s">
        <v>33</v>
      </c>
      <c r="AX383" s="11" t="s">
        <v>70</v>
      </c>
      <c r="AY383" s="169" t="s">
        <v>132</v>
      </c>
    </row>
    <row r="384" spans="2:51" s="11" customFormat="1" ht="13.5">
      <c r="B384" s="168"/>
      <c r="D384" s="162" t="s">
        <v>191</v>
      </c>
      <c r="E384" s="169" t="s">
        <v>5</v>
      </c>
      <c r="F384" s="170" t="s">
        <v>719</v>
      </c>
      <c r="H384" s="171">
        <v>1</v>
      </c>
      <c r="L384" s="168"/>
      <c r="M384" s="172"/>
      <c r="N384" s="173"/>
      <c r="O384" s="173"/>
      <c r="P384" s="173"/>
      <c r="Q384" s="173"/>
      <c r="R384" s="173"/>
      <c r="S384" s="173"/>
      <c r="T384" s="174"/>
      <c r="AT384" s="169" t="s">
        <v>191</v>
      </c>
      <c r="AU384" s="169" t="s">
        <v>80</v>
      </c>
      <c r="AV384" s="11" t="s">
        <v>80</v>
      </c>
      <c r="AW384" s="11" t="s">
        <v>33</v>
      </c>
      <c r="AX384" s="11" t="s">
        <v>70</v>
      </c>
      <c r="AY384" s="169" t="s">
        <v>132</v>
      </c>
    </row>
    <row r="385" spans="2:51" s="11" customFormat="1" ht="13.5">
      <c r="B385" s="168"/>
      <c r="D385" s="162" t="s">
        <v>191</v>
      </c>
      <c r="E385" s="169" t="s">
        <v>5</v>
      </c>
      <c r="F385" s="170" t="s">
        <v>720</v>
      </c>
      <c r="H385" s="171">
        <v>1</v>
      </c>
      <c r="L385" s="168"/>
      <c r="M385" s="172"/>
      <c r="N385" s="173"/>
      <c r="O385" s="173"/>
      <c r="P385" s="173"/>
      <c r="Q385" s="173"/>
      <c r="R385" s="173"/>
      <c r="S385" s="173"/>
      <c r="T385" s="174"/>
      <c r="AT385" s="169" t="s">
        <v>191</v>
      </c>
      <c r="AU385" s="169" t="s">
        <v>80</v>
      </c>
      <c r="AV385" s="11" t="s">
        <v>80</v>
      </c>
      <c r="AW385" s="11" t="s">
        <v>33</v>
      </c>
      <c r="AX385" s="11" t="s">
        <v>70</v>
      </c>
      <c r="AY385" s="169" t="s">
        <v>132</v>
      </c>
    </row>
    <row r="386" spans="2:51" s="12" customFormat="1" ht="13.5">
      <c r="B386" s="175"/>
      <c r="D386" s="162" t="s">
        <v>191</v>
      </c>
      <c r="E386" s="176" t="s">
        <v>5</v>
      </c>
      <c r="F386" s="177" t="s">
        <v>195</v>
      </c>
      <c r="H386" s="178">
        <v>4</v>
      </c>
      <c r="L386" s="175"/>
      <c r="M386" s="179"/>
      <c r="N386" s="180"/>
      <c r="O386" s="180"/>
      <c r="P386" s="180"/>
      <c r="Q386" s="180"/>
      <c r="R386" s="180"/>
      <c r="S386" s="180"/>
      <c r="T386" s="181"/>
      <c r="AT386" s="176" t="s">
        <v>191</v>
      </c>
      <c r="AU386" s="176" t="s">
        <v>80</v>
      </c>
      <c r="AV386" s="12" t="s">
        <v>151</v>
      </c>
      <c r="AW386" s="12" t="s">
        <v>33</v>
      </c>
      <c r="AX386" s="12" t="s">
        <v>78</v>
      </c>
      <c r="AY386" s="176" t="s">
        <v>132</v>
      </c>
    </row>
    <row r="387" spans="2:65" s="1" customFormat="1" ht="16.5" customHeight="1">
      <c r="B387" s="149"/>
      <c r="C387" s="150" t="s">
        <v>481</v>
      </c>
      <c r="D387" s="150" t="s">
        <v>133</v>
      </c>
      <c r="E387" s="151" t="s">
        <v>482</v>
      </c>
      <c r="F387" s="152" t="s">
        <v>483</v>
      </c>
      <c r="G387" s="153" t="s">
        <v>282</v>
      </c>
      <c r="H387" s="154">
        <v>3</v>
      </c>
      <c r="I387" s="154"/>
      <c r="J387" s="154">
        <f>ROUND(I387*H387,2)</f>
        <v>0</v>
      </c>
      <c r="K387" s="152" t="s">
        <v>5</v>
      </c>
      <c r="L387" s="37"/>
      <c r="M387" s="155" t="s">
        <v>5</v>
      </c>
      <c r="N387" s="156" t="s">
        <v>41</v>
      </c>
      <c r="O387" s="157">
        <v>0</v>
      </c>
      <c r="P387" s="157">
        <f>O387*H387</f>
        <v>0</v>
      </c>
      <c r="Q387" s="157">
        <v>0</v>
      </c>
      <c r="R387" s="157">
        <f>Q387*H387</f>
        <v>0</v>
      </c>
      <c r="S387" s="157">
        <v>0</v>
      </c>
      <c r="T387" s="158">
        <f>S387*H387</f>
        <v>0</v>
      </c>
      <c r="AR387" s="23" t="s">
        <v>151</v>
      </c>
      <c r="AT387" s="23" t="s">
        <v>133</v>
      </c>
      <c r="AU387" s="23" t="s">
        <v>80</v>
      </c>
      <c r="AY387" s="23" t="s">
        <v>132</v>
      </c>
      <c r="BE387" s="159">
        <f>IF(N387="základní",J387,0)</f>
        <v>0</v>
      </c>
      <c r="BF387" s="159">
        <f>IF(N387="snížená",J387,0)</f>
        <v>0</v>
      </c>
      <c r="BG387" s="159">
        <f>IF(N387="zákl. přenesená",J387,0)</f>
        <v>0</v>
      </c>
      <c r="BH387" s="159">
        <f>IF(N387="sníž. přenesená",J387,0)</f>
        <v>0</v>
      </c>
      <c r="BI387" s="159">
        <f>IF(N387="nulová",J387,0)</f>
        <v>0</v>
      </c>
      <c r="BJ387" s="23" t="s">
        <v>78</v>
      </c>
      <c r="BK387" s="159">
        <f>ROUND(I387*H387,2)</f>
        <v>0</v>
      </c>
      <c r="BL387" s="23" t="s">
        <v>151</v>
      </c>
      <c r="BM387" s="23" t="s">
        <v>484</v>
      </c>
    </row>
    <row r="388" spans="2:47" s="1" customFormat="1" ht="27">
      <c r="B388" s="37"/>
      <c r="D388" s="162" t="s">
        <v>149</v>
      </c>
      <c r="F388" s="163" t="s">
        <v>485</v>
      </c>
      <c r="L388" s="37"/>
      <c r="M388" s="164"/>
      <c r="N388" s="38"/>
      <c r="O388" s="38"/>
      <c r="P388" s="38"/>
      <c r="Q388" s="38"/>
      <c r="R388" s="38"/>
      <c r="S388" s="38"/>
      <c r="T388" s="66"/>
      <c r="AT388" s="23" t="s">
        <v>149</v>
      </c>
      <c r="AU388" s="23" t="s">
        <v>80</v>
      </c>
    </row>
    <row r="389" spans="2:51" s="11" customFormat="1" ht="13.5">
      <c r="B389" s="168"/>
      <c r="D389" s="162" t="s">
        <v>191</v>
      </c>
      <c r="E389" s="169" t="s">
        <v>5</v>
      </c>
      <c r="F389" s="170" t="s">
        <v>721</v>
      </c>
      <c r="H389" s="171">
        <v>1</v>
      </c>
      <c r="L389" s="168"/>
      <c r="M389" s="172"/>
      <c r="N389" s="173"/>
      <c r="O389" s="173"/>
      <c r="P389" s="173"/>
      <c r="Q389" s="173"/>
      <c r="R389" s="173"/>
      <c r="S389" s="173"/>
      <c r="T389" s="174"/>
      <c r="AT389" s="169" t="s">
        <v>191</v>
      </c>
      <c r="AU389" s="169" t="s">
        <v>80</v>
      </c>
      <c r="AV389" s="11" t="s">
        <v>80</v>
      </c>
      <c r="AW389" s="11" t="s">
        <v>33</v>
      </c>
      <c r="AX389" s="11" t="s">
        <v>70</v>
      </c>
      <c r="AY389" s="169" t="s">
        <v>132</v>
      </c>
    </row>
    <row r="390" spans="2:51" s="11" customFormat="1" ht="13.5">
      <c r="B390" s="168"/>
      <c r="D390" s="162" t="s">
        <v>191</v>
      </c>
      <c r="E390" s="169" t="s">
        <v>5</v>
      </c>
      <c r="F390" s="170" t="s">
        <v>722</v>
      </c>
      <c r="H390" s="171">
        <v>1</v>
      </c>
      <c r="L390" s="168"/>
      <c r="M390" s="172"/>
      <c r="N390" s="173"/>
      <c r="O390" s="173"/>
      <c r="P390" s="173"/>
      <c r="Q390" s="173"/>
      <c r="R390" s="173"/>
      <c r="S390" s="173"/>
      <c r="T390" s="174"/>
      <c r="AT390" s="169" t="s">
        <v>191</v>
      </c>
      <c r="AU390" s="169" t="s">
        <v>80</v>
      </c>
      <c r="AV390" s="11" t="s">
        <v>80</v>
      </c>
      <c r="AW390" s="11" t="s">
        <v>33</v>
      </c>
      <c r="AX390" s="11" t="s">
        <v>70</v>
      </c>
      <c r="AY390" s="169" t="s">
        <v>132</v>
      </c>
    </row>
    <row r="391" spans="2:51" s="11" customFormat="1" ht="13.5">
      <c r="B391" s="168"/>
      <c r="D391" s="162" t="s">
        <v>191</v>
      </c>
      <c r="E391" s="169" t="s">
        <v>5</v>
      </c>
      <c r="F391" s="170" t="s">
        <v>723</v>
      </c>
      <c r="H391" s="171">
        <v>1</v>
      </c>
      <c r="L391" s="168"/>
      <c r="M391" s="172"/>
      <c r="N391" s="173"/>
      <c r="O391" s="173"/>
      <c r="P391" s="173"/>
      <c r="Q391" s="173"/>
      <c r="R391" s="173"/>
      <c r="S391" s="173"/>
      <c r="T391" s="174"/>
      <c r="AT391" s="169" t="s">
        <v>191</v>
      </c>
      <c r="AU391" s="169" t="s">
        <v>80</v>
      </c>
      <c r="AV391" s="11" t="s">
        <v>80</v>
      </c>
      <c r="AW391" s="11" t="s">
        <v>33</v>
      </c>
      <c r="AX391" s="11" t="s">
        <v>70</v>
      </c>
      <c r="AY391" s="169" t="s">
        <v>132</v>
      </c>
    </row>
    <row r="392" spans="2:51" s="12" customFormat="1" ht="13.5">
      <c r="B392" s="175"/>
      <c r="D392" s="162" t="s">
        <v>191</v>
      </c>
      <c r="E392" s="176" t="s">
        <v>5</v>
      </c>
      <c r="F392" s="177" t="s">
        <v>195</v>
      </c>
      <c r="H392" s="178">
        <v>3</v>
      </c>
      <c r="L392" s="175"/>
      <c r="M392" s="179"/>
      <c r="N392" s="180"/>
      <c r="O392" s="180"/>
      <c r="P392" s="180"/>
      <c r="Q392" s="180"/>
      <c r="R392" s="180"/>
      <c r="S392" s="180"/>
      <c r="T392" s="181"/>
      <c r="AT392" s="176" t="s">
        <v>191</v>
      </c>
      <c r="AU392" s="176" t="s">
        <v>80</v>
      </c>
      <c r="AV392" s="12" t="s">
        <v>151</v>
      </c>
      <c r="AW392" s="12" t="s">
        <v>33</v>
      </c>
      <c r="AX392" s="12" t="s">
        <v>78</v>
      </c>
      <c r="AY392" s="176" t="s">
        <v>132</v>
      </c>
    </row>
    <row r="393" spans="2:65" s="1" customFormat="1" ht="16.5" customHeight="1">
      <c r="B393" s="149"/>
      <c r="C393" s="150" t="s">
        <v>489</v>
      </c>
      <c r="D393" s="150" t="s">
        <v>133</v>
      </c>
      <c r="E393" s="151" t="s">
        <v>490</v>
      </c>
      <c r="F393" s="152" t="s">
        <v>491</v>
      </c>
      <c r="G393" s="153" t="s">
        <v>188</v>
      </c>
      <c r="H393" s="154">
        <v>21.1</v>
      </c>
      <c r="I393" s="154"/>
      <c r="J393" s="154">
        <f>ROUND(I393*H393,2)</f>
        <v>0</v>
      </c>
      <c r="K393" s="152" t="s">
        <v>5</v>
      </c>
      <c r="L393" s="37"/>
      <c r="M393" s="155" t="s">
        <v>5</v>
      </c>
      <c r="N393" s="156" t="s">
        <v>41</v>
      </c>
      <c r="O393" s="157">
        <v>0</v>
      </c>
      <c r="P393" s="157">
        <f>O393*H393</f>
        <v>0</v>
      </c>
      <c r="Q393" s="157">
        <v>0</v>
      </c>
      <c r="R393" s="157">
        <f>Q393*H393</f>
        <v>0</v>
      </c>
      <c r="S393" s="157">
        <v>0</v>
      </c>
      <c r="T393" s="158">
        <f>S393*H393</f>
        <v>0</v>
      </c>
      <c r="AR393" s="23" t="s">
        <v>151</v>
      </c>
      <c r="AT393" s="23" t="s">
        <v>133</v>
      </c>
      <c r="AU393" s="23" t="s">
        <v>80</v>
      </c>
      <c r="AY393" s="23" t="s">
        <v>132</v>
      </c>
      <c r="BE393" s="159">
        <f>IF(N393="základní",J393,0)</f>
        <v>0</v>
      </c>
      <c r="BF393" s="159">
        <f>IF(N393="snížená",J393,0)</f>
        <v>0</v>
      </c>
      <c r="BG393" s="159">
        <f>IF(N393="zákl. přenesená",J393,0)</f>
        <v>0</v>
      </c>
      <c r="BH393" s="159">
        <f>IF(N393="sníž. přenesená",J393,0)</f>
        <v>0</v>
      </c>
      <c r="BI393" s="159">
        <f>IF(N393="nulová",J393,0)</f>
        <v>0</v>
      </c>
      <c r="BJ393" s="23" t="s">
        <v>78</v>
      </c>
      <c r="BK393" s="159">
        <f>ROUND(I393*H393,2)</f>
        <v>0</v>
      </c>
      <c r="BL393" s="23" t="s">
        <v>151</v>
      </c>
      <c r="BM393" s="23" t="s">
        <v>492</v>
      </c>
    </row>
    <row r="394" spans="2:51" s="11" customFormat="1" ht="13.5">
      <c r="B394" s="168"/>
      <c r="D394" s="162" t="s">
        <v>191</v>
      </c>
      <c r="E394" s="169" t="s">
        <v>5</v>
      </c>
      <c r="F394" s="170" t="s">
        <v>724</v>
      </c>
      <c r="H394" s="171">
        <v>13.6</v>
      </c>
      <c r="L394" s="168"/>
      <c r="M394" s="172"/>
      <c r="N394" s="173"/>
      <c r="O394" s="173"/>
      <c r="P394" s="173"/>
      <c r="Q394" s="173"/>
      <c r="R394" s="173"/>
      <c r="S394" s="173"/>
      <c r="T394" s="174"/>
      <c r="AT394" s="169" t="s">
        <v>191</v>
      </c>
      <c r="AU394" s="169" t="s">
        <v>80</v>
      </c>
      <c r="AV394" s="11" t="s">
        <v>80</v>
      </c>
      <c r="AW394" s="11" t="s">
        <v>33</v>
      </c>
      <c r="AX394" s="11" t="s">
        <v>70</v>
      </c>
      <c r="AY394" s="169" t="s">
        <v>132</v>
      </c>
    </row>
    <row r="395" spans="2:51" s="11" customFormat="1" ht="13.5">
      <c r="B395" s="168"/>
      <c r="D395" s="162" t="s">
        <v>191</v>
      </c>
      <c r="E395" s="169" t="s">
        <v>5</v>
      </c>
      <c r="F395" s="170" t="s">
        <v>725</v>
      </c>
      <c r="H395" s="171">
        <v>7.5</v>
      </c>
      <c r="L395" s="168"/>
      <c r="M395" s="172"/>
      <c r="N395" s="173"/>
      <c r="O395" s="173"/>
      <c r="P395" s="173"/>
      <c r="Q395" s="173"/>
      <c r="R395" s="173"/>
      <c r="S395" s="173"/>
      <c r="T395" s="174"/>
      <c r="AT395" s="169" t="s">
        <v>191</v>
      </c>
      <c r="AU395" s="169" t="s">
        <v>80</v>
      </c>
      <c r="AV395" s="11" t="s">
        <v>80</v>
      </c>
      <c r="AW395" s="11" t="s">
        <v>33</v>
      </c>
      <c r="AX395" s="11" t="s">
        <v>70</v>
      </c>
      <c r="AY395" s="169" t="s">
        <v>132</v>
      </c>
    </row>
    <row r="396" spans="2:51" s="12" customFormat="1" ht="13.5">
      <c r="B396" s="175"/>
      <c r="D396" s="162" t="s">
        <v>191</v>
      </c>
      <c r="E396" s="176" t="s">
        <v>5</v>
      </c>
      <c r="F396" s="177" t="s">
        <v>195</v>
      </c>
      <c r="H396" s="178">
        <v>21.1</v>
      </c>
      <c r="L396" s="175"/>
      <c r="M396" s="179"/>
      <c r="N396" s="180"/>
      <c r="O396" s="180"/>
      <c r="P396" s="180"/>
      <c r="Q396" s="180"/>
      <c r="R396" s="180"/>
      <c r="S396" s="180"/>
      <c r="T396" s="181"/>
      <c r="AT396" s="176" t="s">
        <v>191</v>
      </c>
      <c r="AU396" s="176" t="s">
        <v>80</v>
      </c>
      <c r="AV396" s="12" t="s">
        <v>151</v>
      </c>
      <c r="AW396" s="12" t="s">
        <v>33</v>
      </c>
      <c r="AX396" s="12" t="s">
        <v>78</v>
      </c>
      <c r="AY396" s="176" t="s">
        <v>132</v>
      </c>
    </row>
    <row r="397" spans="2:65" s="1" customFormat="1" ht="16.5" customHeight="1">
      <c r="B397" s="149"/>
      <c r="C397" s="150" t="s">
        <v>495</v>
      </c>
      <c r="D397" s="150" t="s">
        <v>133</v>
      </c>
      <c r="E397" s="151" t="s">
        <v>496</v>
      </c>
      <c r="F397" s="152" t="s">
        <v>497</v>
      </c>
      <c r="G397" s="153" t="s">
        <v>188</v>
      </c>
      <c r="H397" s="154">
        <v>12.6</v>
      </c>
      <c r="I397" s="154"/>
      <c r="J397" s="154">
        <f>ROUND(I397*H397,2)</f>
        <v>0</v>
      </c>
      <c r="K397" s="152" t="s">
        <v>5</v>
      </c>
      <c r="L397" s="37"/>
      <c r="M397" s="155" t="s">
        <v>5</v>
      </c>
      <c r="N397" s="156" t="s">
        <v>41</v>
      </c>
      <c r="O397" s="157">
        <v>0</v>
      </c>
      <c r="P397" s="157">
        <f>O397*H397</f>
        <v>0</v>
      </c>
      <c r="Q397" s="157">
        <v>0</v>
      </c>
      <c r="R397" s="157">
        <f>Q397*H397</f>
        <v>0</v>
      </c>
      <c r="S397" s="157">
        <v>0</v>
      </c>
      <c r="T397" s="158">
        <f>S397*H397</f>
        <v>0</v>
      </c>
      <c r="AR397" s="23" t="s">
        <v>151</v>
      </c>
      <c r="AT397" s="23" t="s">
        <v>133</v>
      </c>
      <c r="AU397" s="23" t="s">
        <v>80</v>
      </c>
      <c r="AY397" s="23" t="s">
        <v>132</v>
      </c>
      <c r="BE397" s="159">
        <f>IF(N397="základní",J397,0)</f>
        <v>0</v>
      </c>
      <c r="BF397" s="159">
        <f>IF(N397="snížená",J397,0)</f>
        <v>0</v>
      </c>
      <c r="BG397" s="159">
        <f>IF(N397="zákl. přenesená",J397,0)</f>
        <v>0</v>
      </c>
      <c r="BH397" s="159">
        <f>IF(N397="sníž. přenesená",J397,0)</f>
        <v>0</v>
      </c>
      <c r="BI397" s="159">
        <f>IF(N397="nulová",J397,0)</f>
        <v>0</v>
      </c>
      <c r="BJ397" s="23" t="s">
        <v>78</v>
      </c>
      <c r="BK397" s="159">
        <f>ROUND(I397*H397,2)</f>
        <v>0</v>
      </c>
      <c r="BL397" s="23" t="s">
        <v>151</v>
      </c>
      <c r="BM397" s="23" t="s">
        <v>498</v>
      </c>
    </row>
    <row r="398" spans="2:47" s="1" customFormat="1" ht="27">
      <c r="B398" s="37"/>
      <c r="D398" s="162" t="s">
        <v>149</v>
      </c>
      <c r="F398" s="163" t="s">
        <v>499</v>
      </c>
      <c r="L398" s="37"/>
      <c r="M398" s="164"/>
      <c r="N398" s="38"/>
      <c r="O398" s="38"/>
      <c r="P398" s="38"/>
      <c r="Q398" s="38"/>
      <c r="R398" s="38"/>
      <c r="S398" s="38"/>
      <c r="T398" s="66"/>
      <c r="AT398" s="23" t="s">
        <v>149</v>
      </c>
      <c r="AU398" s="23" t="s">
        <v>80</v>
      </c>
    </row>
    <row r="399" spans="2:51" s="11" customFormat="1" ht="13.5">
      <c r="B399" s="168"/>
      <c r="D399" s="162" t="s">
        <v>191</v>
      </c>
      <c r="E399" s="169" t="s">
        <v>5</v>
      </c>
      <c r="F399" s="170" t="s">
        <v>726</v>
      </c>
      <c r="H399" s="171">
        <v>12.6</v>
      </c>
      <c r="L399" s="168"/>
      <c r="M399" s="172"/>
      <c r="N399" s="173"/>
      <c r="O399" s="173"/>
      <c r="P399" s="173"/>
      <c r="Q399" s="173"/>
      <c r="R399" s="173"/>
      <c r="S399" s="173"/>
      <c r="T399" s="174"/>
      <c r="AT399" s="169" t="s">
        <v>191</v>
      </c>
      <c r="AU399" s="169" t="s">
        <v>80</v>
      </c>
      <c r="AV399" s="11" t="s">
        <v>80</v>
      </c>
      <c r="AW399" s="11" t="s">
        <v>33</v>
      </c>
      <c r="AX399" s="11" t="s">
        <v>78</v>
      </c>
      <c r="AY399" s="169" t="s">
        <v>132</v>
      </c>
    </row>
    <row r="400" spans="2:65" s="1" customFormat="1" ht="16.5" customHeight="1">
      <c r="B400" s="149"/>
      <c r="C400" s="150" t="s">
        <v>501</v>
      </c>
      <c r="D400" s="150" t="s">
        <v>133</v>
      </c>
      <c r="E400" s="151" t="s">
        <v>502</v>
      </c>
      <c r="F400" s="152" t="s">
        <v>503</v>
      </c>
      <c r="G400" s="153" t="s">
        <v>188</v>
      </c>
      <c r="H400" s="154">
        <v>35</v>
      </c>
      <c r="I400" s="154"/>
      <c r="J400" s="154">
        <f>ROUND(I400*H400,2)</f>
        <v>0</v>
      </c>
      <c r="K400" s="152" t="s">
        <v>5</v>
      </c>
      <c r="L400" s="37"/>
      <c r="M400" s="155" t="s">
        <v>5</v>
      </c>
      <c r="N400" s="156" t="s">
        <v>41</v>
      </c>
      <c r="O400" s="157">
        <v>0</v>
      </c>
      <c r="P400" s="157">
        <f>O400*H400</f>
        <v>0</v>
      </c>
      <c r="Q400" s="157">
        <v>0</v>
      </c>
      <c r="R400" s="157">
        <f>Q400*H400</f>
        <v>0</v>
      </c>
      <c r="S400" s="157">
        <v>0</v>
      </c>
      <c r="T400" s="158">
        <f>S400*H400</f>
        <v>0</v>
      </c>
      <c r="AR400" s="23" t="s">
        <v>151</v>
      </c>
      <c r="AT400" s="23" t="s">
        <v>133</v>
      </c>
      <c r="AU400" s="23" t="s">
        <v>80</v>
      </c>
      <c r="AY400" s="23" t="s">
        <v>132</v>
      </c>
      <c r="BE400" s="159">
        <f>IF(N400="základní",J400,0)</f>
        <v>0</v>
      </c>
      <c r="BF400" s="159">
        <f>IF(N400="snížená",J400,0)</f>
        <v>0</v>
      </c>
      <c r="BG400" s="159">
        <f>IF(N400="zákl. přenesená",J400,0)</f>
        <v>0</v>
      </c>
      <c r="BH400" s="159">
        <f>IF(N400="sníž. přenesená",J400,0)</f>
        <v>0</v>
      </c>
      <c r="BI400" s="159">
        <f>IF(N400="nulová",J400,0)</f>
        <v>0</v>
      </c>
      <c r="BJ400" s="23" t="s">
        <v>78</v>
      </c>
      <c r="BK400" s="159">
        <f>ROUND(I400*H400,2)</f>
        <v>0</v>
      </c>
      <c r="BL400" s="23" t="s">
        <v>151</v>
      </c>
      <c r="BM400" s="23" t="s">
        <v>504</v>
      </c>
    </row>
    <row r="401" spans="2:47" s="1" customFormat="1" ht="40.5">
      <c r="B401" s="37"/>
      <c r="D401" s="162" t="s">
        <v>149</v>
      </c>
      <c r="F401" s="163" t="s">
        <v>505</v>
      </c>
      <c r="L401" s="37"/>
      <c r="M401" s="164"/>
      <c r="N401" s="38"/>
      <c r="O401" s="38"/>
      <c r="P401" s="38"/>
      <c r="Q401" s="38"/>
      <c r="R401" s="38"/>
      <c r="S401" s="38"/>
      <c r="T401" s="66"/>
      <c r="AT401" s="23" t="s">
        <v>149</v>
      </c>
      <c r="AU401" s="23" t="s">
        <v>80</v>
      </c>
    </row>
    <row r="402" spans="2:51" s="11" customFormat="1" ht="13.5">
      <c r="B402" s="168"/>
      <c r="D402" s="162" t="s">
        <v>191</v>
      </c>
      <c r="E402" s="169" t="s">
        <v>5</v>
      </c>
      <c r="F402" s="170" t="s">
        <v>506</v>
      </c>
      <c r="H402" s="171">
        <v>35</v>
      </c>
      <c r="L402" s="168"/>
      <c r="M402" s="172"/>
      <c r="N402" s="173"/>
      <c r="O402" s="173"/>
      <c r="P402" s="173"/>
      <c r="Q402" s="173"/>
      <c r="R402" s="173"/>
      <c r="S402" s="173"/>
      <c r="T402" s="174"/>
      <c r="AT402" s="169" t="s">
        <v>191</v>
      </c>
      <c r="AU402" s="169" t="s">
        <v>80</v>
      </c>
      <c r="AV402" s="11" t="s">
        <v>80</v>
      </c>
      <c r="AW402" s="11" t="s">
        <v>33</v>
      </c>
      <c r="AX402" s="11" t="s">
        <v>78</v>
      </c>
      <c r="AY402" s="169" t="s">
        <v>132</v>
      </c>
    </row>
    <row r="403" spans="2:63" s="10" customFormat="1" ht="29.85" customHeight="1">
      <c r="B403" s="139"/>
      <c r="D403" s="140" t="s">
        <v>69</v>
      </c>
      <c r="E403" s="160" t="s">
        <v>507</v>
      </c>
      <c r="F403" s="160" t="s">
        <v>508</v>
      </c>
      <c r="J403" s="161">
        <f>BK403</f>
        <v>0</v>
      </c>
      <c r="L403" s="139"/>
      <c r="M403" s="143"/>
      <c r="N403" s="144"/>
      <c r="O403" s="144"/>
      <c r="P403" s="145">
        <f>SUM(P404:P409)</f>
        <v>1297.49121</v>
      </c>
      <c r="Q403" s="144"/>
      <c r="R403" s="145">
        <f>SUM(R404:R409)</f>
        <v>0</v>
      </c>
      <c r="S403" s="144"/>
      <c r="T403" s="146">
        <f>SUM(T404:T409)</f>
        <v>0</v>
      </c>
      <c r="AR403" s="140" t="s">
        <v>78</v>
      </c>
      <c r="AT403" s="147" t="s">
        <v>69</v>
      </c>
      <c r="AU403" s="147" t="s">
        <v>78</v>
      </c>
      <c r="AY403" s="140" t="s">
        <v>132</v>
      </c>
      <c r="BK403" s="148">
        <f>SUM(BK404:BK409)</f>
        <v>0</v>
      </c>
    </row>
    <row r="404" spans="2:65" s="1" customFormat="1" ht="25.5" customHeight="1">
      <c r="B404" s="149"/>
      <c r="C404" s="150" t="s">
        <v>509</v>
      </c>
      <c r="D404" s="150" t="s">
        <v>133</v>
      </c>
      <c r="E404" s="151" t="s">
        <v>727</v>
      </c>
      <c r="F404" s="152" t="s">
        <v>728</v>
      </c>
      <c r="G404" s="153" t="s">
        <v>512</v>
      </c>
      <c r="H404" s="154">
        <v>227.67</v>
      </c>
      <c r="I404" s="154"/>
      <c r="J404" s="154">
        <f>ROUND(I404*H404,2)</f>
        <v>0</v>
      </c>
      <c r="K404" s="152" t="s">
        <v>137</v>
      </c>
      <c r="L404" s="37"/>
      <c r="M404" s="155" t="s">
        <v>5</v>
      </c>
      <c r="N404" s="156" t="s">
        <v>41</v>
      </c>
      <c r="O404" s="157">
        <v>5.46</v>
      </c>
      <c r="P404" s="157">
        <f>O404*H404</f>
        <v>1243.0782</v>
      </c>
      <c r="Q404" s="157">
        <v>0</v>
      </c>
      <c r="R404" s="157">
        <f>Q404*H404</f>
        <v>0</v>
      </c>
      <c r="S404" s="157">
        <v>0</v>
      </c>
      <c r="T404" s="158">
        <f>S404*H404</f>
        <v>0</v>
      </c>
      <c r="AR404" s="23" t="s">
        <v>151</v>
      </c>
      <c r="AT404" s="23" t="s">
        <v>133</v>
      </c>
      <c r="AU404" s="23" t="s">
        <v>80</v>
      </c>
      <c r="AY404" s="23" t="s">
        <v>132</v>
      </c>
      <c r="BE404" s="159">
        <f>IF(N404="základní",J404,0)</f>
        <v>0</v>
      </c>
      <c r="BF404" s="159">
        <f>IF(N404="snížená",J404,0)</f>
        <v>0</v>
      </c>
      <c r="BG404" s="159">
        <f>IF(N404="zákl. přenesená",J404,0)</f>
        <v>0</v>
      </c>
      <c r="BH404" s="159">
        <f>IF(N404="sníž. přenesená",J404,0)</f>
        <v>0</v>
      </c>
      <c r="BI404" s="159">
        <f>IF(N404="nulová",J404,0)</f>
        <v>0</v>
      </c>
      <c r="BJ404" s="23" t="s">
        <v>78</v>
      </c>
      <c r="BK404" s="159">
        <f>ROUND(I404*H404,2)</f>
        <v>0</v>
      </c>
      <c r="BL404" s="23" t="s">
        <v>151</v>
      </c>
      <c r="BM404" s="23" t="s">
        <v>729</v>
      </c>
    </row>
    <row r="405" spans="2:51" s="11" customFormat="1" ht="13.5">
      <c r="B405" s="168"/>
      <c r="D405" s="162" t="s">
        <v>191</v>
      </c>
      <c r="E405" s="169" t="s">
        <v>5</v>
      </c>
      <c r="F405" s="170" t="s">
        <v>730</v>
      </c>
      <c r="H405" s="171">
        <v>227.67</v>
      </c>
      <c r="L405" s="168"/>
      <c r="M405" s="172"/>
      <c r="N405" s="173"/>
      <c r="O405" s="173"/>
      <c r="P405" s="173"/>
      <c r="Q405" s="173"/>
      <c r="R405" s="173"/>
      <c r="S405" s="173"/>
      <c r="T405" s="174"/>
      <c r="AT405" s="169" t="s">
        <v>191</v>
      </c>
      <c r="AU405" s="169" t="s">
        <v>80</v>
      </c>
      <c r="AV405" s="11" t="s">
        <v>80</v>
      </c>
      <c r="AW405" s="11" t="s">
        <v>33</v>
      </c>
      <c r="AX405" s="11" t="s">
        <v>78</v>
      </c>
      <c r="AY405" s="169" t="s">
        <v>132</v>
      </c>
    </row>
    <row r="406" spans="2:65" s="1" customFormat="1" ht="25.5" customHeight="1">
      <c r="B406" s="149"/>
      <c r="C406" s="150" t="s">
        <v>515</v>
      </c>
      <c r="D406" s="150" t="s">
        <v>133</v>
      </c>
      <c r="E406" s="151" t="s">
        <v>516</v>
      </c>
      <c r="F406" s="152" t="s">
        <v>517</v>
      </c>
      <c r="G406" s="153" t="s">
        <v>512</v>
      </c>
      <c r="H406" s="154">
        <v>227.67</v>
      </c>
      <c r="I406" s="154"/>
      <c r="J406" s="154">
        <f>ROUND(I406*H406,2)</f>
        <v>0</v>
      </c>
      <c r="K406" s="152" t="s">
        <v>137</v>
      </c>
      <c r="L406" s="37"/>
      <c r="M406" s="155" t="s">
        <v>5</v>
      </c>
      <c r="N406" s="156" t="s">
        <v>41</v>
      </c>
      <c r="O406" s="157">
        <v>0.125</v>
      </c>
      <c r="P406" s="157">
        <f>O406*H406</f>
        <v>28.45875</v>
      </c>
      <c r="Q406" s="157">
        <v>0</v>
      </c>
      <c r="R406" s="157">
        <f>Q406*H406</f>
        <v>0</v>
      </c>
      <c r="S406" s="157">
        <v>0</v>
      </c>
      <c r="T406" s="158">
        <f>S406*H406</f>
        <v>0</v>
      </c>
      <c r="AR406" s="23" t="s">
        <v>151</v>
      </c>
      <c r="AT406" s="23" t="s">
        <v>133</v>
      </c>
      <c r="AU406" s="23" t="s">
        <v>80</v>
      </c>
      <c r="AY406" s="23" t="s">
        <v>132</v>
      </c>
      <c r="BE406" s="159">
        <f>IF(N406="základní",J406,0)</f>
        <v>0</v>
      </c>
      <c r="BF406" s="159">
        <f>IF(N406="snížená",J406,0)</f>
        <v>0</v>
      </c>
      <c r="BG406" s="159">
        <f>IF(N406="zákl. přenesená",J406,0)</f>
        <v>0</v>
      </c>
      <c r="BH406" s="159">
        <f>IF(N406="sníž. přenesená",J406,0)</f>
        <v>0</v>
      </c>
      <c r="BI406" s="159">
        <f>IF(N406="nulová",J406,0)</f>
        <v>0</v>
      </c>
      <c r="BJ406" s="23" t="s">
        <v>78</v>
      </c>
      <c r="BK406" s="159">
        <f>ROUND(I406*H406,2)</f>
        <v>0</v>
      </c>
      <c r="BL406" s="23" t="s">
        <v>151</v>
      </c>
      <c r="BM406" s="23" t="s">
        <v>518</v>
      </c>
    </row>
    <row r="407" spans="2:65" s="1" customFormat="1" ht="25.5" customHeight="1">
      <c r="B407" s="149"/>
      <c r="C407" s="150" t="s">
        <v>519</v>
      </c>
      <c r="D407" s="150" t="s">
        <v>133</v>
      </c>
      <c r="E407" s="151" t="s">
        <v>520</v>
      </c>
      <c r="F407" s="152" t="s">
        <v>521</v>
      </c>
      <c r="G407" s="153" t="s">
        <v>512</v>
      </c>
      <c r="H407" s="154">
        <v>4325.71</v>
      </c>
      <c r="I407" s="154"/>
      <c r="J407" s="154">
        <f>ROUND(I407*H407,2)</f>
        <v>0</v>
      </c>
      <c r="K407" s="152" t="s">
        <v>137</v>
      </c>
      <c r="L407" s="37"/>
      <c r="M407" s="155" t="s">
        <v>5</v>
      </c>
      <c r="N407" s="156" t="s">
        <v>41</v>
      </c>
      <c r="O407" s="157">
        <v>0.006</v>
      </c>
      <c r="P407" s="157">
        <f>O407*H407</f>
        <v>25.95426</v>
      </c>
      <c r="Q407" s="157">
        <v>0</v>
      </c>
      <c r="R407" s="157">
        <f>Q407*H407</f>
        <v>0</v>
      </c>
      <c r="S407" s="157">
        <v>0</v>
      </c>
      <c r="T407" s="158">
        <f>S407*H407</f>
        <v>0</v>
      </c>
      <c r="AR407" s="23" t="s">
        <v>151</v>
      </c>
      <c r="AT407" s="23" t="s">
        <v>133</v>
      </c>
      <c r="AU407" s="23" t="s">
        <v>80</v>
      </c>
      <c r="AY407" s="23" t="s">
        <v>132</v>
      </c>
      <c r="BE407" s="159">
        <f>IF(N407="základní",J407,0)</f>
        <v>0</v>
      </c>
      <c r="BF407" s="159">
        <f>IF(N407="snížená",J407,0)</f>
        <v>0</v>
      </c>
      <c r="BG407" s="159">
        <f>IF(N407="zákl. přenesená",J407,0)</f>
        <v>0</v>
      </c>
      <c r="BH407" s="159">
        <f>IF(N407="sníž. přenesená",J407,0)</f>
        <v>0</v>
      </c>
      <c r="BI407" s="159">
        <f>IF(N407="nulová",J407,0)</f>
        <v>0</v>
      </c>
      <c r="BJ407" s="23" t="s">
        <v>78</v>
      </c>
      <c r="BK407" s="159">
        <f>ROUND(I407*H407,2)</f>
        <v>0</v>
      </c>
      <c r="BL407" s="23" t="s">
        <v>151</v>
      </c>
      <c r="BM407" s="23" t="s">
        <v>522</v>
      </c>
    </row>
    <row r="408" spans="2:51" s="11" customFormat="1" ht="13.5">
      <c r="B408" s="168"/>
      <c r="D408" s="162" t="s">
        <v>191</v>
      </c>
      <c r="E408" s="169" t="s">
        <v>5</v>
      </c>
      <c r="F408" s="170" t="s">
        <v>731</v>
      </c>
      <c r="H408" s="171">
        <v>4325.71</v>
      </c>
      <c r="L408" s="168"/>
      <c r="M408" s="172"/>
      <c r="N408" s="173"/>
      <c r="O408" s="173"/>
      <c r="P408" s="173"/>
      <c r="Q408" s="173"/>
      <c r="R408" s="173"/>
      <c r="S408" s="173"/>
      <c r="T408" s="174"/>
      <c r="AT408" s="169" t="s">
        <v>191</v>
      </c>
      <c r="AU408" s="169" t="s">
        <v>80</v>
      </c>
      <c r="AV408" s="11" t="s">
        <v>80</v>
      </c>
      <c r="AW408" s="11" t="s">
        <v>33</v>
      </c>
      <c r="AX408" s="11" t="s">
        <v>78</v>
      </c>
      <c r="AY408" s="169" t="s">
        <v>132</v>
      </c>
    </row>
    <row r="409" spans="2:65" s="1" customFormat="1" ht="16.5" customHeight="1">
      <c r="B409" s="149"/>
      <c r="C409" s="150" t="s">
        <v>524</v>
      </c>
      <c r="D409" s="150" t="s">
        <v>133</v>
      </c>
      <c r="E409" s="151" t="s">
        <v>525</v>
      </c>
      <c r="F409" s="152" t="s">
        <v>526</v>
      </c>
      <c r="G409" s="153" t="s">
        <v>512</v>
      </c>
      <c r="H409" s="154">
        <v>227.67</v>
      </c>
      <c r="I409" s="154"/>
      <c r="J409" s="154">
        <f>ROUND(I409*H409,2)</f>
        <v>0</v>
      </c>
      <c r="K409" s="152" t="s">
        <v>5</v>
      </c>
      <c r="L409" s="37"/>
      <c r="M409" s="155" t="s">
        <v>5</v>
      </c>
      <c r="N409" s="156" t="s">
        <v>41</v>
      </c>
      <c r="O409" s="157">
        <v>0</v>
      </c>
      <c r="P409" s="157">
        <f>O409*H409</f>
        <v>0</v>
      </c>
      <c r="Q409" s="157">
        <v>0</v>
      </c>
      <c r="R409" s="157">
        <f>Q409*H409</f>
        <v>0</v>
      </c>
      <c r="S409" s="157">
        <v>0</v>
      </c>
      <c r="T409" s="158">
        <f>S409*H409</f>
        <v>0</v>
      </c>
      <c r="AR409" s="23" t="s">
        <v>151</v>
      </c>
      <c r="AT409" s="23" t="s">
        <v>133</v>
      </c>
      <c r="AU409" s="23" t="s">
        <v>80</v>
      </c>
      <c r="AY409" s="23" t="s">
        <v>132</v>
      </c>
      <c r="BE409" s="159">
        <f>IF(N409="základní",J409,0)</f>
        <v>0</v>
      </c>
      <c r="BF409" s="159">
        <f>IF(N409="snížená",J409,0)</f>
        <v>0</v>
      </c>
      <c r="BG409" s="159">
        <f>IF(N409="zákl. přenesená",J409,0)</f>
        <v>0</v>
      </c>
      <c r="BH409" s="159">
        <f>IF(N409="sníž. přenesená",J409,0)</f>
        <v>0</v>
      </c>
      <c r="BI409" s="159">
        <f>IF(N409="nulová",J409,0)</f>
        <v>0</v>
      </c>
      <c r="BJ409" s="23" t="s">
        <v>78</v>
      </c>
      <c r="BK409" s="159">
        <f>ROUND(I409*H409,2)</f>
        <v>0</v>
      </c>
      <c r="BL409" s="23" t="s">
        <v>151</v>
      </c>
      <c r="BM409" s="23" t="s">
        <v>527</v>
      </c>
    </row>
    <row r="410" spans="2:63" s="10" customFormat="1" ht="29.85" customHeight="1">
      <c r="B410" s="139"/>
      <c r="D410" s="140" t="s">
        <v>69</v>
      </c>
      <c r="E410" s="160" t="s">
        <v>528</v>
      </c>
      <c r="F410" s="160" t="s">
        <v>529</v>
      </c>
      <c r="J410" s="161">
        <f>BK410</f>
        <v>0</v>
      </c>
      <c r="L410" s="139"/>
      <c r="M410" s="143"/>
      <c r="N410" s="144"/>
      <c r="O410" s="144"/>
      <c r="P410" s="145">
        <f>P411</f>
        <v>195.80161</v>
      </c>
      <c r="Q410" s="144"/>
      <c r="R410" s="145">
        <f>R411</f>
        <v>0</v>
      </c>
      <c r="S410" s="144"/>
      <c r="T410" s="146">
        <f>T411</f>
        <v>0</v>
      </c>
      <c r="AR410" s="140" t="s">
        <v>78</v>
      </c>
      <c r="AT410" s="147" t="s">
        <v>69</v>
      </c>
      <c r="AU410" s="147" t="s">
        <v>78</v>
      </c>
      <c r="AY410" s="140" t="s">
        <v>132</v>
      </c>
      <c r="BK410" s="148">
        <f>BK411</f>
        <v>0</v>
      </c>
    </row>
    <row r="411" spans="2:65" s="1" customFormat="1" ht="25.5" customHeight="1">
      <c r="B411" s="149"/>
      <c r="C411" s="150" t="s">
        <v>530</v>
      </c>
      <c r="D411" s="150" t="s">
        <v>133</v>
      </c>
      <c r="E411" s="151" t="s">
        <v>531</v>
      </c>
      <c r="F411" s="152" t="s">
        <v>532</v>
      </c>
      <c r="G411" s="153" t="s">
        <v>512</v>
      </c>
      <c r="H411" s="154">
        <v>302.63</v>
      </c>
      <c r="I411" s="154"/>
      <c r="J411" s="154">
        <f>ROUND(I411*H411,2)</f>
        <v>0</v>
      </c>
      <c r="K411" s="152" t="s">
        <v>137</v>
      </c>
      <c r="L411" s="37"/>
      <c r="M411" s="155" t="s">
        <v>5</v>
      </c>
      <c r="N411" s="156" t="s">
        <v>41</v>
      </c>
      <c r="O411" s="157">
        <v>0.647</v>
      </c>
      <c r="P411" s="157">
        <f>O411*H411</f>
        <v>195.80161</v>
      </c>
      <c r="Q411" s="157">
        <v>0</v>
      </c>
      <c r="R411" s="157">
        <f>Q411*H411</f>
        <v>0</v>
      </c>
      <c r="S411" s="157">
        <v>0</v>
      </c>
      <c r="T411" s="158">
        <f>S411*H411</f>
        <v>0</v>
      </c>
      <c r="AR411" s="23" t="s">
        <v>151</v>
      </c>
      <c r="AT411" s="23" t="s">
        <v>133</v>
      </c>
      <c r="AU411" s="23" t="s">
        <v>80</v>
      </c>
      <c r="AY411" s="23" t="s">
        <v>132</v>
      </c>
      <c r="BE411" s="159">
        <f>IF(N411="základní",J411,0)</f>
        <v>0</v>
      </c>
      <c r="BF411" s="159">
        <f>IF(N411="snížená",J411,0)</f>
        <v>0</v>
      </c>
      <c r="BG411" s="159">
        <f>IF(N411="zákl. přenesená",J411,0)</f>
        <v>0</v>
      </c>
      <c r="BH411" s="159">
        <f>IF(N411="sníž. přenesená",J411,0)</f>
        <v>0</v>
      </c>
      <c r="BI411" s="159">
        <f>IF(N411="nulová",J411,0)</f>
        <v>0</v>
      </c>
      <c r="BJ411" s="23" t="s">
        <v>78</v>
      </c>
      <c r="BK411" s="159">
        <f>ROUND(I411*H411,2)</f>
        <v>0</v>
      </c>
      <c r="BL411" s="23" t="s">
        <v>151</v>
      </c>
      <c r="BM411" s="23" t="s">
        <v>533</v>
      </c>
    </row>
    <row r="412" spans="2:63" s="10" customFormat="1" ht="37.35" customHeight="1">
      <c r="B412" s="139"/>
      <c r="D412" s="140" t="s">
        <v>69</v>
      </c>
      <c r="E412" s="141" t="s">
        <v>534</v>
      </c>
      <c r="F412" s="141" t="s">
        <v>535</v>
      </c>
      <c r="J412" s="142">
        <f>BK412</f>
        <v>0</v>
      </c>
      <c r="L412" s="139"/>
      <c r="M412" s="143"/>
      <c r="N412" s="144"/>
      <c r="O412" s="144"/>
      <c r="P412" s="145">
        <f>P413+P419</f>
        <v>235.08375000000004</v>
      </c>
      <c r="Q412" s="144"/>
      <c r="R412" s="145">
        <f>R413+R419</f>
        <v>0.32484300000000005</v>
      </c>
      <c r="S412" s="144"/>
      <c r="T412" s="146">
        <f>T413+T419</f>
        <v>0</v>
      </c>
      <c r="AR412" s="140" t="s">
        <v>80</v>
      </c>
      <c r="AT412" s="147" t="s">
        <v>69</v>
      </c>
      <c r="AU412" s="147" t="s">
        <v>70</v>
      </c>
      <c r="AY412" s="140" t="s">
        <v>132</v>
      </c>
      <c r="BK412" s="148">
        <f>BK413+BK419</f>
        <v>0</v>
      </c>
    </row>
    <row r="413" spans="2:63" s="10" customFormat="1" ht="19.9" customHeight="1">
      <c r="B413" s="139"/>
      <c r="D413" s="140" t="s">
        <v>69</v>
      </c>
      <c r="E413" s="160" t="s">
        <v>536</v>
      </c>
      <c r="F413" s="160" t="s">
        <v>537</v>
      </c>
      <c r="J413" s="161">
        <f>BK413</f>
        <v>0</v>
      </c>
      <c r="L413" s="139"/>
      <c r="M413" s="143"/>
      <c r="N413" s="144"/>
      <c r="O413" s="144"/>
      <c r="P413" s="145">
        <f>SUM(P414:P418)</f>
        <v>0</v>
      </c>
      <c r="Q413" s="144"/>
      <c r="R413" s="145">
        <f>SUM(R414:R418)</f>
        <v>0</v>
      </c>
      <c r="S413" s="144"/>
      <c r="T413" s="146">
        <f>SUM(T414:T418)</f>
        <v>0</v>
      </c>
      <c r="AR413" s="140" t="s">
        <v>80</v>
      </c>
      <c r="AT413" s="147" t="s">
        <v>69</v>
      </c>
      <c r="AU413" s="147" t="s">
        <v>78</v>
      </c>
      <c r="AY413" s="140" t="s">
        <v>132</v>
      </c>
      <c r="BK413" s="148">
        <f>SUM(BK414:BK418)</f>
        <v>0</v>
      </c>
    </row>
    <row r="414" spans="2:65" s="1" customFormat="1" ht="25.5" customHeight="1">
      <c r="B414" s="149"/>
      <c r="C414" s="150" t="s">
        <v>538</v>
      </c>
      <c r="D414" s="150" t="s">
        <v>133</v>
      </c>
      <c r="E414" s="151" t="s">
        <v>539</v>
      </c>
      <c r="F414" s="152" t="s">
        <v>540</v>
      </c>
      <c r="G414" s="153" t="s">
        <v>282</v>
      </c>
      <c r="H414" s="154">
        <v>3</v>
      </c>
      <c r="I414" s="154"/>
      <c r="J414" s="154">
        <f>ROUND(I414*H414,2)</f>
        <v>0</v>
      </c>
      <c r="K414" s="152" t="s">
        <v>5</v>
      </c>
      <c r="L414" s="37"/>
      <c r="M414" s="155" t="s">
        <v>5</v>
      </c>
      <c r="N414" s="156" t="s">
        <v>41</v>
      </c>
      <c r="O414" s="157">
        <v>0</v>
      </c>
      <c r="P414" s="157">
        <f>O414*H414</f>
        <v>0</v>
      </c>
      <c r="Q414" s="157">
        <v>0</v>
      </c>
      <c r="R414" s="157">
        <f>Q414*H414</f>
        <v>0</v>
      </c>
      <c r="S414" s="157">
        <v>0</v>
      </c>
      <c r="T414" s="158">
        <f>S414*H414</f>
        <v>0</v>
      </c>
      <c r="AR414" s="23" t="s">
        <v>315</v>
      </c>
      <c r="AT414" s="23" t="s">
        <v>133</v>
      </c>
      <c r="AU414" s="23" t="s">
        <v>80</v>
      </c>
      <c r="AY414" s="23" t="s">
        <v>132</v>
      </c>
      <c r="BE414" s="159">
        <f>IF(N414="základní",J414,0)</f>
        <v>0</v>
      </c>
      <c r="BF414" s="159">
        <f>IF(N414="snížená",J414,0)</f>
        <v>0</v>
      </c>
      <c r="BG414" s="159">
        <f>IF(N414="zákl. přenesená",J414,0)</f>
        <v>0</v>
      </c>
      <c r="BH414" s="159">
        <f>IF(N414="sníž. přenesená",J414,0)</f>
        <v>0</v>
      </c>
      <c r="BI414" s="159">
        <f>IF(N414="nulová",J414,0)</f>
        <v>0</v>
      </c>
      <c r="BJ414" s="23" t="s">
        <v>78</v>
      </c>
      <c r="BK414" s="159">
        <f>ROUND(I414*H414,2)</f>
        <v>0</v>
      </c>
      <c r="BL414" s="23" t="s">
        <v>315</v>
      </c>
      <c r="BM414" s="23" t="s">
        <v>541</v>
      </c>
    </row>
    <row r="415" spans="2:51" s="11" customFormat="1" ht="13.5">
      <c r="B415" s="168"/>
      <c r="D415" s="162" t="s">
        <v>191</v>
      </c>
      <c r="E415" s="169" t="s">
        <v>5</v>
      </c>
      <c r="F415" s="170" t="s">
        <v>721</v>
      </c>
      <c r="H415" s="171">
        <v>1</v>
      </c>
      <c r="L415" s="168"/>
      <c r="M415" s="172"/>
      <c r="N415" s="173"/>
      <c r="O415" s="173"/>
      <c r="P415" s="173"/>
      <c r="Q415" s="173"/>
      <c r="R415" s="173"/>
      <c r="S415" s="173"/>
      <c r="T415" s="174"/>
      <c r="AT415" s="169" t="s">
        <v>191</v>
      </c>
      <c r="AU415" s="169" t="s">
        <v>80</v>
      </c>
      <c r="AV415" s="11" t="s">
        <v>80</v>
      </c>
      <c r="AW415" s="11" t="s">
        <v>33</v>
      </c>
      <c r="AX415" s="11" t="s">
        <v>70</v>
      </c>
      <c r="AY415" s="169" t="s">
        <v>132</v>
      </c>
    </row>
    <row r="416" spans="2:51" s="11" customFormat="1" ht="13.5">
      <c r="B416" s="168"/>
      <c r="D416" s="162" t="s">
        <v>191</v>
      </c>
      <c r="E416" s="169" t="s">
        <v>5</v>
      </c>
      <c r="F416" s="170" t="s">
        <v>722</v>
      </c>
      <c r="H416" s="171">
        <v>1</v>
      </c>
      <c r="L416" s="168"/>
      <c r="M416" s="172"/>
      <c r="N416" s="173"/>
      <c r="O416" s="173"/>
      <c r="P416" s="173"/>
      <c r="Q416" s="173"/>
      <c r="R416" s="173"/>
      <c r="S416" s="173"/>
      <c r="T416" s="174"/>
      <c r="AT416" s="169" t="s">
        <v>191</v>
      </c>
      <c r="AU416" s="169" t="s">
        <v>80</v>
      </c>
      <c r="AV416" s="11" t="s">
        <v>80</v>
      </c>
      <c r="AW416" s="11" t="s">
        <v>33</v>
      </c>
      <c r="AX416" s="11" t="s">
        <v>70</v>
      </c>
      <c r="AY416" s="169" t="s">
        <v>132</v>
      </c>
    </row>
    <row r="417" spans="2:51" s="11" customFormat="1" ht="13.5">
      <c r="B417" s="168"/>
      <c r="D417" s="162" t="s">
        <v>191</v>
      </c>
      <c r="E417" s="169" t="s">
        <v>5</v>
      </c>
      <c r="F417" s="170" t="s">
        <v>723</v>
      </c>
      <c r="H417" s="171">
        <v>1</v>
      </c>
      <c r="L417" s="168"/>
      <c r="M417" s="172"/>
      <c r="N417" s="173"/>
      <c r="O417" s="173"/>
      <c r="P417" s="173"/>
      <c r="Q417" s="173"/>
      <c r="R417" s="173"/>
      <c r="S417" s="173"/>
      <c r="T417" s="174"/>
      <c r="AT417" s="169" t="s">
        <v>191</v>
      </c>
      <c r="AU417" s="169" t="s">
        <v>80</v>
      </c>
      <c r="AV417" s="11" t="s">
        <v>80</v>
      </c>
      <c r="AW417" s="11" t="s">
        <v>33</v>
      </c>
      <c r="AX417" s="11" t="s">
        <v>70</v>
      </c>
      <c r="AY417" s="169" t="s">
        <v>132</v>
      </c>
    </row>
    <row r="418" spans="2:51" s="12" customFormat="1" ht="13.5">
      <c r="B418" s="175"/>
      <c r="D418" s="162" t="s">
        <v>191</v>
      </c>
      <c r="E418" s="176" t="s">
        <v>5</v>
      </c>
      <c r="F418" s="177" t="s">
        <v>195</v>
      </c>
      <c r="H418" s="178">
        <v>3</v>
      </c>
      <c r="L418" s="175"/>
      <c r="M418" s="179"/>
      <c r="N418" s="180"/>
      <c r="O418" s="180"/>
      <c r="P418" s="180"/>
      <c r="Q418" s="180"/>
      <c r="R418" s="180"/>
      <c r="S418" s="180"/>
      <c r="T418" s="181"/>
      <c r="AT418" s="176" t="s">
        <v>191</v>
      </c>
      <c r="AU418" s="176" t="s">
        <v>80</v>
      </c>
      <c r="AV418" s="12" t="s">
        <v>151</v>
      </c>
      <c r="AW418" s="12" t="s">
        <v>33</v>
      </c>
      <c r="AX418" s="12" t="s">
        <v>78</v>
      </c>
      <c r="AY418" s="176" t="s">
        <v>132</v>
      </c>
    </row>
    <row r="419" spans="2:63" s="10" customFormat="1" ht="29.85" customHeight="1">
      <c r="B419" s="139"/>
      <c r="D419" s="140" t="s">
        <v>69</v>
      </c>
      <c r="E419" s="160" t="s">
        <v>542</v>
      </c>
      <c r="F419" s="160" t="s">
        <v>543</v>
      </c>
      <c r="J419" s="161">
        <f>BK419</f>
        <v>0</v>
      </c>
      <c r="L419" s="139"/>
      <c r="M419" s="143"/>
      <c r="N419" s="144"/>
      <c r="O419" s="144"/>
      <c r="P419" s="145">
        <f>SUM(P420:P441)</f>
        <v>235.08375000000004</v>
      </c>
      <c r="Q419" s="144"/>
      <c r="R419" s="145">
        <f>SUM(R420:R441)</f>
        <v>0.32484300000000005</v>
      </c>
      <c r="S419" s="144"/>
      <c r="T419" s="146">
        <f>SUM(T420:T441)</f>
        <v>0</v>
      </c>
      <c r="AR419" s="140" t="s">
        <v>80</v>
      </c>
      <c r="AT419" s="147" t="s">
        <v>69</v>
      </c>
      <c r="AU419" s="147" t="s">
        <v>78</v>
      </c>
      <c r="AY419" s="140" t="s">
        <v>132</v>
      </c>
      <c r="BK419" s="148">
        <f>SUM(BK420:BK441)</f>
        <v>0</v>
      </c>
    </row>
    <row r="420" spans="2:65" s="1" customFormat="1" ht="16.5" customHeight="1">
      <c r="B420" s="149"/>
      <c r="C420" s="150" t="s">
        <v>544</v>
      </c>
      <c r="D420" s="150" t="s">
        <v>133</v>
      </c>
      <c r="E420" s="151" t="s">
        <v>545</v>
      </c>
      <c r="F420" s="152" t="s">
        <v>546</v>
      </c>
      <c r="G420" s="153" t="s">
        <v>188</v>
      </c>
      <c r="H420" s="154">
        <v>854.85</v>
      </c>
      <c r="I420" s="154"/>
      <c r="J420" s="154">
        <f>ROUND(I420*H420,2)</f>
        <v>0</v>
      </c>
      <c r="K420" s="152" t="s">
        <v>137</v>
      </c>
      <c r="L420" s="37"/>
      <c r="M420" s="155" t="s">
        <v>5</v>
      </c>
      <c r="N420" s="156" t="s">
        <v>41</v>
      </c>
      <c r="O420" s="157">
        <v>0.275</v>
      </c>
      <c r="P420" s="157">
        <f>O420*H420</f>
        <v>235.08375000000004</v>
      </c>
      <c r="Q420" s="157">
        <v>0.00038</v>
      </c>
      <c r="R420" s="157">
        <f>Q420*H420</f>
        <v>0.32484300000000005</v>
      </c>
      <c r="S420" s="157">
        <v>0</v>
      </c>
      <c r="T420" s="158">
        <f>S420*H420</f>
        <v>0</v>
      </c>
      <c r="AR420" s="23" t="s">
        <v>315</v>
      </c>
      <c r="AT420" s="23" t="s">
        <v>133</v>
      </c>
      <c r="AU420" s="23" t="s">
        <v>80</v>
      </c>
      <c r="AY420" s="23" t="s">
        <v>132</v>
      </c>
      <c r="BE420" s="159">
        <f>IF(N420="základní",J420,0)</f>
        <v>0</v>
      </c>
      <c r="BF420" s="159">
        <f>IF(N420="snížená",J420,0)</f>
        <v>0</v>
      </c>
      <c r="BG420" s="159">
        <f>IF(N420="zákl. přenesená",J420,0)</f>
        <v>0</v>
      </c>
      <c r="BH420" s="159">
        <f>IF(N420="sníž. přenesená",J420,0)</f>
        <v>0</v>
      </c>
      <c r="BI420" s="159">
        <f>IF(N420="nulová",J420,0)</f>
        <v>0</v>
      </c>
      <c r="BJ420" s="23" t="s">
        <v>78</v>
      </c>
      <c r="BK420" s="159">
        <f>ROUND(I420*H420,2)</f>
        <v>0</v>
      </c>
      <c r="BL420" s="23" t="s">
        <v>315</v>
      </c>
      <c r="BM420" s="23" t="s">
        <v>547</v>
      </c>
    </row>
    <row r="421" spans="2:51" s="11" customFormat="1" ht="13.5">
      <c r="B421" s="168"/>
      <c r="D421" s="162" t="s">
        <v>191</v>
      </c>
      <c r="E421" s="169" t="s">
        <v>5</v>
      </c>
      <c r="F421" s="170" t="s">
        <v>623</v>
      </c>
      <c r="H421" s="171">
        <v>30.87</v>
      </c>
      <c r="L421" s="168"/>
      <c r="M421" s="172"/>
      <c r="N421" s="173"/>
      <c r="O421" s="173"/>
      <c r="P421" s="173"/>
      <c r="Q421" s="173"/>
      <c r="R421" s="173"/>
      <c r="S421" s="173"/>
      <c r="T421" s="174"/>
      <c r="AT421" s="169" t="s">
        <v>191</v>
      </c>
      <c r="AU421" s="169" t="s">
        <v>80</v>
      </c>
      <c r="AV421" s="11" t="s">
        <v>80</v>
      </c>
      <c r="AW421" s="11" t="s">
        <v>33</v>
      </c>
      <c r="AX421" s="11" t="s">
        <v>70</v>
      </c>
      <c r="AY421" s="169" t="s">
        <v>132</v>
      </c>
    </row>
    <row r="422" spans="2:51" s="11" customFormat="1" ht="13.5">
      <c r="B422" s="168"/>
      <c r="D422" s="162" t="s">
        <v>191</v>
      </c>
      <c r="E422" s="169" t="s">
        <v>5</v>
      </c>
      <c r="F422" s="170" t="s">
        <v>624</v>
      </c>
      <c r="H422" s="171">
        <v>43.54</v>
      </c>
      <c r="L422" s="168"/>
      <c r="M422" s="172"/>
      <c r="N422" s="173"/>
      <c r="O422" s="173"/>
      <c r="P422" s="173"/>
      <c r="Q422" s="173"/>
      <c r="R422" s="173"/>
      <c r="S422" s="173"/>
      <c r="T422" s="174"/>
      <c r="AT422" s="169" t="s">
        <v>191</v>
      </c>
      <c r="AU422" s="169" t="s">
        <v>80</v>
      </c>
      <c r="AV422" s="11" t="s">
        <v>80</v>
      </c>
      <c r="AW422" s="11" t="s">
        <v>33</v>
      </c>
      <c r="AX422" s="11" t="s">
        <v>70</v>
      </c>
      <c r="AY422" s="169" t="s">
        <v>132</v>
      </c>
    </row>
    <row r="423" spans="2:51" s="11" customFormat="1" ht="13.5">
      <c r="B423" s="168"/>
      <c r="D423" s="162" t="s">
        <v>191</v>
      </c>
      <c r="E423" s="169" t="s">
        <v>5</v>
      </c>
      <c r="F423" s="170" t="s">
        <v>625</v>
      </c>
      <c r="H423" s="171">
        <v>36.04</v>
      </c>
      <c r="L423" s="168"/>
      <c r="M423" s="172"/>
      <c r="N423" s="173"/>
      <c r="O423" s="173"/>
      <c r="P423" s="173"/>
      <c r="Q423" s="173"/>
      <c r="R423" s="173"/>
      <c r="S423" s="173"/>
      <c r="T423" s="174"/>
      <c r="AT423" s="169" t="s">
        <v>191</v>
      </c>
      <c r="AU423" s="169" t="s">
        <v>80</v>
      </c>
      <c r="AV423" s="11" t="s">
        <v>80</v>
      </c>
      <c r="AW423" s="11" t="s">
        <v>33</v>
      </c>
      <c r="AX423" s="11" t="s">
        <v>70</v>
      </c>
      <c r="AY423" s="169" t="s">
        <v>132</v>
      </c>
    </row>
    <row r="424" spans="2:51" s="11" customFormat="1" ht="13.5">
      <c r="B424" s="168"/>
      <c r="D424" s="162" t="s">
        <v>191</v>
      </c>
      <c r="E424" s="169" t="s">
        <v>5</v>
      </c>
      <c r="F424" s="170" t="s">
        <v>626</v>
      </c>
      <c r="H424" s="171">
        <v>39.56</v>
      </c>
      <c r="L424" s="168"/>
      <c r="M424" s="172"/>
      <c r="N424" s="173"/>
      <c r="O424" s="173"/>
      <c r="P424" s="173"/>
      <c r="Q424" s="173"/>
      <c r="R424" s="173"/>
      <c r="S424" s="173"/>
      <c r="T424" s="174"/>
      <c r="AT424" s="169" t="s">
        <v>191</v>
      </c>
      <c r="AU424" s="169" t="s">
        <v>80</v>
      </c>
      <c r="AV424" s="11" t="s">
        <v>80</v>
      </c>
      <c r="AW424" s="11" t="s">
        <v>33</v>
      </c>
      <c r="AX424" s="11" t="s">
        <v>70</v>
      </c>
      <c r="AY424" s="169" t="s">
        <v>132</v>
      </c>
    </row>
    <row r="425" spans="2:51" s="11" customFormat="1" ht="13.5">
      <c r="B425" s="168"/>
      <c r="D425" s="162" t="s">
        <v>191</v>
      </c>
      <c r="E425" s="169" t="s">
        <v>5</v>
      </c>
      <c r="F425" s="170" t="s">
        <v>627</v>
      </c>
      <c r="H425" s="171">
        <v>36.26</v>
      </c>
      <c r="L425" s="168"/>
      <c r="M425" s="172"/>
      <c r="N425" s="173"/>
      <c r="O425" s="173"/>
      <c r="P425" s="173"/>
      <c r="Q425" s="173"/>
      <c r="R425" s="173"/>
      <c r="S425" s="173"/>
      <c r="T425" s="174"/>
      <c r="AT425" s="169" t="s">
        <v>191</v>
      </c>
      <c r="AU425" s="169" t="s">
        <v>80</v>
      </c>
      <c r="AV425" s="11" t="s">
        <v>80</v>
      </c>
      <c r="AW425" s="11" t="s">
        <v>33</v>
      </c>
      <c r="AX425" s="11" t="s">
        <v>70</v>
      </c>
      <c r="AY425" s="169" t="s">
        <v>132</v>
      </c>
    </row>
    <row r="426" spans="2:51" s="11" customFormat="1" ht="13.5">
      <c r="B426" s="168"/>
      <c r="D426" s="162" t="s">
        <v>191</v>
      </c>
      <c r="E426" s="169" t="s">
        <v>5</v>
      </c>
      <c r="F426" s="170" t="s">
        <v>628</v>
      </c>
      <c r="H426" s="171">
        <v>62.92</v>
      </c>
      <c r="L426" s="168"/>
      <c r="M426" s="172"/>
      <c r="N426" s="173"/>
      <c r="O426" s="173"/>
      <c r="P426" s="173"/>
      <c r="Q426" s="173"/>
      <c r="R426" s="173"/>
      <c r="S426" s="173"/>
      <c r="T426" s="174"/>
      <c r="AT426" s="169" t="s">
        <v>191</v>
      </c>
      <c r="AU426" s="169" t="s">
        <v>80</v>
      </c>
      <c r="AV426" s="11" t="s">
        <v>80</v>
      </c>
      <c r="AW426" s="11" t="s">
        <v>33</v>
      </c>
      <c r="AX426" s="11" t="s">
        <v>70</v>
      </c>
      <c r="AY426" s="169" t="s">
        <v>132</v>
      </c>
    </row>
    <row r="427" spans="2:51" s="11" customFormat="1" ht="13.5">
      <c r="B427" s="168"/>
      <c r="D427" s="162" t="s">
        <v>191</v>
      </c>
      <c r="E427" s="169" t="s">
        <v>5</v>
      </c>
      <c r="F427" s="170" t="s">
        <v>629</v>
      </c>
      <c r="H427" s="171">
        <v>40</v>
      </c>
      <c r="L427" s="168"/>
      <c r="M427" s="172"/>
      <c r="N427" s="173"/>
      <c r="O427" s="173"/>
      <c r="P427" s="173"/>
      <c r="Q427" s="173"/>
      <c r="R427" s="173"/>
      <c r="S427" s="173"/>
      <c r="T427" s="174"/>
      <c r="AT427" s="169" t="s">
        <v>191</v>
      </c>
      <c r="AU427" s="169" t="s">
        <v>80</v>
      </c>
      <c r="AV427" s="11" t="s">
        <v>80</v>
      </c>
      <c r="AW427" s="11" t="s">
        <v>33</v>
      </c>
      <c r="AX427" s="11" t="s">
        <v>70</v>
      </c>
      <c r="AY427" s="169" t="s">
        <v>132</v>
      </c>
    </row>
    <row r="428" spans="2:51" s="11" customFormat="1" ht="13.5">
      <c r="B428" s="168"/>
      <c r="D428" s="162" t="s">
        <v>191</v>
      </c>
      <c r="E428" s="169" t="s">
        <v>5</v>
      </c>
      <c r="F428" s="170" t="s">
        <v>630</v>
      </c>
      <c r="H428" s="171">
        <v>30.63</v>
      </c>
      <c r="L428" s="168"/>
      <c r="M428" s="172"/>
      <c r="N428" s="173"/>
      <c r="O428" s="173"/>
      <c r="P428" s="173"/>
      <c r="Q428" s="173"/>
      <c r="R428" s="173"/>
      <c r="S428" s="173"/>
      <c r="T428" s="174"/>
      <c r="AT428" s="169" t="s">
        <v>191</v>
      </c>
      <c r="AU428" s="169" t="s">
        <v>80</v>
      </c>
      <c r="AV428" s="11" t="s">
        <v>80</v>
      </c>
      <c r="AW428" s="11" t="s">
        <v>33</v>
      </c>
      <c r="AX428" s="11" t="s">
        <v>70</v>
      </c>
      <c r="AY428" s="169" t="s">
        <v>132</v>
      </c>
    </row>
    <row r="429" spans="2:51" s="11" customFormat="1" ht="13.5">
      <c r="B429" s="168"/>
      <c r="D429" s="162" t="s">
        <v>191</v>
      </c>
      <c r="E429" s="169" t="s">
        <v>5</v>
      </c>
      <c r="F429" s="170" t="s">
        <v>631</v>
      </c>
      <c r="H429" s="171">
        <v>86.43</v>
      </c>
      <c r="L429" s="168"/>
      <c r="M429" s="172"/>
      <c r="N429" s="173"/>
      <c r="O429" s="173"/>
      <c r="P429" s="173"/>
      <c r="Q429" s="173"/>
      <c r="R429" s="173"/>
      <c r="S429" s="173"/>
      <c r="T429" s="174"/>
      <c r="AT429" s="169" t="s">
        <v>191</v>
      </c>
      <c r="AU429" s="169" t="s">
        <v>80</v>
      </c>
      <c r="AV429" s="11" t="s">
        <v>80</v>
      </c>
      <c r="AW429" s="11" t="s">
        <v>33</v>
      </c>
      <c r="AX429" s="11" t="s">
        <v>70</v>
      </c>
      <c r="AY429" s="169" t="s">
        <v>132</v>
      </c>
    </row>
    <row r="430" spans="2:51" s="11" customFormat="1" ht="13.5">
      <c r="B430" s="168"/>
      <c r="D430" s="162" t="s">
        <v>191</v>
      </c>
      <c r="E430" s="169" t="s">
        <v>5</v>
      </c>
      <c r="F430" s="170" t="s">
        <v>632</v>
      </c>
      <c r="H430" s="171">
        <v>35.68</v>
      </c>
      <c r="L430" s="168"/>
      <c r="M430" s="172"/>
      <c r="N430" s="173"/>
      <c r="O430" s="173"/>
      <c r="P430" s="173"/>
      <c r="Q430" s="173"/>
      <c r="R430" s="173"/>
      <c r="S430" s="173"/>
      <c r="T430" s="174"/>
      <c r="AT430" s="169" t="s">
        <v>191</v>
      </c>
      <c r="AU430" s="169" t="s">
        <v>80</v>
      </c>
      <c r="AV430" s="11" t="s">
        <v>80</v>
      </c>
      <c r="AW430" s="11" t="s">
        <v>33</v>
      </c>
      <c r="AX430" s="11" t="s">
        <v>70</v>
      </c>
      <c r="AY430" s="169" t="s">
        <v>132</v>
      </c>
    </row>
    <row r="431" spans="2:51" s="11" customFormat="1" ht="13.5">
      <c r="B431" s="168"/>
      <c r="D431" s="162" t="s">
        <v>191</v>
      </c>
      <c r="E431" s="169" t="s">
        <v>5</v>
      </c>
      <c r="F431" s="170" t="s">
        <v>633</v>
      </c>
      <c r="H431" s="171">
        <v>53.9</v>
      </c>
      <c r="L431" s="168"/>
      <c r="M431" s="172"/>
      <c r="N431" s="173"/>
      <c r="O431" s="173"/>
      <c r="P431" s="173"/>
      <c r="Q431" s="173"/>
      <c r="R431" s="173"/>
      <c r="S431" s="173"/>
      <c r="T431" s="174"/>
      <c r="AT431" s="169" t="s">
        <v>191</v>
      </c>
      <c r="AU431" s="169" t="s">
        <v>80</v>
      </c>
      <c r="AV431" s="11" t="s">
        <v>80</v>
      </c>
      <c r="AW431" s="11" t="s">
        <v>33</v>
      </c>
      <c r="AX431" s="11" t="s">
        <v>70</v>
      </c>
      <c r="AY431" s="169" t="s">
        <v>132</v>
      </c>
    </row>
    <row r="432" spans="2:51" s="11" customFormat="1" ht="13.5">
      <c r="B432" s="168"/>
      <c r="D432" s="162" t="s">
        <v>191</v>
      </c>
      <c r="E432" s="169" t="s">
        <v>5</v>
      </c>
      <c r="F432" s="170" t="s">
        <v>634</v>
      </c>
      <c r="H432" s="171">
        <v>34.75</v>
      </c>
      <c r="L432" s="168"/>
      <c r="M432" s="172"/>
      <c r="N432" s="173"/>
      <c r="O432" s="173"/>
      <c r="P432" s="173"/>
      <c r="Q432" s="173"/>
      <c r="R432" s="173"/>
      <c r="S432" s="173"/>
      <c r="T432" s="174"/>
      <c r="AT432" s="169" t="s">
        <v>191</v>
      </c>
      <c r="AU432" s="169" t="s">
        <v>80</v>
      </c>
      <c r="AV432" s="11" t="s">
        <v>80</v>
      </c>
      <c r="AW432" s="11" t="s">
        <v>33</v>
      </c>
      <c r="AX432" s="11" t="s">
        <v>70</v>
      </c>
      <c r="AY432" s="169" t="s">
        <v>132</v>
      </c>
    </row>
    <row r="433" spans="2:51" s="11" customFormat="1" ht="13.5">
      <c r="B433" s="168"/>
      <c r="D433" s="162" t="s">
        <v>191</v>
      </c>
      <c r="E433" s="169" t="s">
        <v>5</v>
      </c>
      <c r="F433" s="170" t="s">
        <v>635</v>
      </c>
      <c r="H433" s="171">
        <v>54.06</v>
      </c>
      <c r="L433" s="168"/>
      <c r="M433" s="172"/>
      <c r="N433" s="173"/>
      <c r="O433" s="173"/>
      <c r="P433" s="173"/>
      <c r="Q433" s="173"/>
      <c r="R433" s="173"/>
      <c r="S433" s="173"/>
      <c r="T433" s="174"/>
      <c r="AT433" s="169" t="s">
        <v>191</v>
      </c>
      <c r="AU433" s="169" t="s">
        <v>80</v>
      </c>
      <c r="AV433" s="11" t="s">
        <v>80</v>
      </c>
      <c r="AW433" s="11" t="s">
        <v>33</v>
      </c>
      <c r="AX433" s="11" t="s">
        <v>70</v>
      </c>
      <c r="AY433" s="169" t="s">
        <v>132</v>
      </c>
    </row>
    <row r="434" spans="2:51" s="11" customFormat="1" ht="13.5">
      <c r="B434" s="168"/>
      <c r="D434" s="162" t="s">
        <v>191</v>
      </c>
      <c r="E434" s="169" t="s">
        <v>5</v>
      </c>
      <c r="F434" s="170" t="s">
        <v>636</v>
      </c>
      <c r="H434" s="171">
        <v>37.43</v>
      </c>
      <c r="L434" s="168"/>
      <c r="M434" s="172"/>
      <c r="N434" s="173"/>
      <c r="O434" s="173"/>
      <c r="P434" s="173"/>
      <c r="Q434" s="173"/>
      <c r="R434" s="173"/>
      <c r="S434" s="173"/>
      <c r="T434" s="174"/>
      <c r="AT434" s="169" t="s">
        <v>191</v>
      </c>
      <c r="AU434" s="169" t="s">
        <v>80</v>
      </c>
      <c r="AV434" s="11" t="s">
        <v>80</v>
      </c>
      <c r="AW434" s="11" t="s">
        <v>33</v>
      </c>
      <c r="AX434" s="11" t="s">
        <v>70</v>
      </c>
      <c r="AY434" s="169" t="s">
        <v>132</v>
      </c>
    </row>
    <row r="435" spans="2:51" s="11" customFormat="1" ht="13.5">
      <c r="B435" s="168"/>
      <c r="D435" s="162" t="s">
        <v>191</v>
      </c>
      <c r="E435" s="169" t="s">
        <v>5</v>
      </c>
      <c r="F435" s="170" t="s">
        <v>637</v>
      </c>
      <c r="H435" s="171">
        <v>56.18</v>
      </c>
      <c r="L435" s="168"/>
      <c r="M435" s="172"/>
      <c r="N435" s="173"/>
      <c r="O435" s="173"/>
      <c r="P435" s="173"/>
      <c r="Q435" s="173"/>
      <c r="R435" s="173"/>
      <c r="S435" s="173"/>
      <c r="T435" s="174"/>
      <c r="AT435" s="169" t="s">
        <v>191</v>
      </c>
      <c r="AU435" s="169" t="s">
        <v>80</v>
      </c>
      <c r="AV435" s="11" t="s">
        <v>80</v>
      </c>
      <c r="AW435" s="11" t="s">
        <v>33</v>
      </c>
      <c r="AX435" s="11" t="s">
        <v>70</v>
      </c>
      <c r="AY435" s="169" t="s">
        <v>132</v>
      </c>
    </row>
    <row r="436" spans="2:51" s="11" customFormat="1" ht="13.5">
      <c r="B436" s="168"/>
      <c r="D436" s="162" t="s">
        <v>191</v>
      </c>
      <c r="E436" s="169" t="s">
        <v>5</v>
      </c>
      <c r="F436" s="170" t="s">
        <v>638</v>
      </c>
      <c r="H436" s="171">
        <v>28.59</v>
      </c>
      <c r="L436" s="168"/>
      <c r="M436" s="172"/>
      <c r="N436" s="173"/>
      <c r="O436" s="173"/>
      <c r="P436" s="173"/>
      <c r="Q436" s="173"/>
      <c r="R436" s="173"/>
      <c r="S436" s="173"/>
      <c r="T436" s="174"/>
      <c r="AT436" s="169" t="s">
        <v>191</v>
      </c>
      <c r="AU436" s="169" t="s">
        <v>80</v>
      </c>
      <c r="AV436" s="11" t="s">
        <v>80</v>
      </c>
      <c r="AW436" s="11" t="s">
        <v>33</v>
      </c>
      <c r="AX436" s="11" t="s">
        <v>70</v>
      </c>
      <c r="AY436" s="169" t="s">
        <v>132</v>
      </c>
    </row>
    <row r="437" spans="2:51" s="11" customFormat="1" ht="13.5">
      <c r="B437" s="168"/>
      <c r="D437" s="162" t="s">
        <v>191</v>
      </c>
      <c r="E437" s="169" t="s">
        <v>5</v>
      </c>
      <c r="F437" s="170" t="s">
        <v>639</v>
      </c>
      <c r="H437" s="171">
        <v>42.5</v>
      </c>
      <c r="L437" s="168"/>
      <c r="M437" s="172"/>
      <c r="N437" s="173"/>
      <c r="O437" s="173"/>
      <c r="P437" s="173"/>
      <c r="Q437" s="173"/>
      <c r="R437" s="173"/>
      <c r="S437" s="173"/>
      <c r="T437" s="174"/>
      <c r="AT437" s="169" t="s">
        <v>191</v>
      </c>
      <c r="AU437" s="169" t="s">
        <v>80</v>
      </c>
      <c r="AV437" s="11" t="s">
        <v>80</v>
      </c>
      <c r="AW437" s="11" t="s">
        <v>33</v>
      </c>
      <c r="AX437" s="11" t="s">
        <v>70</v>
      </c>
      <c r="AY437" s="169" t="s">
        <v>132</v>
      </c>
    </row>
    <row r="438" spans="2:51" s="11" customFormat="1" ht="13.5">
      <c r="B438" s="168"/>
      <c r="D438" s="162" t="s">
        <v>191</v>
      </c>
      <c r="E438" s="169" t="s">
        <v>5</v>
      </c>
      <c r="F438" s="170" t="s">
        <v>640</v>
      </c>
      <c r="H438" s="171">
        <v>29.01</v>
      </c>
      <c r="L438" s="168"/>
      <c r="M438" s="172"/>
      <c r="N438" s="173"/>
      <c r="O438" s="173"/>
      <c r="P438" s="173"/>
      <c r="Q438" s="173"/>
      <c r="R438" s="173"/>
      <c r="S438" s="173"/>
      <c r="T438" s="174"/>
      <c r="AT438" s="169" t="s">
        <v>191</v>
      </c>
      <c r="AU438" s="169" t="s">
        <v>80</v>
      </c>
      <c r="AV438" s="11" t="s">
        <v>80</v>
      </c>
      <c r="AW438" s="11" t="s">
        <v>33</v>
      </c>
      <c r="AX438" s="11" t="s">
        <v>70</v>
      </c>
      <c r="AY438" s="169" t="s">
        <v>132</v>
      </c>
    </row>
    <row r="439" spans="2:51" s="11" customFormat="1" ht="13.5">
      <c r="B439" s="168"/>
      <c r="D439" s="162" t="s">
        <v>191</v>
      </c>
      <c r="E439" s="169" t="s">
        <v>5</v>
      </c>
      <c r="F439" s="170" t="s">
        <v>641</v>
      </c>
      <c r="H439" s="171">
        <v>8.5</v>
      </c>
      <c r="L439" s="168"/>
      <c r="M439" s="172"/>
      <c r="N439" s="173"/>
      <c r="O439" s="173"/>
      <c r="P439" s="173"/>
      <c r="Q439" s="173"/>
      <c r="R439" s="173"/>
      <c r="S439" s="173"/>
      <c r="T439" s="174"/>
      <c r="AT439" s="169" t="s">
        <v>191</v>
      </c>
      <c r="AU439" s="169" t="s">
        <v>80</v>
      </c>
      <c r="AV439" s="11" t="s">
        <v>80</v>
      </c>
      <c r="AW439" s="11" t="s">
        <v>33</v>
      </c>
      <c r="AX439" s="11" t="s">
        <v>70</v>
      </c>
      <c r="AY439" s="169" t="s">
        <v>132</v>
      </c>
    </row>
    <row r="440" spans="2:51" s="11" customFormat="1" ht="13.5">
      <c r="B440" s="168"/>
      <c r="D440" s="162" t="s">
        <v>191</v>
      </c>
      <c r="E440" s="169" t="s">
        <v>5</v>
      </c>
      <c r="F440" s="170" t="s">
        <v>642</v>
      </c>
      <c r="H440" s="171">
        <v>68</v>
      </c>
      <c r="L440" s="168"/>
      <c r="M440" s="172"/>
      <c r="N440" s="173"/>
      <c r="O440" s="173"/>
      <c r="P440" s="173"/>
      <c r="Q440" s="173"/>
      <c r="R440" s="173"/>
      <c r="S440" s="173"/>
      <c r="T440" s="174"/>
      <c r="AT440" s="169" t="s">
        <v>191</v>
      </c>
      <c r="AU440" s="169" t="s">
        <v>80</v>
      </c>
      <c r="AV440" s="11" t="s">
        <v>80</v>
      </c>
      <c r="AW440" s="11" t="s">
        <v>33</v>
      </c>
      <c r="AX440" s="11" t="s">
        <v>70</v>
      </c>
      <c r="AY440" s="169" t="s">
        <v>132</v>
      </c>
    </row>
    <row r="441" spans="2:51" s="12" customFormat="1" ht="13.5">
      <c r="B441" s="175"/>
      <c r="D441" s="162" t="s">
        <v>191</v>
      </c>
      <c r="E441" s="176" t="s">
        <v>5</v>
      </c>
      <c r="F441" s="177" t="s">
        <v>195</v>
      </c>
      <c r="H441" s="178">
        <v>854.85</v>
      </c>
      <c r="L441" s="175"/>
      <c r="M441" s="203"/>
      <c r="N441" s="204"/>
      <c r="O441" s="204"/>
      <c r="P441" s="204"/>
      <c r="Q441" s="204"/>
      <c r="R441" s="204"/>
      <c r="S441" s="204"/>
      <c r="T441" s="205"/>
      <c r="AT441" s="176" t="s">
        <v>191</v>
      </c>
      <c r="AU441" s="176" t="s">
        <v>80</v>
      </c>
      <c r="AV441" s="12" t="s">
        <v>151</v>
      </c>
      <c r="AW441" s="12" t="s">
        <v>33</v>
      </c>
      <c r="AX441" s="12" t="s">
        <v>78</v>
      </c>
      <c r="AY441" s="176" t="s">
        <v>132</v>
      </c>
    </row>
    <row r="442" spans="2:12" s="1" customFormat="1" ht="6.95" customHeight="1">
      <c r="B442" s="52"/>
      <c r="C442" s="53"/>
      <c r="D442" s="53"/>
      <c r="E442" s="53"/>
      <c r="F442" s="53"/>
      <c r="G442" s="53"/>
      <c r="H442" s="53"/>
      <c r="I442" s="53"/>
      <c r="J442" s="53"/>
      <c r="K442" s="53"/>
      <c r="L442" s="37"/>
    </row>
  </sheetData>
  <autoFilter ref="C88:K441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3"/>
  <sheetViews>
    <sheetView showGridLines="0" workbookViewId="0" topLeftCell="A1">
      <pane ySplit="1" topLeftCell="A363" activePane="bottomLeft" state="frozen"/>
      <selection pane="bottomLeft" activeCell="J371" sqref="J37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89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2:11" s="1" customFormat="1" ht="13.5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244" t="s">
        <v>732</v>
      </c>
      <c r="F9" s="245"/>
      <c r="G9" s="245"/>
      <c r="H9" s="245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ROUND(J89,1)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ROUND(SUM(BE89:BE382),1)</f>
        <v>0</v>
      </c>
      <c r="G30" s="38"/>
      <c r="H30" s="38"/>
      <c r="I30" s="106">
        <v>0.21</v>
      </c>
      <c r="J30" s="105">
        <f>ROUND(ROUND((SUM(BE89:BE382)),1)*I30,2)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ROUND(SUM(BF89:BF382),1)</f>
        <v>0</v>
      </c>
      <c r="G31" s="38"/>
      <c r="H31" s="38"/>
      <c r="I31" s="106">
        <v>0.15</v>
      </c>
      <c r="J31" s="105">
        <f>ROUND(ROUND((SUM(BF89:BF382)),1)*I31,2)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05">
        <f>ROUND(SUM(BG89:BG382),1)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05">
        <f>ROUND(SUM(BH89:BH382),1)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05">
        <f>ROUND(SUM(BI89:BI382),1)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03 - Oprava opěrné zdi - fotodokumentace A50-A63 + část vnitřních líců ozn.B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5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J89</f>
        <v>0</v>
      </c>
      <c r="K56" s="41"/>
      <c r="AU56" s="23" t="s">
        <v>111</v>
      </c>
    </row>
    <row r="57" spans="2:11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J90</f>
        <v>0</v>
      </c>
      <c r="K57" s="123"/>
    </row>
    <row r="58" spans="2:11" s="8" customFormat="1" ht="19.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J91</f>
        <v>0</v>
      </c>
      <c r="K58" s="129"/>
    </row>
    <row r="59" spans="2:11" s="8" customFormat="1" ht="19.9" customHeight="1">
      <c r="B59" s="124"/>
      <c r="C59" s="125"/>
      <c r="D59" s="126" t="s">
        <v>172</v>
      </c>
      <c r="E59" s="127"/>
      <c r="F59" s="127"/>
      <c r="G59" s="127"/>
      <c r="H59" s="127"/>
      <c r="I59" s="127"/>
      <c r="J59" s="128">
        <f>J130</f>
        <v>0</v>
      </c>
      <c r="K59" s="129"/>
    </row>
    <row r="60" spans="2:11" s="8" customFormat="1" ht="19.9" customHeight="1">
      <c r="B60" s="124"/>
      <c r="C60" s="125"/>
      <c r="D60" s="126" t="s">
        <v>173</v>
      </c>
      <c r="E60" s="127"/>
      <c r="F60" s="127"/>
      <c r="G60" s="127"/>
      <c r="H60" s="127"/>
      <c r="I60" s="127"/>
      <c r="J60" s="128">
        <f>J139</f>
        <v>0</v>
      </c>
      <c r="K60" s="129"/>
    </row>
    <row r="61" spans="2:11" s="8" customFormat="1" ht="19.9" customHeight="1">
      <c r="B61" s="124"/>
      <c r="C61" s="125"/>
      <c r="D61" s="126" t="s">
        <v>174</v>
      </c>
      <c r="E61" s="127"/>
      <c r="F61" s="127"/>
      <c r="G61" s="127"/>
      <c r="H61" s="127"/>
      <c r="I61" s="127"/>
      <c r="J61" s="128">
        <f>J142</f>
        <v>0</v>
      </c>
      <c r="K61" s="129"/>
    </row>
    <row r="62" spans="2:11" s="8" customFormat="1" ht="19.9" customHeight="1">
      <c r="B62" s="124"/>
      <c r="C62" s="125"/>
      <c r="D62" s="126" t="s">
        <v>175</v>
      </c>
      <c r="E62" s="127"/>
      <c r="F62" s="127"/>
      <c r="G62" s="127"/>
      <c r="H62" s="127"/>
      <c r="I62" s="127"/>
      <c r="J62" s="128">
        <f>J161</f>
        <v>0</v>
      </c>
      <c r="K62" s="129"/>
    </row>
    <row r="63" spans="2:11" s="8" customFormat="1" ht="19.9" customHeight="1">
      <c r="B63" s="124"/>
      <c r="C63" s="125"/>
      <c r="D63" s="126" t="s">
        <v>176</v>
      </c>
      <c r="E63" s="127"/>
      <c r="F63" s="127"/>
      <c r="G63" s="127"/>
      <c r="H63" s="127"/>
      <c r="I63" s="127"/>
      <c r="J63" s="128">
        <f>J183</f>
        <v>0</v>
      </c>
      <c r="K63" s="129"/>
    </row>
    <row r="64" spans="2:11" s="8" customFormat="1" ht="19.9" customHeight="1">
      <c r="B64" s="124"/>
      <c r="C64" s="125"/>
      <c r="D64" s="126" t="s">
        <v>177</v>
      </c>
      <c r="E64" s="127"/>
      <c r="F64" s="127"/>
      <c r="G64" s="127"/>
      <c r="H64" s="127"/>
      <c r="I64" s="127"/>
      <c r="J64" s="128">
        <f>J325</f>
        <v>0</v>
      </c>
      <c r="K64" s="129"/>
    </row>
    <row r="65" spans="2:11" s="8" customFormat="1" ht="19.9" customHeight="1">
      <c r="B65" s="124"/>
      <c r="C65" s="125"/>
      <c r="D65" s="126" t="s">
        <v>178</v>
      </c>
      <c r="E65" s="127"/>
      <c r="F65" s="127"/>
      <c r="G65" s="127"/>
      <c r="H65" s="127"/>
      <c r="I65" s="127"/>
      <c r="J65" s="128">
        <f>J347</f>
        <v>0</v>
      </c>
      <c r="K65" s="129"/>
    </row>
    <row r="66" spans="2:11" s="8" customFormat="1" ht="19.9" customHeight="1">
      <c r="B66" s="124"/>
      <c r="C66" s="125"/>
      <c r="D66" s="126" t="s">
        <v>179</v>
      </c>
      <c r="E66" s="127"/>
      <c r="F66" s="127"/>
      <c r="G66" s="127"/>
      <c r="H66" s="127"/>
      <c r="I66" s="127"/>
      <c r="J66" s="128">
        <f>J356</f>
        <v>0</v>
      </c>
      <c r="K66" s="129"/>
    </row>
    <row r="67" spans="2:11" s="7" customFormat="1" ht="24.95" customHeight="1">
      <c r="B67" s="118"/>
      <c r="C67" s="119"/>
      <c r="D67" s="120" t="s">
        <v>180</v>
      </c>
      <c r="E67" s="121"/>
      <c r="F67" s="121"/>
      <c r="G67" s="121"/>
      <c r="H67" s="121"/>
      <c r="I67" s="121"/>
      <c r="J67" s="122">
        <f>J358</f>
        <v>0</v>
      </c>
      <c r="K67" s="123"/>
    </row>
    <row r="68" spans="2:11" s="8" customFormat="1" ht="19.9" customHeight="1">
      <c r="B68" s="124"/>
      <c r="C68" s="125"/>
      <c r="D68" s="126" t="s">
        <v>181</v>
      </c>
      <c r="E68" s="127"/>
      <c r="F68" s="127"/>
      <c r="G68" s="127"/>
      <c r="H68" s="127"/>
      <c r="I68" s="127"/>
      <c r="J68" s="128">
        <f>J359</f>
        <v>0</v>
      </c>
      <c r="K68" s="129"/>
    </row>
    <row r="69" spans="2:11" s="8" customFormat="1" ht="19.9" customHeight="1">
      <c r="B69" s="124"/>
      <c r="C69" s="125"/>
      <c r="D69" s="126" t="s">
        <v>182</v>
      </c>
      <c r="E69" s="127"/>
      <c r="F69" s="127"/>
      <c r="G69" s="127"/>
      <c r="H69" s="127"/>
      <c r="I69" s="127"/>
      <c r="J69" s="128">
        <f>J365</f>
        <v>0</v>
      </c>
      <c r="K69" s="129"/>
    </row>
    <row r="70" spans="2:11" s="1" customFormat="1" ht="21.75" customHeight="1">
      <c r="B70" s="37"/>
      <c r="C70" s="38"/>
      <c r="D70" s="38"/>
      <c r="E70" s="38"/>
      <c r="F70" s="38"/>
      <c r="G70" s="38"/>
      <c r="H70" s="38"/>
      <c r="I70" s="38"/>
      <c r="J70" s="38"/>
      <c r="K70" s="41"/>
    </row>
    <row r="71" spans="2:11" s="1" customFormat="1" ht="6.95" customHeight="1">
      <c r="B71" s="52"/>
      <c r="C71" s="53"/>
      <c r="D71" s="53"/>
      <c r="E71" s="53"/>
      <c r="F71" s="53"/>
      <c r="G71" s="53"/>
      <c r="H71" s="53"/>
      <c r="I71" s="53"/>
      <c r="J71" s="53"/>
      <c r="K71" s="54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37"/>
    </row>
    <row r="76" spans="2:12" s="1" customFormat="1" ht="36.95" customHeight="1">
      <c r="B76" s="37"/>
      <c r="C76" s="57" t="s">
        <v>115</v>
      </c>
      <c r="L76" s="37"/>
    </row>
    <row r="77" spans="2:12" s="1" customFormat="1" ht="6.95" customHeight="1">
      <c r="B77" s="37"/>
      <c r="L77" s="37"/>
    </row>
    <row r="78" spans="2:12" s="1" customFormat="1" ht="14.45" customHeight="1">
      <c r="B78" s="37"/>
      <c r="C78" s="59" t="s">
        <v>17</v>
      </c>
      <c r="L78" s="37"/>
    </row>
    <row r="79" spans="2:12" s="1" customFormat="1" ht="16.5" customHeight="1">
      <c r="B79" s="37"/>
      <c r="E79" s="247" t="str">
        <f>E7</f>
        <v>Kutná Hora (KH) - opěrné zdi kolem chrámu sv. Barbory</v>
      </c>
      <c r="F79" s="248"/>
      <c r="G79" s="248"/>
      <c r="H79" s="248"/>
      <c r="L79" s="37"/>
    </row>
    <row r="80" spans="2:12" s="1" customFormat="1" ht="14.45" customHeight="1">
      <c r="B80" s="37"/>
      <c r="C80" s="59" t="s">
        <v>105</v>
      </c>
      <c r="L80" s="37"/>
    </row>
    <row r="81" spans="2:12" s="1" customFormat="1" ht="17.25" customHeight="1">
      <c r="B81" s="37"/>
      <c r="E81" s="223" t="str">
        <f>E9</f>
        <v xml:space="preserve">03 - Oprava opěrné zdi - fotodokumentace A50-A63 + část vnitřních líců ozn.B </v>
      </c>
      <c r="F81" s="249"/>
      <c r="G81" s="249"/>
      <c r="H81" s="249"/>
      <c r="L81" s="37"/>
    </row>
    <row r="82" spans="2:12" s="1" customFormat="1" ht="6.95" customHeight="1">
      <c r="B82" s="37"/>
      <c r="L82" s="37"/>
    </row>
    <row r="83" spans="2:12" s="1" customFormat="1" ht="18" customHeight="1">
      <c r="B83" s="37"/>
      <c r="C83" s="59" t="s">
        <v>21</v>
      </c>
      <c r="F83" s="130" t="str">
        <f>F12</f>
        <v>Kutná Hora</v>
      </c>
      <c r="I83" s="59" t="s">
        <v>23</v>
      </c>
      <c r="J83" s="63" t="str">
        <f>IF(J12="","",J12)</f>
        <v>10. 1. 2018</v>
      </c>
      <c r="L83" s="37"/>
    </row>
    <row r="84" spans="2:12" s="1" customFormat="1" ht="6.95" customHeight="1">
      <c r="B84" s="37"/>
      <c r="L84" s="37"/>
    </row>
    <row r="85" spans="2:12" s="1" customFormat="1" ht="13.5">
      <c r="B85" s="37"/>
      <c r="C85" s="59" t="s">
        <v>25</v>
      </c>
      <c r="F85" s="130" t="str">
        <f>E15</f>
        <v>Město Kutná Hora</v>
      </c>
      <c r="I85" s="59" t="s">
        <v>31</v>
      </c>
      <c r="J85" s="130" t="str">
        <f>E21</f>
        <v>Ing. Mgr. Jan Valenta Ph.D.</v>
      </c>
      <c r="L85" s="37"/>
    </row>
    <row r="86" spans="2:12" s="1" customFormat="1" ht="14.45" customHeight="1">
      <c r="B86" s="37"/>
      <c r="C86" s="59" t="s">
        <v>29</v>
      </c>
      <c r="F86" s="130" t="str">
        <f>IF(E18="","",E18)</f>
        <v xml:space="preserve"> </v>
      </c>
      <c r="L86" s="37"/>
    </row>
    <row r="87" spans="2:12" s="1" customFormat="1" ht="10.35" customHeight="1">
      <c r="B87" s="37"/>
      <c r="L87" s="37"/>
    </row>
    <row r="88" spans="2:20" s="9" customFormat="1" ht="29.25" customHeight="1">
      <c r="B88" s="131"/>
      <c r="C88" s="132" t="s">
        <v>116</v>
      </c>
      <c r="D88" s="133" t="s">
        <v>55</v>
      </c>
      <c r="E88" s="133" t="s">
        <v>51</v>
      </c>
      <c r="F88" s="133" t="s">
        <v>117</v>
      </c>
      <c r="G88" s="133" t="s">
        <v>118</v>
      </c>
      <c r="H88" s="133" t="s">
        <v>119</v>
      </c>
      <c r="I88" s="133" t="s">
        <v>120</v>
      </c>
      <c r="J88" s="133" t="s">
        <v>109</v>
      </c>
      <c r="K88" s="134" t="s">
        <v>121</v>
      </c>
      <c r="L88" s="131"/>
      <c r="M88" s="69" t="s">
        <v>122</v>
      </c>
      <c r="N88" s="70" t="s">
        <v>40</v>
      </c>
      <c r="O88" s="70" t="s">
        <v>123</v>
      </c>
      <c r="P88" s="70" t="s">
        <v>124</v>
      </c>
      <c r="Q88" s="70" t="s">
        <v>125</v>
      </c>
      <c r="R88" s="70" t="s">
        <v>126</v>
      </c>
      <c r="S88" s="70" t="s">
        <v>127</v>
      </c>
      <c r="T88" s="71" t="s">
        <v>128</v>
      </c>
    </row>
    <row r="89" spans="2:63" s="1" customFormat="1" ht="29.25" customHeight="1">
      <c r="B89" s="37"/>
      <c r="C89" s="73" t="s">
        <v>110</v>
      </c>
      <c r="J89" s="135">
        <f>BK89</f>
        <v>0</v>
      </c>
      <c r="L89" s="37"/>
      <c r="M89" s="72"/>
      <c r="N89" s="64"/>
      <c r="O89" s="64"/>
      <c r="P89" s="136">
        <f>P90+P358</f>
        <v>10521.729400000002</v>
      </c>
      <c r="Q89" s="64"/>
      <c r="R89" s="136">
        <f>R90+R358</f>
        <v>247.52043710000004</v>
      </c>
      <c r="S89" s="64"/>
      <c r="T89" s="137">
        <f>T90+T358</f>
        <v>258.672875</v>
      </c>
      <c r="AT89" s="23" t="s">
        <v>69</v>
      </c>
      <c r="AU89" s="23" t="s">
        <v>111</v>
      </c>
      <c r="BK89" s="138">
        <f>BK90+BK358</f>
        <v>0</v>
      </c>
    </row>
    <row r="90" spans="2:63" s="10" customFormat="1" ht="37.35" customHeight="1">
      <c r="B90" s="139"/>
      <c r="D90" s="140" t="s">
        <v>69</v>
      </c>
      <c r="E90" s="141" t="s">
        <v>183</v>
      </c>
      <c r="F90" s="141" t="s">
        <v>184</v>
      </c>
      <c r="J90" s="142">
        <f>BK90</f>
        <v>0</v>
      </c>
      <c r="L90" s="139"/>
      <c r="M90" s="143"/>
      <c r="N90" s="144"/>
      <c r="O90" s="144"/>
      <c r="P90" s="145">
        <f>P91+P130+P139+P142+P161+P183+P325+P347+P356</f>
        <v>10327.617900000001</v>
      </c>
      <c r="Q90" s="144"/>
      <c r="R90" s="145">
        <f>R91+R130+R139+R142+R161+R183+R325+R347+R356</f>
        <v>247.25221030000003</v>
      </c>
      <c r="S90" s="144"/>
      <c r="T90" s="146">
        <f>T91+T130+T139+T142+T161+T183+T325+T347+T356</f>
        <v>258.672875</v>
      </c>
      <c r="AR90" s="140" t="s">
        <v>78</v>
      </c>
      <c r="AT90" s="147" t="s">
        <v>69</v>
      </c>
      <c r="AU90" s="147" t="s">
        <v>70</v>
      </c>
      <c r="AY90" s="140" t="s">
        <v>132</v>
      </c>
      <c r="BK90" s="148">
        <f>BK91+BK130+BK139+BK142+BK161+BK183+BK325+BK347+BK356</f>
        <v>0</v>
      </c>
    </row>
    <row r="91" spans="2:63" s="10" customFormat="1" ht="19.9" customHeight="1">
      <c r="B91" s="139"/>
      <c r="D91" s="140" t="s">
        <v>69</v>
      </c>
      <c r="E91" s="160" t="s">
        <v>78</v>
      </c>
      <c r="F91" s="160" t="s">
        <v>185</v>
      </c>
      <c r="J91" s="161">
        <f>BK91</f>
        <v>0</v>
      </c>
      <c r="L91" s="139"/>
      <c r="M91" s="143"/>
      <c r="N91" s="144"/>
      <c r="O91" s="144"/>
      <c r="P91" s="145">
        <f>SUM(P92:P129)</f>
        <v>48.23948</v>
      </c>
      <c r="Q91" s="144"/>
      <c r="R91" s="145">
        <f>SUM(R92:R129)</f>
        <v>0.019994400000000002</v>
      </c>
      <c r="S91" s="144"/>
      <c r="T91" s="146">
        <f>SUM(T92:T129)</f>
        <v>2.733</v>
      </c>
      <c r="AR91" s="140" t="s">
        <v>78</v>
      </c>
      <c r="AT91" s="147" t="s">
        <v>69</v>
      </c>
      <c r="AU91" s="147" t="s">
        <v>78</v>
      </c>
      <c r="AY91" s="140" t="s">
        <v>132</v>
      </c>
      <c r="BK91" s="148">
        <f>SUM(BK92:BK129)</f>
        <v>0</v>
      </c>
    </row>
    <row r="92" spans="2:65" s="1" customFormat="1" ht="16.5" customHeight="1">
      <c r="B92" s="149"/>
      <c r="C92" s="150" t="s">
        <v>78</v>
      </c>
      <c r="D92" s="150" t="s">
        <v>133</v>
      </c>
      <c r="E92" s="151" t="s">
        <v>186</v>
      </c>
      <c r="F92" s="152" t="s">
        <v>187</v>
      </c>
      <c r="G92" s="153" t="s">
        <v>188</v>
      </c>
      <c r="H92" s="154">
        <v>3</v>
      </c>
      <c r="I92" s="154"/>
      <c r="J92" s="154">
        <f>ROUND(I92*H92,2)</f>
        <v>0</v>
      </c>
      <c r="K92" s="152" t="s">
        <v>137</v>
      </c>
      <c r="L92" s="37"/>
      <c r="M92" s="155" t="s">
        <v>5</v>
      </c>
      <c r="N92" s="156" t="s">
        <v>41</v>
      </c>
      <c r="O92" s="157">
        <v>0.811</v>
      </c>
      <c r="P92" s="157">
        <f>O92*H92</f>
        <v>2.4330000000000003</v>
      </c>
      <c r="Q92" s="157">
        <v>0</v>
      </c>
      <c r="R92" s="157">
        <f>Q92*H92</f>
        <v>0</v>
      </c>
      <c r="S92" s="157">
        <v>0.586</v>
      </c>
      <c r="T92" s="158">
        <f>S92*H92</f>
        <v>1.758</v>
      </c>
      <c r="AR92" s="23" t="s">
        <v>151</v>
      </c>
      <c r="AT92" s="23" t="s">
        <v>133</v>
      </c>
      <c r="AU92" s="23" t="s">
        <v>80</v>
      </c>
      <c r="AY92" s="23" t="s">
        <v>132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23" t="s">
        <v>78</v>
      </c>
      <c r="BK92" s="159">
        <f>ROUND(I92*H92,2)</f>
        <v>0</v>
      </c>
      <c r="BL92" s="23" t="s">
        <v>151</v>
      </c>
      <c r="BM92" s="23" t="s">
        <v>189</v>
      </c>
    </row>
    <row r="93" spans="2:47" s="1" customFormat="1" ht="27">
      <c r="B93" s="37"/>
      <c r="D93" s="162" t="s">
        <v>149</v>
      </c>
      <c r="F93" s="163" t="s">
        <v>190</v>
      </c>
      <c r="L93" s="37"/>
      <c r="M93" s="164"/>
      <c r="N93" s="38"/>
      <c r="O93" s="38"/>
      <c r="P93" s="38"/>
      <c r="Q93" s="38"/>
      <c r="R93" s="38"/>
      <c r="S93" s="38"/>
      <c r="T93" s="66"/>
      <c r="AT93" s="23" t="s">
        <v>149</v>
      </c>
      <c r="AU93" s="23" t="s">
        <v>80</v>
      </c>
    </row>
    <row r="94" spans="2:51" s="11" customFormat="1" ht="13.5">
      <c r="B94" s="168"/>
      <c r="D94" s="162" t="s">
        <v>191</v>
      </c>
      <c r="E94" s="169" t="s">
        <v>5</v>
      </c>
      <c r="F94" s="170" t="s">
        <v>733</v>
      </c>
      <c r="H94" s="171">
        <v>1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51" s="11" customFormat="1" ht="13.5">
      <c r="B95" s="168"/>
      <c r="D95" s="162" t="s">
        <v>191</v>
      </c>
      <c r="E95" s="169" t="s">
        <v>5</v>
      </c>
      <c r="F95" s="170" t="s">
        <v>734</v>
      </c>
      <c r="H95" s="171">
        <v>1</v>
      </c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191</v>
      </c>
      <c r="AU95" s="169" t="s">
        <v>80</v>
      </c>
      <c r="AV95" s="11" t="s">
        <v>80</v>
      </c>
      <c r="AW95" s="11" t="s">
        <v>33</v>
      </c>
      <c r="AX95" s="11" t="s">
        <v>70</v>
      </c>
      <c r="AY95" s="169" t="s">
        <v>132</v>
      </c>
    </row>
    <row r="96" spans="2:51" s="11" customFormat="1" ht="13.5">
      <c r="B96" s="168"/>
      <c r="D96" s="162" t="s">
        <v>191</v>
      </c>
      <c r="E96" s="169" t="s">
        <v>5</v>
      </c>
      <c r="F96" s="170" t="s">
        <v>735</v>
      </c>
      <c r="H96" s="171">
        <v>1</v>
      </c>
      <c r="L96" s="168"/>
      <c r="M96" s="172"/>
      <c r="N96" s="173"/>
      <c r="O96" s="173"/>
      <c r="P96" s="173"/>
      <c r="Q96" s="173"/>
      <c r="R96" s="173"/>
      <c r="S96" s="173"/>
      <c r="T96" s="174"/>
      <c r="AT96" s="169" t="s">
        <v>191</v>
      </c>
      <c r="AU96" s="169" t="s">
        <v>80</v>
      </c>
      <c r="AV96" s="11" t="s">
        <v>80</v>
      </c>
      <c r="AW96" s="11" t="s">
        <v>33</v>
      </c>
      <c r="AX96" s="11" t="s">
        <v>70</v>
      </c>
      <c r="AY96" s="169" t="s">
        <v>132</v>
      </c>
    </row>
    <row r="97" spans="2:51" s="12" customFormat="1" ht="13.5">
      <c r="B97" s="175"/>
      <c r="D97" s="162" t="s">
        <v>191</v>
      </c>
      <c r="E97" s="176" t="s">
        <v>5</v>
      </c>
      <c r="F97" s="177" t="s">
        <v>195</v>
      </c>
      <c r="H97" s="178">
        <v>3</v>
      </c>
      <c r="L97" s="175"/>
      <c r="M97" s="179"/>
      <c r="N97" s="180"/>
      <c r="O97" s="180"/>
      <c r="P97" s="180"/>
      <c r="Q97" s="180"/>
      <c r="R97" s="180"/>
      <c r="S97" s="180"/>
      <c r="T97" s="181"/>
      <c r="AT97" s="176" t="s">
        <v>191</v>
      </c>
      <c r="AU97" s="176" t="s">
        <v>80</v>
      </c>
      <c r="AV97" s="12" t="s">
        <v>151</v>
      </c>
      <c r="AW97" s="12" t="s">
        <v>33</v>
      </c>
      <c r="AX97" s="12" t="s">
        <v>78</v>
      </c>
      <c r="AY97" s="176" t="s">
        <v>132</v>
      </c>
    </row>
    <row r="98" spans="2:65" s="1" customFormat="1" ht="25.5" customHeight="1">
      <c r="B98" s="149"/>
      <c r="C98" s="150" t="s">
        <v>80</v>
      </c>
      <c r="D98" s="150" t="s">
        <v>133</v>
      </c>
      <c r="E98" s="151" t="s">
        <v>196</v>
      </c>
      <c r="F98" s="152" t="s">
        <v>197</v>
      </c>
      <c r="G98" s="153" t="s">
        <v>188</v>
      </c>
      <c r="H98" s="154">
        <v>3</v>
      </c>
      <c r="I98" s="154"/>
      <c r="J98" s="154">
        <f>ROUND(I98*H98,2)</f>
        <v>0</v>
      </c>
      <c r="K98" s="152" t="s">
        <v>137</v>
      </c>
      <c r="L98" s="37"/>
      <c r="M98" s="155" t="s">
        <v>5</v>
      </c>
      <c r="N98" s="156" t="s">
        <v>41</v>
      </c>
      <c r="O98" s="157">
        <v>2.537</v>
      </c>
      <c r="P98" s="157">
        <f>O98*H98</f>
        <v>7.611</v>
      </c>
      <c r="Q98" s="157">
        <v>0</v>
      </c>
      <c r="R98" s="157">
        <f>Q98*H98</f>
        <v>0</v>
      </c>
      <c r="S98" s="157">
        <v>0.325</v>
      </c>
      <c r="T98" s="158">
        <f>S98*H98</f>
        <v>0.9750000000000001</v>
      </c>
      <c r="AR98" s="23" t="s">
        <v>151</v>
      </c>
      <c r="AT98" s="23" t="s">
        <v>133</v>
      </c>
      <c r="AU98" s="23" t="s">
        <v>80</v>
      </c>
      <c r="AY98" s="23" t="s">
        <v>132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23" t="s">
        <v>78</v>
      </c>
      <c r="BK98" s="159">
        <f>ROUND(I98*H98,2)</f>
        <v>0</v>
      </c>
      <c r="BL98" s="23" t="s">
        <v>151</v>
      </c>
      <c r="BM98" s="23" t="s">
        <v>198</v>
      </c>
    </row>
    <row r="99" spans="2:51" s="13" customFormat="1" ht="13.5">
      <c r="B99" s="182"/>
      <c r="D99" s="162" t="s">
        <v>191</v>
      </c>
      <c r="E99" s="183" t="s">
        <v>5</v>
      </c>
      <c r="F99" s="184" t="s">
        <v>199</v>
      </c>
      <c r="H99" s="183" t="s">
        <v>5</v>
      </c>
      <c r="L99" s="182"/>
      <c r="M99" s="185"/>
      <c r="N99" s="186"/>
      <c r="O99" s="186"/>
      <c r="P99" s="186"/>
      <c r="Q99" s="186"/>
      <c r="R99" s="186"/>
      <c r="S99" s="186"/>
      <c r="T99" s="187"/>
      <c r="AT99" s="183" t="s">
        <v>191</v>
      </c>
      <c r="AU99" s="183" t="s">
        <v>80</v>
      </c>
      <c r="AV99" s="13" t="s">
        <v>78</v>
      </c>
      <c r="AW99" s="13" t="s">
        <v>33</v>
      </c>
      <c r="AX99" s="13" t="s">
        <v>70</v>
      </c>
      <c r="AY99" s="183" t="s">
        <v>132</v>
      </c>
    </row>
    <row r="100" spans="2:51" s="11" customFormat="1" ht="13.5">
      <c r="B100" s="168"/>
      <c r="D100" s="162" t="s">
        <v>191</v>
      </c>
      <c r="E100" s="169" t="s">
        <v>5</v>
      </c>
      <c r="F100" s="170" t="s">
        <v>733</v>
      </c>
      <c r="H100" s="171">
        <v>1</v>
      </c>
      <c r="L100" s="168"/>
      <c r="M100" s="172"/>
      <c r="N100" s="173"/>
      <c r="O100" s="173"/>
      <c r="P100" s="173"/>
      <c r="Q100" s="173"/>
      <c r="R100" s="173"/>
      <c r="S100" s="173"/>
      <c r="T100" s="174"/>
      <c r="AT100" s="169" t="s">
        <v>191</v>
      </c>
      <c r="AU100" s="169" t="s">
        <v>80</v>
      </c>
      <c r="AV100" s="11" t="s">
        <v>80</v>
      </c>
      <c r="AW100" s="11" t="s">
        <v>33</v>
      </c>
      <c r="AX100" s="11" t="s">
        <v>70</v>
      </c>
      <c r="AY100" s="169" t="s">
        <v>132</v>
      </c>
    </row>
    <row r="101" spans="2:51" s="11" customFormat="1" ht="13.5">
      <c r="B101" s="168"/>
      <c r="D101" s="162" t="s">
        <v>191</v>
      </c>
      <c r="E101" s="169" t="s">
        <v>5</v>
      </c>
      <c r="F101" s="170" t="s">
        <v>734</v>
      </c>
      <c r="H101" s="171">
        <v>1</v>
      </c>
      <c r="L101" s="168"/>
      <c r="M101" s="172"/>
      <c r="N101" s="173"/>
      <c r="O101" s="173"/>
      <c r="P101" s="173"/>
      <c r="Q101" s="173"/>
      <c r="R101" s="173"/>
      <c r="S101" s="173"/>
      <c r="T101" s="174"/>
      <c r="AT101" s="169" t="s">
        <v>191</v>
      </c>
      <c r="AU101" s="169" t="s">
        <v>80</v>
      </c>
      <c r="AV101" s="11" t="s">
        <v>80</v>
      </c>
      <c r="AW101" s="11" t="s">
        <v>33</v>
      </c>
      <c r="AX101" s="11" t="s">
        <v>70</v>
      </c>
      <c r="AY101" s="169" t="s">
        <v>132</v>
      </c>
    </row>
    <row r="102" spans="2:51" s="11" customFormat="1" ht="13.5">
      <c r="B102" s="168"/>
      <c r="D102" s="162" t="s">
        <v>191</v>
      </c>
      <c r="E102" s="169" t="s">
        <v>5</v>
      </c>
      <c r="F102" s="170" t="s">
        <v>735</v>
      </c>
      <c r="H102" s="171">
        <v>1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51" s="12" customFormat="1" ht="13.5">
      <c r="B103" s="175"/>
      <c r="D103" s="162" t="s">
        <v>191</v>
      </c>
      <c r="E103" s="176" t="s">
        <v>5</v>
      </c>
      <c r="F103" s="177" t="s">
        <v>195</v>
      </c>
      <c r="H103" s="178">
        <v>3</v>
      </c>
      <c r="L103" s="175"/>
      <c r="M103" s="179"/>
      <c r="N103" s="180"/>
      <c r="O103" s="180"/>
      <c r="P103" s="180"/>
      <c r="Q103" s="180"/>
      <c r="R103" s="180"/>
      <c r="S103" s="180"/>
      <c r="T103" s="181"/>
      <c r="AT103" s="176" t="s">
        <v>191</v>
      </c>
      <c r="AU103" s="176" t="s">
        <v>80</v>
      </c>
      <c r="AV103" s="12" t="s">
        <v>151</v>
      </c>
      <c r="AW103" s="12" t="s">
        <v>33</v>
      </c>
      <c r="AX103" s="12" t="s">
        <v>78</v>
      </c>
      <c r="AY103" s="176" t="s">
        <v>132</v>
      </c>
    </row>
    <row r="104" spans="2:65" s="1" customFormat="1" ht="16.5" customHeight="1">
      <c r="B104" s="149"/>
      <c r="C104" s="150" t="s">
        <v>145</v>
      </c>
      <c r="D104" s="150" t="s">
        <v>133</v>
      </c>
      <c r="E104" s="151" t="s">
        <v>200</v>
      </c>
      <c r="F104" s="152" t="s">
        <v>201</v>
      </c>
      <c r="G104" s="153" t="s">
        <v>202</v>
      </c>
      <c r="H104" s="154">
        <v>0.45</v>
      </c>
      <c r="I104" s="154"/>
      <c r="J104" s="154">
        <f>ROUND(I104*H104,2)</f>
        <v>0</v>
      </c>
      <c r="K104" s="152" t="s">
        <v>137</v>
      </c>
      <c r="L104" s="37"/>
      <c r="M104" s="155" t="s">
        <v>5</v>
      </c>
      <c r="N104" s="156" t="s">
        <v>41</v>
      </c>
      <c r="O104" s="157">
        <v>1.992</v>
      </c>
      <c r="P104" s="157">
        <f>O104*H104</f>
        <v>0.8964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AR104" s="23" t="s">
        <v>151</v>
      </c>
      <c r="AT104" s="23" t="s">
        <v>133</v>
      </c>
      <c r="AU104" s="23" t="s">
        <v>80</v>
      </c>
      <c r="AY104" s="23" t="s">
        <v>132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23" t="s">
        <v>78</v>
      </c>
      <c r="BK104" s="159">
        <f>ROUND(I104*H104,2)</f>
        <v>0</v>
      </c>
      <c r="BL104" s="23" t="s">
        <v>151</v>
      </c>
      <c r="BM104" s="23" t="s">
        <v>203</v>
      </c>
    </row>
    <row r="105" spans="2:51" s="13" customFormat="1" ht="13.5">
      <c r="B105" s="182"/>
      <c r="D105" s="162" t="s">
        <v>191</v>
      </c>
      <c r="E105" s="183" t="s">
        <v>5</v>
      </c>
      <c r="F105" s="184" t="s">
        <v>199</v>
      </c>
      <c r="H105" s="183" t="s">
        <v>5</v>
      </c>
      <c r="L105" s="182"/>
      <c r="M105" s="185"/>
      <c r="N105" s="186"/>
      <c r="O105" s="186"/>
      <c r="P105" s="186"/>
      <c r="Q105" s="186"/>
      <c r="R105" s="186"/>
      <c r="S105" s="186"/>
      <c r="T105" s="187"/>
      <c r="AT105" s="183" t="s">
        <v>191</v>
      </c>
      <c r="AU105" s="183" t="s">
        <v>80</v>
      </c>
      <c r="AV105" s="13" t="s">
        <v>78</v>
      </c>
      <c r="AW105" s="13" t="s">
        <v>33</v>
      </c>
      <c r="AX105" s="13" t="s">
        <v>70</v>
      </c>
      <c r="AY105" s="183" t="s">
        <v>132</v>
      </c>
    </row>
    <row r="106" spans="2:51" s="11" customFormat="1" ht="13.5">
      <c r="B106" s="168"/>
      <c r="D106" s="162" t="s">
        <v>191</v>
      </c>
      <c r="E106" s="169" t="s">
        <v>5</v>
      </c>
      <c r="F106" s="170" t="s">
        <v>736</v>
      </c>
      <c r="H106" s="171">
        <v>0.15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51" s="11" customFormat="1" ht="13.5">
      <c r="B107" s="168"/>
      <c r="D107" s="162" t="s">
        <v>191</v>
      </c>
      <c r="E107" s="169" t="s">
        <v>5</v>
      </c>
      <c r="F107" s="170" t="s">
        <v>737</v>
      </c>
      <c r="H107" s="171">
        <v>0.15</v>
      </c>
      <c r="L107" s="168"/>
      <c r="M107" s="172"/>
      <c r="N107" s="173"/>
      <c r="O107" s="173"/>
      <c r="P107" s="173"/>
      <c r="Q107" s="173"/>
      <c r="R107" s="173"/>
      <c r="S107" s="173"/>
      <c r="T107" s="174"/>
      <c r="AT107" s="169" t="s">
        <v>191</v>
      </c>
      <c r="AU107" s="169" t="s">
        <v>80</v>
      </c>
      <c r="AV107" s="11" t="s">
        <v>80</v>
      </c>
      <c r="AW107" s="11" t="s">
        <v>33</v>
      </c>
      <c r="AX107" s="11" t="s">
        <v>70</v>
      </c>
      <c r="AY107" s="169" t="s">
        <v>132</v>
      </c>
    </row>
    <row r="108" spans="2:51" s="11" customFormat="1" ht="13.5">
      <c r="B108" s="168"/>
      <c r="D108" s="162" t="s">
        <v>191</v>
      </c>
      <c r="E108" s="169" t="s">
        <v>5</v>
      </c>
      <c r="F108" s="170" t="s">
        <v>738</v>
      </c>
      <c r="H108" s="171">
        <v>0.15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51" s="12" customFormat="1" ht="13.5">
      <c r="B109" s="175"/>
      <c r="D109" s="162" t="s">
        <v>191</v>
      </c>
      <c r="E109" s="176" t="s">
        <v>5</v>
      </c>
      <c r="F109" s="177" t="s">
        <v>195</v>
      </c>
      <c r="H109" s="178">
        <v>0.45</v>
      </c>
      <c r="L109" s="175"/>
      <c r="M109" s="179"/>
      <c r="N109" s="180"/>
      <c r="O109" s="180"/>
      <c r="P109" s="180"/>
      <c r="Q109" s="180"/>
      <c r="R109" s="180"/>
      <c r="S109" s="180"/>
      <c r="T109" s="181"/>
      <c r="AT109" s="176" t="s">
        <v>191</v>
      </c>
      <c r="AU109" s="176" t="s">
        <v>80</v>
      </c>
      <c r="AV109" s="12" t="s">
        <v>151</v>
      </c>
      <c r="AW109" s="12" t="s">
        <v>33</v>
      </c>
      <c r="AX109" s="12" t="s">
        <v>78</v>
      </c>
      <c r="AY109" s="176" t="s">
        <v>132</v>
      </c>
    </row>
    <row r="110" spans="2:65" s="1" customFormat="1" ht="25.5" customHeight="1">
      <c r="B110" s="149"/>
      <c r="C110" s="150" t="s">
        <v>151</v>
      </c>
      <c r="D110" s="150" t="s">
        <v>133</v>
      </c>
      <c r="E110" s="151" t="s">
        <v>207</v>
      </c>
      <c r="F110" s="152" t="s">
        <v>208</v>
      </c>
      <c r="G110" s="153" t="s">
        <v>188</v>
      </c>
      <c r="H110" s="154">
        <v>111.09</v>
      </c>
      <c r="I110" s="154"/>
      <c r="J110" s="154">
        <f>ROUND(I110*H110,2)</f>
        <v>0</v>
      </c>
      <c r="K110" s="152" t="s">
        <v>137</v>
      </c>
      <c r="L110" s="37"/>
      <c r="M110" s="155" t="s">
        <v>5</v>
      </c>
      <c r="N110" s="156" t="s">
        <v>41</v>
      </c>
      <c r="O110" s="157">
        <v>0.172</v>
      </c>
      <c r="P110" s="157">
        <f>O110*H110</f>
        <v>19.10748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23" t="s">
        <v>151</v>
      </c>
      <c r="AT110" s="23" t="s">
        <v>133</v>
      </c>
      <c r="AU110" s="23" t="s">
        <v>80</v>
      </c>
      <c r="AY110" s="23" t="s">
        <v>132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23" t="s">
        <v>78</v>
      </c>
      <c r="BK110" s="159">
        <f>ROUND(I110*H110,2)</f>
        <v>0</v>
      </c>
      <c r="BL110" s="23" t="s">
        <v>151</v>
      </c>
      <c r="BM110" s="23" t="s">
        <v>739</v>
      </c>
    </row>
    <row r="111" spans="2:51" s="11" customFormat="1" ht="13.5">
      <c r="B111" s="168"/>
      <c r="D111" s="162" t="s">
        <v>191</v>
      </c>
      <c r="E111" s="169" t="s">
        <v>5</v>
      </c>
      <c r="F111" s="170" t="s">
        <v>740</v>
      </c>
      <c r="H111" s="171">
        <v>10.13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51" s="11" customFormat="1" ht="13.5">
      <c r="B112" s="168"/>
      <c r="D112" s="162" t="s">
        <v>191</v>
      </c>
      <c r="E112" s="169" t="s">
        <v>5</v>
      </c>
      <c r="F112" s="170" t="s">
        <v>741</v>
      </c>
      <c r="H112" s="171">
        <v>2.55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70</v>
      </c>
      <c r="AY112" s="169" t="s">
        <v>132</v>
      </c>
    </row>
    <row r="113" spans="2:51" s="11" customFormat="1" ht="13.5">
      <c r="B113" s="168"/>
      <c r="D113" s="162" t="s">
        <v>191</v>
      </c>
      <c r="E113" s="169" t="s">
        <v>5</v>
      </c>
      <c r="F113" s="170" t="s">
        <v>742</v>
      </c>
      <c r="H113" s="171">
        <v>10.43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51" s="11" customFormat="1" ht="13.5">
      <c r="B114" s="168"/>
      <c r="D114" s="162" t="s">
        <v>191</v>
      </c>
      <c r="E114" s="169" t="s">
        <v>5</v>
      </c>
      <c r="F114" s="170" t="s">
        <v>743</v>
      </c>
      <c r="H114" s="171">
        <v>4.65</v>
      </c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191</v>
      </c>
      <c r="AU114" s="169" t="s">
        <v>80</v>
      </c>
      <c r="AV114" s="11" t="s">
        <v>80</v>
      </c>
      <c r="AW114" s="11" t="s">
        <v>33</v>
      </c>
      <c r="AX114" s="11" t="s">
        <v>70</v>
      </c>
      <c r="AY114" s="169" t="s">
        <v>132</v>
      </c>
    </row>
    <row r="115" spans="2:51" s="11" customFormat="1" ht="13.5">
      <c r="B115" s="168"/>
      <c r="D115" s="162" t="s">
        <v>191</v>
      </c>
      <c r="E115" s="169" t="s">
        <v>5</v>
      </c>
      <c r="F115" s="170" t="s">
        <v>744</v>
      </c>
      <c r="H115" s="171">
        <v>9.53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51" s="11" customFormat="1" ht="13.5">
      <c r="B116" s="168"/>
      <c r="D116" s="162" t="s">
        <v>191</v>
      </c>
      <c r="E116" s="169" t="s">
        <v>5</v>
      </c>
      <c r="F116" s="170" t="s">
        <v>745</v>
      </c>
      <c r="H116" s="171">
        <v>4.05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51" s="11" customFormat="1" ht="13.5">
      <c r="B117" s="168"/>
      <c r="D117" s="162" t="s">
        <v>191</v>
      </c>
      <c r="E117" s="169" t="s">
        <v>5</v>
      </c>
      <c r="F117" s="170" t="s">
        <v>746</v>
      </c>
      <c r="H117" s="171">
        <v>10.5</v>
      </c>
      <c r="L117" s="168"/>
      <c r="M117" s="172"/>
      <c r="N117" s="173"/>
      <c r="O117" s="173"/>
      <c r="P117" s="173"/>
      <c r="Q117" s="173"/>
      <c r="R117" s="173"/>
      <c r="S117" s="173"/>
      <c r="T117" s="174"/>
      <c r="AT117" s="169" t="s">
        <v>191</v>
      </c>
      <c r="AU117" s="169" t="s">
        <v>80</v>
      </c>
      <c r="AV117" s="11" t="s">
        <v>80</v>
      </c>
      <c r="AW117" s="11" t="s">
        <v>33</v>
      </c>
      <c r="AX117" s="11" t="s">
        <v>70</v>
      </c>
      <c r="AY117" s="169" t="s">
        <v>132</v>
      </c>
    </row>
    <row r="118" spans="2:51" s="11" customFormat="1" ht="13.5">
      <c r="B118" s="168"/>
      <c r="D118" s="162" t="s">
        <v>191</v>
      </c>
      <c r="E118" s="169" t="s">
        <v>5</v>
      </c>
      <c r="F118" s="170" t="s">
        <v>747</v>
      </c>
      <c r="H118" s="171">
        <v>4.2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51" s="11" customFormat="1" ht="13.5">
      <c r="B119" s="168"/>
      <c r="D119" s="162" t="s">
        <v>191</v>
      </c>
      <c r="E119" s="169" t="s">
        <v>5</v>
      </c>
      <c r="F119" s="170" t="s">
        <v>748</v>
      </c>
      <c r="H119" s="171">
        <v>13.2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51" s="11" customFormat="1" ht="13.5">
      <c r="B120" s="168"/>
      <c r="D120" s="162" t="s">
        <v>191</v>
      </c>
      <c r="E120" s="169" t="s">
        <v>5</v>
      </c>
      <c r="F120" s="170" t="s">
        <v>749</v>
      </c>
      <c r="H120" s="171">
        <v>7.2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191</v>
      </c>
      <c r="AU120" s="169" t="s">
        <v>80</v>
      </c>
      <c r="AV120" s="11" t="s">
        <v>80</v>
      </c>
      <c r="AW120" s="11" t="s">
        <v>33</v>
      </c>
      <c r="AX120" s="11" t="s">
        <v>70</v>
      </c>
      <c r="AY120" s="169" t="s">
        <v>132</v>
      </c>
    </row>
    <row r="121" spans="2:51" s="11" customFormat="1" ht="13.5">
      <c r="B121" s="168"/>
      <c r="D121" s="162" t="s">
        <v>191</v>
      </c>
      <c r="E121" s="169" t="s">
        <v>5</v>
      </c>
      <c r="F121" s="170" t="s">
        <v>750</v>
      </c>
      <c r="H121" s="171">
        <v>11.25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51" s="11" customFormat="1" ht="13.5">
      <c r="B122" s="168"/>
      <c r="D122" s="162" t="s">
        <v>191</v>
      </c>
      <c r="E122" s="169" t="s">
        <v>5</v>
      </c>
      <c r="F122" s="170" t="s">
        <v>751</v>
      </c>
      <c r="H122" s="171">
        <v>7.5</v>
      </c>
      <c r="L122" s="168"/>
      <c r="M122" s="172"/>
      <c r="N122" s="173"/>
      <c r="O122" s="173"/>
      <c r="P122" s="173"/>
      <c r="Q122" s="173"/>
      <c r="R122" s="173"/>
      <c r="S122" s="173"/>
      <c r="T122" s="174"/>
      <c r="AT122" s="169" t="s">
        <v>191</v>
      </c>
      <c r="AU122" s="169" t="s">
        <v>80</v>
      </c>
      <c r="AV122" s="11" t="s">
        <v>80</v>
      </c>
      <c r="AW122" s="11" t="s">
        <v>33</v>
      </c>
      <c r="AX122" s="11" t="s">
        <v>70</v>
      </c>
      <c r="AY122" s="169" t="s">
        <v>132</v>
      </c>
    </row>
    <row r="123" spans="2:51" s="11" customFormat="1" ht="13.5">
      <c r="B123" s="168"/>
      <c r="D123" s="162" t="s">
        <v>191</v>
      </c>
      <c r="E123" s="169" t="s">
        <v>5</v>
      </c>
      <c r="F123" s="170" t="s">
        <v>752</v>
      </c>
      <c r="H123" s="171">
        <v>8.4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191</v>
      </c>
      <c r="AU123" s="169" t="s">
        <v>80</v>
      </c>
      <c r="AV123" s="11" t="s">
        <v>80</v>
      </c>
      <c r="AW123" s="11" t="s">
        <v>33</v>
      </c>
      <c r="AX123" s="11" t="s">
        <v>70</v>
      </c>
      <c r="AY123" s="169" t="s">
        <v>132</v>
      </c>
    </row>
    <row r="124" spans="2:51" s="11" customFormat="1" ht="13.5">
      <c r="B124" s="168"/>
      <c r="D124" s="162" t="s">
        <v>191</v>
      </c>
      <c r="E124" s="169" t="s">
        <v>5</v>
      </c>
      <c r="F124" s="170" t="s">
        <v>753</v>
      </c>
      <c r="H124" s="171">
        <v>7.5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70</v>
      </c>
      <c r="AY124" s="169" t="s">
        <v>132</v>
      </c>
    </row>
    <row r="125" spans="2:51" s="12" customFormat="1" ht="13.5">
      <c r="B125" s="175"/>
      <c r="D125" s="162" t="s">
        <v>191</v>
      </c>
      <c r="E125" s="176" t="s">
        <v>5</v>
      </c>
      <c r="F125" s="177" t="s">
        <v>195</v>
      </c>
      <c r="H125" s="178">
        <v>111.09</v>
      </c>
      <c r="L125" s="175"/>
      <c r="M125" s="179"/>
      <c r="N125" s="180"/>
      <c r="O125" s="180"/>
      <c r="P125" s="180"/>
      <c r="Q125" s="180"/>
      <c r="R125" s="180"/>
      <c r="S125" s="180"/>
      <c r="T125" s="181"/>
      <c r="AT125" s="176" t="s">
        <v>191</v>
      </c>
      <c r="AU125" s="176" t="s">
        <v>80</v>
      </c>
      <c r="AV125" s="12" t="s">
        <v>151</v>
      </c>
      <c r="AW125" s="12" t="s">
        <v>33</v>
      </c>
      <c r="AX125" s="12" t="s">
        <v>78</v>
      </c>
      <c r="AY125" s="176" t="s">
        <v>132</v>
      </c>
    </row>
    <row r="126" spans="2:65" s="1" customFormat="1" ht="16.5" customHeight="1">
      <c r="B126" s="149"/>
      <c r="C126" s="150" t="s">
        <v>131</v>
      </c>
      <c r="D126" s="150" t="s">
        <v>133</v>
      </c>
      <c r="E126" s="151" t="s">
        <v>229</v>
      </c>
      <c r="F126" s="152" t="s">
        <v>230</v>
      </c>
      <c r="G126" s="153" t="s">
        <v>188</v>
      </c>
      <c r="H126" s="154">
        <v>111.08</v>
      </c>
      <c r="I126" s="154"/>
      <c r="J126" s="154">
        <f>ROUND(I126*H126,2)</f>
        <v>0</v>
      </c>
      <c r="K126" s="152" t="s">
        <v>137</v>
      </c>
      <c r="L126" s="37"/>
      <c r="M126" s="155" t="s">
        <v>5</v>
      </c>
      <c r="N126" s="156" t="s">
        <v>41</v>
      </c>
      <c r="O126" s="157">
        <v>0.07</v>
      </c>
      <c r="P126" s="157">
        <f>O126*H126</f>
        <v>7.775600000000001</v>
      </c>
      <c r="Q126" s="157">
        <v>0.00018</v>
      </c>
      <c r="R126" s="157">
        <f>Q126*H126</f>
        <v>0.019994400000000002</v>
      </c>
      <c r="S126" s="157">
        <v>0</v>
      </c>
      <c r="T126" s="158">
        <f>S126*H126</f>
        <v>0</v>
      </c>
      <c r="AR126" s="23" t="s">
        <v>151</v>
      </c>
      <c r="AT126" s="23" t="s">
        <v>133</v>
      </c>
      <c r="AU126" s="23" t="s">
        <v>80</v>
      </c>
      <c r="AY126" s="23" t="s">
        <v>132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23" t="s">
        <v>78</v>
      </c>
      <c r="BK126" s="159">
        <f>ROUND(I126*H126,2)</f>
        <v>0</v>
      </c>
      <c r="BL126" s="23" t="s">
        <v>151</v>
      </c>
      <c r="BM126" s="23" t="s">
        <v>754</v>
      </c>
    </row>
    <row r="127" spans="2:65" s="1" customFormat="1" ht="25.5" customHeight="1">
      <c r="B127" s="149"/>
      <c r="C127" s="150" t="s">
        <v>158</v>
      </c>
      <c r="D127" s="150" t="s">
        <v>133</v>
      </c>
      <c r="E127" s="151" t="s">
        <v>232</v>
      </c>
      <c r="F127" s="152" t="s">
        <v>233</v>
      </c>
      <c r="G127" s="153" t="s">
        <v>202</v>
      </c>
      <c r="H127" s="154">
        <v>3.1</v>
      </c>
      <c r="I127" s="154"/>
      <c r="J127" s="154">
        <f>ROUND(I127*H127,2)</f>
        <v>0</v>
      </c>
      <c r="K127" s="152" t="s">
        <v>137</v>
      </c>
      <c r="L127" s="37"/>
      <c r="M127" s="155" t="s">
        <v>5</v>
      </c>
      <c r="N127" s="156" t="s">
        <v>41</v>
      </c>
      <c r="O127" s="157">
        <v>3.36</v>
      </c>
      <c r="P127" s="157">
        <f>O127*H127</f>
        <v>10.416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23" t="s">
        <v>151</v>
      </c>
      <c r="AT127" s="23" t="s">
        <v>133</v>
      </c>
      <c r="AU127" s="23" t="s">
        <v>80</v>
      </c>
      <c r="AY127" s="23" t="s">
        <v>132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23" t="s">
        <v>78</v>
      </c>
      <c r="BK127" s="159">
        <f>ROUND(I127*H127,2)</f>
        <v>0</v>
      </c>
      <c r="BL127" s="23" t="s">
        <v>151</v>
      </c>
      <c r="BM127" s="23" t="s">
        <v>755</v>
      </c>
    </row>
    <row r="128" spans="2:51" s="11" customFormat="1" ht="13.5">
      <c r="B128" s="168"/>
      <c r="D128" s="162" t="s">
        <v>191</v>
      </c>
      <c r="E128" s="169" t="s">
        <v>5</v>
      </c>
      <c r="F128" s="170" t="s">
        <v>756</v>
      </c>
      <c r="H128" s="171">
        <v>3.1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78</v>
      </c>
      <c r="AY128" s="169" t="s">
        <v>132</v>
      </c>
    </row>
    <row r="129" spans="2:65" s="1" customFormat="1" ht="16.5" customHeight="1">
      <c r="B129" s="149"/>
      <c r="C129" s="150" t="s">
        <v>164</v>
      </c>
      <c r="D129" s="150" t="s">
        <v>133</v>
      </c>
      <c r="E129" s="151" t="s">
        <v>236</v>
      </c>
      <c r="F129" s="152" t="s">
        <v>237</v>
      </c>
      <c r="G129" s="153" t="s">
        <v>136</v>
      </c>
      <c r="H129" s="154">
        <v>1</v>
      </c>
      <c r="I129" s="154"/>
      <c r="J129" s="154">
        <f>ROUND(I129*H129,2)</f>
        <v>0</v>
      </c>
      <c r="K129" s="152" t="s">
        <v>5</v>
      </c>
      <c r="L129" s="37"/>
      <c r="M129" s="155" t="s">
        <v>5</v>
      </c>
      <c r="N129" s="156" t="s">
        <v>41</v>
      </c>
      <c r="O129" s="157">
        <v>0</v>
      </c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23" t="s">
        <v>151</v>
      </c>
      <c r="AT129" s="23" t="s">
        <v>133</v>
      </c>
      <c r="AU129" s="23" t="s">
        <v>80</v>
      </c>
      <c r="AY129" s="23" t="s">
        <v>132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23" t="s">
        <v>78</v>
      </c>
      <c r="BK129" s="159">
        <f>ROUND(I129*H129,2)</f>
        <v>0</v>
      </c>
      <c r="BL129" s="23" t="s">
        <v>151</v>
      </c>
      <c r="BM129" s="23" t="s">
        <v>757</v>
      </c>
    </row>
    <row r="130" spans="2:63" s="10" customFormat="1" ht="29.85" customHeight="1">
      <c r="B130" s="139"/>
      <c r="D130" s="140" t="s">
        <v>69</v>
      </c>
      <c r="E130" s="160" t="s">
        <v>151</v>
      </c>
      <c r="F130" s="160" t="s">
        <v>239</v>
      </c>
      <c r="J130" s="161">
        <f>BK130</f>
        <v>0</v>
      </c>
      <c r="L130" s="139"/>
      <c r="M130" s="143"/>
      <c r="N130" s="144"/>
      <c r="O130" s="144"/>
      <c r="P130" s="145">
        <f>SUM(P131:P138)</f>
        <v>0.51</v>
      </c>
      <c r="Q130" s="144"/>
      <c r="R130" s="145">
        <f>SUM(R131:R138)</f>
        <v>0</v>
      </c>
      <c r="S130" s="144"/>
      <c r="T130" s="146">
        <f>SUM(T131:T138)</f>
        <v>0</v>
      </c>
      <c r="AR130" s="140" t="s">
        <v>78</v>
      </c>
      <c r="AT130" s="147" t="s">
        <v>69</v>
      </c>
      <c r="AU130" s="147" t="s">
        <v>78</v>
      </c>
      <c r="AY130" s="140" t="s">
        <v>132</v>
      </c>
      <c r="BK130" s="148">
        <f>SUM(BK131:BK138)</f>
        <v>0</v>
      </c>
    </row>
    <row r="131" spans="2:65" s="1" customFormat="1" ht="25.5" customHeight="1">
      <c r="B131" s="149"/>
      <c r="C131" s="150" t="s">
        <v>240</v>
      </c>
      <c r="D131" s="150" t="s">
        <v>133</v>
      </c>
      <c r="E131" s="151" t="s">
        <v>241</v>
      </c>
      <c r="F131" s="152" t="s">
        <v>242</v>
      </c>
      <c r="G131" s="153" t="s">
        <v>188</v>
      </c>
      <c r="H131" s="154">
        <v>3</v>
      </c>
      <c r="I131" s="154"/>
      <c r="J131" s="154">
        <f>ROUND(I131*H131,2)</f>
        <v>0</v>
      </c>
      <c r="K131" s="152" t="s">
        <v>137</v>
      </c>
      <c r="L131" s="37"/>
      <c r="M131" s="155" t="s">
        <v>5</v>
      </c>
      <c r="N131" s="156" t="s">
        <v>41</v>
      </c>
      <c r="O131" s="157">
        <v>0.105</v>
      </c>
      <c r="P131" s="157">
        <f>O131*H131</f>
        <v>0.315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AR131" s="23" t="s">
        <v>151</v>
      </c>
      <c r="AT131" s="23" t="s">
        <v>133</v>
      </c>
      <c r="AU131" s="23" t="s">
        <v>80</v>
      </c>
      <c r="AY131" s="23" t="s">
        <v>132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23" t="s">
        <v>78</v>
      </c>
      <c r="BK131" s="159">
        <f>ROUND(I131*H131,2)</f>
        <v>0</v>
      </c>
      <c r="BL131" s="23" t="s">
        <v>151</v>
      </c>
      <c r="BM131" s="23" t="s">
        <v>243</v>
      </c>
    </row>
    <row r="132" spans="2:51" s="13" customFormat="1" ht="13.5">
      <c r="B132" s="182"/>
      <c r="D132" s="162" t="s">
        <v>191</v>
      </c>
      <c r="E132" s="183" t="s">
        <v>5</v>
      </c>
      <c r="F132" s="184" t="s">
        <v>199</v>
      </c>
      <c r="H132" s="183" t="s">
        <v>5</v>
      </c>
      <c r="L132" s="182"/>
      <c r="M132" s="185"/>
      <c r="N132" s="186"/>
      <c r="O132" s="186"/>
      <c r="P132" s="186"/>
      <c r="Q132" s="186"/>
      <c r="R132" s="186"/>
      <c r="S132" s="186"/>
      <c r="T132" s="187"/>
      <c r="AT132" s="183" t="s">
        <v>191</v>
      </c>
      <c r="AU132" s="183" t="s">
        <v>80</v>
      </c>
      <c r="AV132" s="13" t="s">
        <v>78</v>
      </c>
      <c r="AW132" s="13" t="s">
        <v>33</v>
      </c>
      <c r="AX132" s="13" t="s">
        <v>70</v>
      </c>
      <c r="AY132" s="183" t="s">
        <v>132</v>
      </c>
    </row>
    <row r="133" spans="2:51" s="11" customFormat="1" ht="13.5">
      <c r="B133" s="168"/>
      <c r="D133" s="162" t="s">
        <v>191</v>
      </c>
      <c r="E133" s="169" t="s">
        <v>5</v>
      </c>
      <c r="F133" s="170" t="s">
        <v>733</v>
      </c>
      <c r="H133" s="171">
        <v>1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70</v>
      </c>
      <c r="AY133" s="169" t="s">
        <v>132</v>
      </c>
    </row>
    <row r="134" spans="2:51" s="11" customFormat="1" ht="13.5">
      <c r="B134" s="168"/>
      <c r="D134" s="162" t="s">
        <v>191</v>
      </c>
      <c r="E134" s="169" t="s">
        <v>5</v>
      </c>
      <c r="F134" s="170" t="s">
        <v>734</v>
      </c>
      <c r="H134" s="171">
        <v>1</v>
      </c>
      <c r="L134" s="168"/>
      <c r="M134" s="172"/>
      <c r="N134" s="173"/>
      <c r="O134" s="173"/>
      <c r="P134" s="173"/>
      <c r="Q134" s="173"/>
      <c r="R134" s="173"/>
      <c r="S134" s="173"/>
      <c r="T134" s="174"/>
      <c r="AT134" s="169" t="s">
        <v>191</v>
      </c>
      <c r="AU134" s="169" t="s">
        <v>80</v>
      </c>
      <c r="AV134" s="11" t="s">
        <v>80</v>
      </c>
      <c r="AW134" s="11" t="s">
        <v>33</v>
      </c>
      <c r="AX134" s="11" t="s">
        <v>70</v>
      </c>
      <c r="AY134" s="169" t="s">
        <v>132</v>
      </c>
    </row>
    <row r="135" spans="2:51" s="11" customFormat="1" ht="13.5">
      <c r="B135" s="168"/>
      <c r="D135" s="162" t="s">
        <v>191</v>
      </c>
      <c r="E135" s="169" t="s">
        <v>5</v>
      </c>
      <c r="F135" s="170" t="s">
        <v>735</v>
      </c>
      <c r="H135" s="171">
        <v>1</v>
      </c>
      <c r="L135" s="168"/>
      <c r="M135" s="172"/>
      <c r="N135" s="173"/>
      <c r="O135" s="173"/>
      <c r="P135" s="173"/>
      <c r="Q135" s="173"/>
      <c r="R135" s="173"/>
      <c r="S135" s="173"/>
      <c r="T135" s="174"/>
      <c r="AT135" s="169" t="s">
        <v>191</v>
      </c>
      <c r="AU135" s="169" t="s">
        <v>80</v>
      </c>
      <c r="AV135" s="11" t="s">
        <v>80</v>
      </c>
      <c r="AW135" s="11" t="s">
        <v>33</v>
      </c>
      <c r="AX135" s="11" t="s">
        <v>70</v>
      </c>
      <c r="AY135" s="169" t="s">
        <v>132</v>
      </c>
    </row>
    <row r="136" spans="2:51" s="12" customFormat="1" ht="13.5">
      <c r="B136" s="175"/>
      <c r="D136" s="162" t="s">
        <v>191</v>
      </c>
      <c r="E136" s="176" t="s">
        <v>5</v>
      </c>
      <c r="F136" s="177" t="s">
        <v>195</v>
      </c>
      <c r="H136" s="178">
        <v>3</v>
      </c>
      <c r="L136" s="175"/>
      <c r="M136" s="179"/>
      <c r="N136" s="180"/>
      <c r="O136" s="180"/>
      <c r="P136" s="180"/>
      <c r="Q136" s="180"/>
      <c r="R136" s="180"/>
      <c r="S136" s="180"/>
      <c r="T136" s="181"/>
      <c r="AT136" s="176" t="s">
        <v>191</v>
      </c>
      <c r="AU136" s="176" t="s">
        <v>80</v>
      </c>
      <c r="AV136" s="12" t="s">
        <v>151</v>
      </c>
      <c r="AW136" s="12" t="s">
        <v>33</v>
      </c>
      <c r="AX136" s="12" t="s">
        <v>78</v>
      </c>
      <c r="AY136" s="176" t="s">
        <v>132</v>
      </c>
    </row>
    <row r="137" spans="2:65" s="1" customFormat="1" ht="25.5" customHeight="1">
      <c r="B137" s="149"/>
      <c r="C137" s="150" t="s">
        <v>244</v>
      </c>
      <c r="D137" s="150" t="s">
        <v>133</v>
      </c>
      <c r="E137" s="151" t="s">
        <v>245</v>
      </c>
      <c r="F137" s="152" t="s">
        <v>246</v>
      </c>
      <c r="G137" s="153" t="s">
        <v>188</v>
      </c>
      <c r="H137" s="154">
        <v>15</v>
      </c>
      <c r="I137" s="154"/>
      <c r="J137" s="154">
        <f>ROUND(I137*H137,2)</f>
        <v>0</v>
      </c>
      <c r="K137" s="152" t="s">
        <v>137</v>
      </c>
      <c r="L137" s="37"/>
      <c r="M137" s="155" t="s">
        <v>5</v>
      </c>
      <c r="N137" s="156" t="s">
        <v>41</v>
      </c>
      <c r="O137" s="157">
        <v>0.013</v>
      </c>
      <c r="P137" s="157">
        <f>O137*H137</f>
        <v>0.19499999999999998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AR137" s="23" t="s">
        <v>151</v>
      </c>
      <c r="AT137" s="23" t="s">
        <v>133</v>
      </c>
      <c r="AU137" s="23" t="s">
        <v>80</v>
      </c>
      <c r="AY137" s="23" t="s">
        <v>132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23" t="s">
        <v>78</v>
      </c>
      <c r="BK137" s="159">
        <f>ROUND(I137*H137,2)</f>
        <v>0</v>
      </c>
      <c r="BL137" s="23" t="s">
        <v>151</v>
      </c>
      <c r="BM137" s="23" t="s">
        <v>247</v>
      </c>
    </row>
    <row r="138" spans="2:51" s="11" customFormat="1" ht="13.5">
      <c r="B138" s="168"/>
      <c r="D138" s="162" t="s">
        <v>191</v>
      </c>
      <c r="E138" s="169" t="s">
        <v>5</v>
      </c>
      <c r="F138" s="170" t="s">
        <v>248</v>
      </c>
      <c r="H138" s="171">
        <v>15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78</v>
      </c>
      <c r="AY138" s="169" t="s">
        <v>132</v>
      </c>
    </row>
    <row r="139" spans="2:63" s="10" customFormat="1" ht="29.85" customHeight="1">
      <c r="B139" s="139"/>
      <c r="D139" s="140" t="s">
        <v>69</v>
      </c>
      <c r="E139" s="160" t="s">
        <v>131</v>
      </c>
      <c r="F139" s="160" t="s">
        <v>249</v>
      </c>
      <c r="J139" s="161">
        <f>BK139</f>
        <v>0</v>
      </c>
      <c r="L139" s="139"/>
      <c r="M139" s="143"/>
      <c r="N139" s="144"/>
      <c r="O139" s="144"/>
      <c r="P139" s="145">
        <f>SUM(P140:P141)</f>
        <v>2.976</v>
      </c>
      <c r="Q139" s="144"/>
      <c r="R139" s="145">
        <f>SUM(R140:R141)</f>
        <v>1.84212</v>
      </c>
      <c r="S139" s="144"/>
      <c r="T139" s="146">
        <f>SUM(T140:T141)</f>
        <v>0</v>
      </c>
      <c r="AR139" s="140" t="s">
        <v>78</v>
      </c>
      <c r="AT139" s="147" t="s">
        <v>69</v>
      </c>
      <c r="AU139" s="147" t="s">
        <v>78</v>
      </c>
      <c r="AY139" s="140" t="s">
        <v>132</v>
      </c>
      <c r="BK139" s="148">
        <f>SUM(BK140:BK141)</f>
        <v>0</v>
      </c>
    </row>
    <row r="140" spans="2:65" s="1" customFormat="1" ht="16.5" customHeight="1">
      <c r="B140" s="149"/>
      <c r="C140" s="150" t="s">
        <v>250</v>
      </c>
      <c r="D140" s="150" t="s">
        <v>133</v>
      </c>
      <c r="E140" s="151" t="s">
        <v>251</v>
      </c>
      <c r="F140" s="152" t="s">
        <v>252</v>
      </c>
      <c r="G140" s="153" t="s">
        <v>188</v>
      </c>
      <c r="H140" s="154">
        <v>3</v>
      </c>
      <c r="I140" s="154"/>
      <c r="J140" s="154">
        <f>ROUND(I140*H140,2)</f>
        <v>0</v>
      </c>
      <c r="K140" s="152" t="s">
        <v>137</v>
      </c>
      <c r="L140" s="37"/>
      <c r="M140" s="155" t="s">
        <v>5</v>
      </c>
      <c r="N140" s="156" t="s">
        <v>41</v>
      </c>
      <c r="O140" s="157">
        <v>0.992</v>
      </c>
      <c r="P140" s="157">
        <f>O140*H140</f>
        <v>2.976</v>
      </c>
      <c r="Q140" s="157">
        <v>0.61404</v>
      </c>
      <c r="R140" s="157">
        <f>Q140*H140</f>
        <v>1.84212</v>
      </c>
      <c r="S140" s="157">
        <v>0</v>
      </c>
      <c r="T140" s="158">
        <f>S140*H140</f>
        <v>0</v>
      </c>
      <c r="AR140" s="23" t="s">
        <v>151</v>
      </c>
      <c r="AT140" s="23" t="s">
        <v>133</v>
      </c>
      <c r="AU140" s="23" t="s">
        <v>80</v>
      </c>
      <c r="AY140" s="23" t="s">
        <v>132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23" t="s">
        <v>78</v>
      </c>
      <c r="BK140" s="159">
        <f>ROUND(I140*H140,2)</f>
        <v>0</v>
      </c>
      <c r="BL140" s="23" t="s">
        <v>151</v>
      </c>
      <c r="BM140" s="23" t="s">
        <v>253</v>
      </c>
    </row>
    <row r="141" spans="2:51" s="11" customFormat="1" ht="13.5">
      <c r="B141" s="168"/>
      <c r="D141" s="162" t="s">
        <v>191</v>
      </c>
      <c r="E141" s="169" t="s">
        <v>5</v>
      </c>
      <c r="F141" s="170" t="s">
        <v>254</v>
      </c>
      <c r="H141" s="171">
        <v>3</v>
      </c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191</v>
      </c>
      <c r="AU141" s="169" t="s">
        <v>80</v>
      </c>
      <c r="AV141" s="11" t="s">
        <v>80</v>
      </c>
      <c r="AW141" s="11" t="s">
        <v>33</v>
      </c>
      <c r="AX141" s="11" t="s">
        <v>78</v>
      </c>
      <c r="AY141" s="169" t="s">
        <v>132</v>
      </c>
    </row>
    <row r="142" spans="2:63" s="10" customFormat="1" ht="29.85" customHeight="1">
      <c r="B142" s="139"/>
      <c r="D142" s="140" t="s">
        <v>69</v>
      </c>
      <c r="E142" s="160" t="s">
        <v>244</v>
      </c>
      <c r="F142" s="160" t="s">
        <v>255</v>
      </c>
      <c r="J142" s="161">
        <f>BK142</f>
        <v>0</v>
      </c>
      <c r="L142" s="139"/>
      <c r="M142" s="143"/>
      <c r="N142" s="144"/>
      <c r="O142" s="144"/>
      <c r="P142" s="145">
        <f>SUM(P143:P160)</f>
        <v>31.101</v>
      </c>
      <c r="Q142" s="144"/>
      <c r="R142" s="145">
        <f>SUM(R143:R160)</f>
        <v>0.5</v>
      </c>
      <c r="S142" s="144"/>
      <c r="T142" s="146">
        <f>SUM(T143:T160)</f>
        <v>0.037025</v>
      </c>
      <c r="AR142" s="140" t="s">
        <v>78</v>
      </c>
      <c r="AT142" s="147" t="s">
        <v>69</v>
      </c>
      <c r="AU142" s="147" t="s">
        <v>78</v>
      </c>
      <c r="AY142" s="140" t="s">
        <v>132</v>
      </c>
      <c r="BK142" s="148">
        <f>SUM(BK143:BK160)</f>
        <v>0</v>
      </c>
    </row>
    <row r="143" spans="2:65" s="1" customFormat="1" ht="25.5" customHeight="1">
      <c r="B143" s="149"/>
      <c r="C143" s="150" t="s">
        <v>256</v>
      </c>
      <c r="D143" s="150" t="s">
        <v>133</v>
      </c>
      <c r="E143" s="151" t="s">
        <v>257</v>
      </c>
      <c r="F143" s="152" t="s">
        <v>258</v>
      </c>
      <c r="G143" s="153" t="s">
        <v>188</v>
      </c>
      <c r="H143" s="154">
        <v>74.05</v>
      </c>
      <c r="I143" s="154"/>
      <c r="J143" s="154">
        <f>ROUND(I143*H143,2)</f>
        <v>0</v>
      </c>
      <c r="K143" s="152" t="s">
        <v>137</v>
      </c>
      <c r="L143" s="37"/>
      <c r="M143" s="155" t="s">
        <v>5</v>
      </c>
      <c r="N143" s="156" t="s">
        <v>41</v>
      </c>
      <c r="O143" s="157">
        <v>0.42</v>
      </c>
      <c r="P143" s="157">
        <f>O143*H143</f>
        <v>31.101</v>
      </c>
      <c r="Q143" s="157">
        <v>0</v>
      </c>
      <c r="R143" s="157">
        <f>Q143*H143</f>
        <v>0</v>
      </c>
      <c r="S143" s="157">
        <v>0.0005</v>
      </c>
      <c r="T143" s="158">
        <f>S143*H143</f>
        <v>0.037025</v>
      </c>
      <c r="AR143" s="23" t="s">
        <v>151</v>
      </c>
      <c r="AT143" s="23" t="s">
        <v>133</v>
      </c>
      <c r="AU143" s="23" t="s">
        <v>80</v>
      </c>
      <c r="AY143" s="23" t="s">
        <v>132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23" t="s">
        <v>78</v>
      </c>
      <c r="BK143" s="159">
        <f>ROUND(I143*H143,2)</f>
        <v>0</v>
      </c>
      <c r="BL143" s="23" t="s">
        <v>151</v>
      </c>
      <c r="BM143" s="23" t="s">
        <v>259</v>
      </c>
    </row>
    <row r="144" spans="2:51" s="11" customFormat="1" ht="13.5">
      <c r="B144" s="168"/>
      <c r="D144" s="162" t="s">
        <v>191</v>
      </c>
      <c r="E144" s="169" t="s">
        <v>5</v>
      </c>
      <c r="F144" s="170" t="s">
        <v>758</v>
      </c>
      <c r="H144" s="171">
        <v>6.75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191</v>
      </c>
      <c r="AU144" s="169" t="s">
        <v>80</v>
      </c>
      <c r="AV144" s="11" t="s">
        <v>80</v>
      </c>
      <c r="AW144" s="11" t="s">
        <v>33</v>
      </c>
      <c r="AX144" s="11" t="s">
        <v>70</v>
      </c>
      <c r="AY144" s="169" t="s">
        <v>132</v>
      </c>
    </row>
    <row r="145" spans="2:51" s="11" customFormat="1" ht="13.5">
      <c r="B145" s="168"/>
      <c r="D145" s="162" t="s">
        <v>191</v>
      </c>
      <c r="E145" s="169" t="s">
        <v>5</v>
      </c>
      <c r="F145" s="170" t="s">
        <v>759</v>
      </c>
      <c r="H145" s="171">
        <v>1.7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191</v>
      </c>
      <c r="AU145" s="169" t="s">
        <v>80</v>
      </c>
      <c r="AV145" s="11" t="s">
        <v>80</v>
      </c>
      <c r="AW145" s="11" t="s">
        <v>33</v>
      </c>
      <c r="AX145" s="11" t="s">
        <v>70</v>
      </c>
      <c r="AY145" s="169" t="s">
        <v>132</v>
      </c>
    </row>
    <row r="146" spans="2:51" s="11" customFormat="1" ht="13.5">
      <c r="B146" s="168"/>
      <c r="D146" s="162" t="s">
        <v>191</v>
      </c>
      <c r="E146" s="169" t="s">
        <v>5</v>
      </c>
      <c r="F146" s="170" t="s">
        <v>760</v>
      </c>
      <c r="H146" s="171">
        <v>6.95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70</v>
      </c>
      <c r="AY146" s="169" t="s">
        <v>132</v>
      </c>
    </row>
    <row r="147" spans="2:51" s="11" customFormat="1" ht="13.5">
      <c r="B147" s="168"/>
      <c r="D147" s="162" t="s">
        <v>191</v>
      </c>
      <c r="E147" s="169" t="s">
        <v>5</v>
      </c>
      <c r="F147" s="170" t="s">
        <v>761</v>
      </c>
      <c r="H147" s="171">
        <v>3.1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191</v>
      </c>
      <c r="AU147" s="169" t="s">
        <v>80</v>
      </c>
      <c r="AV147" s="11" t="s">
        <v>80</v>
      </c>
      <c r="AW147" s="11" t="s">
        <v>33</v>
      </c>
      <c r="AX147" s="11" t="s">
        <v>70</v>
      </c>
      <c r="AY147" s="169" t="s">
        <v>132</v>
      </c>
    </row>
    <row r="148" spans="2:51" s="11" customFormat="1" ht="13.5">
      <c r="B148" s="168"/>
      <c r="D148" s="162" t="s">
        <v>191</v>
      </c>
      <c r="E148" s="169" t="s">
        <v>5</v>
      </c>
      <c r="F148" s="170" t="s">
        <v>762</v>
      </c>
      <c r="H148" s="171">
        <v>6.35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191</v>
      </c>
      <c r="AU148" s="169" t="s">
        <v>80</v>
      </c>
      <c r="AV148" s="11" t="s">
        <v>80</v>
      </c>
      <c r="AW148" s="11" t="s">
        <v>33</v>
      </c>
      <c r="AX148" s="11" t="s">
        <v>70</v>
      </c>
      <c r="AY148" s="169" t="s">
        <v>132</v>
      </c>
    </row>
    <row r="149" spans="2:51" s="11" customFormat="1" ht="13.5">
      <c r="B149" s="168"/>
      <c r="D149" s="162" t="s">
        <v>191</v>
      </c>
      <c r="E149" s="169" t="s">
        <v>5</v>
      </c>
      <c r="F149" s="170" t="s">
        <v>763</v>
      </c>
      <c r="H149" s="171">
        <v>2.7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51" s="11" customFormat="1" ht="13.5">
      <c r="B150" s="168"/>
      <c r="D150" s="162" t="s">
        <v>191</v>
      </c>
      <c r="E150" s="169" t="s">
        <v>5</v>
      </c>
      <c r="F150" s="170" t="s">
        <v>764</v>
      </c>
      <c r="H150" s="171">
        <v>7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51" s="11" customFormat="1" ht="13.5">
      <c r="B151" s="168"/>
      <c r="D151" s="162" t="s">
        <v>191</v>
      </c>
      <c r="E151" s="169" t="s">
        <v>5</v>
      </c>
      <c r="F151" s="170" t="s">
        <v>765</v>
      </c>
      <c r="H151" s="171">
        <v>2.8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51" s="11" customFormat="1" ht="13.5">
      <c r="B152" s="168"/>
      <c r="D152" s="162" t="s">
        <v>191</v>
      </c>
      <c r="E152" s="169" t="s">
        <v>5</v>
      </c>
      <c r="F152" s="170" t="s">
        <v>766</v>
      </c>
      <c r="H152" s="171">
        <v>8.8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51" s="11" customFormat="1" ht="13.5">
      <c r="B153" s="168"/>
      <c r="D153" s="162" t="s">
        <v>191</v>
      </c>
      <c r="E153" s="169" t="s">
        <v>5</v>
      </c>
      <c r="F153" s="170" t="s">
        <v>767</v>
      </c>
      <c r="H153" s="171">
        <v>4.8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51" s="11" customFormat="1" ht="13.5">
      <c r="B154" s="168"/>
      <c r="D154" s="162" t="s">
        <v>191</v>
      </c>
      <c r="E154" s="169" t="s">
        <v>5</v>
      </c>
      <c r="F154" s="170" t="s">
        <v>768</v>
      </c>
      <c r="H154" s="171">
        <v>7.5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191</v>
      </c>
      <c r="AU154" s="169" t="s">
        <v>80</v>
      </c>
      <c r="AV154" s="11" t="s">
        <v>80</v>
      </c>
      <c r="AW154" s="11" t="s">
        <v>33</v>
      </c>
      <c r="AX154" s="11" t="s">
        <v>70</v>
      </c>
      <c r="AY154" s="169" t="s">
        <v>132</v>
      </c>
    </row>
    <row r="155" spans="2:51" s="11" customFormat="1" ht="13.5">
      <c r="B155" s="168"/>
      <c r="D155" s="162" t="s">
        <v>191</v>
      </c>
      <c r="E155" s="169" t="s">
        <v>5</v>
      </c>
      <c r="F155" s="170" t="s">
        <v>769</v>
      </c>
      <c r="H155" s="171">
        <v>5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191</v>
      </c>
      <c r="AU155" s="169" t="s">
        <v>80</v>
      </c>
      <c r="AV155" s="11" t="s">
        <v>80</v>
      </c>
      <c r="AW155" s="11" t="s">
        <v>33</v>
      </c>
      <c r="AX155" s="11" t="s">
        <v>70</v>
      </c>
      <c r="AY155" s="169" t="s">
        <v>132</v>
      </c>
    </row>
    <row r="156" spans="2:51" s="11" customFormat="1" ht="13.5">
      <c r="B156" s="168"/>
      <c r="D156" s="162" t="s">
        <v>191</v>
      </c>
      <c r="E156" s="169" t="s">
        <v>5</v>
      </c>
      <c r="F156" s="170" t="s">
        <v>770</v>
      </c>
      <c r="H156" s="171">
        <v>5.6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191</v>
      </c>
      <c r="AU156" s="169" t="s">
        <v>80</v>
      </c>
      <c r="AV156" s="11" t="s">
        <v>80</v>
      </c>
      <c r="AW156" s="11" t="s">
        <v>33</v>
      </c>
      <c r="AX156" s="11" t="s">
        <v>70</v>
      </c>
      <c r="AY156" s="169" t="s">
        <v>132</v>
      </c>
    </row>
    <row r="157" spans="2:51" s="11" customFormat="1" ht="13.5">
      <c r="B157" s="168"/>
      <c r="D157" s="162" t="s">
        <v>191</v>
      </c>
      <c r="E157" s="169" t="s">
        <v>5</v>
      </c>
      <c r="F157" s="170" t="s">
        <v>771</v>
      </c>
      <c r="H157" s="171">
        <v>5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191</v>
      </c>
      <c r="AU157" s="169" t="s">
        <v>80</v>
      </c>
      <c r="AV157" s="11" t="s">
        <v>80</v>
      </c>
      <c r="AW157" s="11" t="s">
        <v>33</v>
      </c>
      <c r="AX157" s="11" t="s">
        <v>70</v>
      </c>
      <c r="AY157" s="169" t="s">
        <v>132</v>
      </c>
    </row>
    <row r="158" spans="2:51" s="12" customFormat="1" ht="13.5">
      <c r="B158" s="175"/>
      <c r="D158" s="162" t="s">
        <v>191</v>
      </c>
      <c r="E158" s="176" t="s">
        <v>5</v>
      </c>
      <c r="F158" s="177" t="s">
        <v>195</v>
      </c>
      <c r="H158" s="178">
        <v>74.05</v>
      </c>
      <c r="L158" s="175"/>
      <c r="M158" s="179"/>
      <c r="N158" s="180"/>
      <c r="O158" s="180"/>
      <c r="P158" s="180"/>
      <c r="Q158" s="180"/>
      <c r="R158" s="180"/>
      <c r="S158" s="180"/>
      <c r="T158" s="181"/>
      <c r="AT158" s="176" t="s">
        <v>191</v>
      </c>
      <c r="AU158" s="176" t="s">
        <v>80</v>
      </c>
      <c r="AV158" s="12" t="s">
        <v>151</v>
      </c>
      <c r="AW158" s="12" t="s">
        <v>33</v>
      </c>
      <c r="AX158" s="12" t="s">
        <v>78</v>
      </c>
      <c r="AY158" s="176" t="s">
        <v>132</v>
      </c>
    </row>
    <row r="159" spans="2:65" s="1" customFormat="1" ht="25.5" customHeight="1">
      <c r="B159" s="149"/>
      <c r="C159" s="150" t="s">
        <v>279</v>
      </c>
      <c r="D159" s="150" t="s">
        <v>133</v>
      </c>
      <c r="E159" s="151" t="s">
        <v>598</v>
      </c>
      <c r="F159" s="152" t="s">
        <v>599</v>
      </c>
      <c r="G159" s="153" t="s">
        <v>465</v>
      </c>
      <c r="H159" s="154">
        <v>100</v>
      </c>
      <c r="I159" s="154"/>
      <c r="J159" s="154">
        <f>ROUND(I159*H159,2)</f>
        <v>0</v>
      </c>
      <c r="K159" s="152" t="s">
        <v>5</v>
      </c>
      <c r="L159" s="37"/>
      <c r="M159" s="155" t="s">
        <v>5</v>
      </c>
      <c r="N159" s="156" t="s">
        <v>41</v>
      </c>
      <c r="O159" s="157">
        <v>0</v>
      </c>
      <c r="P159" s="157">
        <f>O159*H159</f>
        <v>0</v>
      </c>
      <c r="Q159" s="157">
        <v>0.005</v>
      </c>
      <c r="R159" s="157">
        <f>Q159*H159</f>
        <v>0.5</v>
      </c>
      <c r="S159" s="157">
        <v>0</v>
      </c>
      <c r="T159" s="158">
        <f>S159*H159</f>
        <v>0</v>
      </c>
      <c r="AR159" s="23" t="s">
        <v>151</v>
      </c>
      <c r="AT159" s="23" t="s">
        <v>133</v>
      </c>
      <c r="AU159" s="23" t="s">
        <v>80</v>
      </c>
      <c r="AY159" s="23" t="s">
        <v>132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23" t="s">
        <v>78</v>
      </c>
      <c r="BK159" s="159">
        <f>ROUND(I159*H159,2)</f>
        <v>0</v>
      </c>
      <c r="BL159" s="23" t="s">
        <v>151</v>
      </c>
      <c r="BM159" s="23" t="s">
        <v>600</v>
      </c>
    </row>
    <row r="160" spans="2:51" s="11" customFormat="1" ht="13.5">
      <c r="B160" s="168"/>
      <c r="D160" s="162" t="s">
        <v>191</v>
      </c>
      <c r="E160" s="169" t="s">
        <v>5</v>
      </c>
      <c r="F160" s="170" t="s">
        <v>601</v>
      </c>
      <c r="H160" s="171">
        <v>100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191</v>
      </c>
      <c r="AU160" s="169" t="s">
        <v>80</v>
      </c>
      <c r="AV160" s="11" t="s">
        <v>80</v>
      </c>
      <c r="AW160" s="11" t="s">
        <v>33</v>
      </c>
      <c r="AX160" s="11" t="s">
        <v>78</v>
      </c>
      <c r="AY160" s="169" t="s">
        <v>132</v>
      </c>
    </row>
    <row r="161" spans="2:63" s="10" customFormat="1" ht="29.85" customHeight="1">
      <c r="B161" s="139"/>
      <c r="D161" s="140" t="s">
        <v>69</v>
      </c>
      <c r="E161" s="160" t="s">
        <v>285</v>
      </c>
      <c r="F161" s="160" t="s">
        <v>286</v>
      </c>
      <c r="J161" s="161">
        <f>BK161</f>
        <v>0</v>
      </c>
      <c r="L161" s="139"/>
      <c r="M161" s="143"/>
      <c r="N161" s="144"/>
      <c r="O161" s="144"/>
      <c r="P161" s="145">
        <f>SUM(P162:P182)</f>
        <v>319.4268</v>
      </c>
      <c r="Q161" s="144"/>
      <c r="R161" s="145">
        <f>SUM(R162:R182)</f>
        <v>0</v>
      </c>
      <c r="S161" s="144"/>
      <c r="T161" s="146">
        <f>SUM(T162:T182)</f>
        <v>0</v>
      </c>
      <c r="AR161" s="140" t="s">
        <v>78</v>
      </c>
      <c r="AT161" s="147" t="s">
        <v>69</v>
      </c>
      <c r="AU161" s="147" t="s">
        <v>78</v>
      </c>
      <c r="AY161" s="140" t="s">
        <v>132</v>
      </c>
      <c r="BK161" s="148">
        <f>SUM(BK162:BK182)</f>
        <v>0</v>
      </c>
    </row>
    <row r="162" spans="2:65" s="1" customFormat="1" ht="25.5" customHeight="1">
      <c r="B162" s="149"/>
      <c r="C162" s="150" t="s">
        <v>287</v>
      </c>
      <c r="D162" s="150" t="s">
        <v>133</v>
      </c>
      <c r="E162" s="151" t="s">
        <v>288</v>
      </c>
      <c r="F162" s="152" t="s">
        <v>289</v>
      </c>
      <c r="G162" s="153" t="s">
        <v>188</v>
      </c>
      <c r="H162" s="154">
        <v>1209.95</v>
      </c>
      <c r="I162" s="154"/>
      <c r="J162" s="154">
        <f>ROUND(I162*H162,2)</f>
        <v>0</v>
      </c>
      <c r="K162" s="152" t="s">
        <v>137</v>
      </c>
      <c r="L162" s="37"/>
      <c r="M162" s="155" t="s">
        <v>5</v>
      </c>
      <c r="N162" s="156" t="s">
        <v>41</v>
      </c>
      <c r="O162" s="157">
        <v>0.162</v>
      </c>
      <c r="P162" s="157">
        <f>O162*H162</f>
        <v>196.01190000000003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AR162" s="23" t="s">
        <v>151</v>
      </c>
      <c r="AT162" s="23" t="s">
        <v>133</v>
      </c>
      <c r="AU162" s="23" t="s">
        <v>80</v>
      </c>
      <c r="AY162" s="23" t="s">
        <v>132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23" t="s">
        <v>78</v>
      </c>
      <c r="BK162" s="159">
        <f>ROUND(I162*H162,2)</f>
        <v>0</v>
      </c>
      <c r="BL162" s="23" t="s">
        <v>151</v>
      </c>
      <c r="BM162" s="23" t="s">
        <v>290</v>
      </c>
    </row>
    <row r="163" spans="2:51" s="11" customFormat="1" ht="13.5">
      <c r="B163" s="168"/>
      <c r="D163" s="162" t="s">
        <v>191</v>
      </c>
      <c r="E163" s="169" t="s">
        <v>5</v>
      </c>
      <c r="F163" s="170" t="s">
        <v>772</v>
      </c>
      <c r="H163" s="171">
        <v>125.44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51" s="11" customFormat="1" ht="13.5">
      <c r="B164" s="168"/>
      <c r="D164" s="162" t="s">
        <v>191</v>
      </c>
      <c r="E164" s="169" t="s">
        <v>5</v>
      </c>
      <c r="F164" s="170" t="s">
        <v>773</v>
      </c>
      <c r="H164" s="171">
        <v>17.64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51" s="11" customFormat="1" ht="13.5">
      <c r="B165" s="168"/>
      <c r="D165" s="162" t="s">
        <v>191</v>
      </c>
      <c r="E165" s="169" t="s">
        <v>5</v>
      </c>
      <c r="F165" s="170" t="s">
        <v>774</v>
      </c>
      <c r="H165" s="171">
        <v>111.8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51" s="11" customFormat="1" ht="13.5">
      <c r="B166" s="168"/>
      <c r="D166" s="162" t="s">
        <v>191</v>
      </c>
      <c r="E166" s="169" t="s">
        <v>5</v>
      </c>
      <c r="F166" s="170" t="s">
        <v>775</v>
      </c>
      <c r="H166" s="171">
        <v>26.66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51" s="11" customFormat="1" ht="13.5">
      <c r="B167" s="168"/>
      <c r="D167" s="162" t="s">
        <v>191</v>
      </c>
      <c r="E167" s="169" t="s">
        <v>5</v>
      </c>
      <c r="F167" s="170" t="s">
        <v>776</v>
      </c>
      <c r="H167" s="171">
        <v>106.21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51" s="11" customFormat="1" ht="13.5">
      <c r="B168" s="168"/>
      <c r="D168" s="162" t="s">
        <v>191</v>
      </c>
      <c r="E168" s="169" t="s">
        <v>5</v>
      </c>
      <c r="F168" s="170" t="s">
        <v>777</v>
      </c>
      <c r="H168" s="171">
        <v>25.11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191</v>
      </c>
      <c r="AU168" s="169" t="s">
        <v>80</v>
      </c>
      <c r="AV168" s="11" t="s">
        <v>80</v>
      </c>
      <c r="AW168" s="11" t="s">
        <v>33</v>
      </c>
      <c r="AX168" s="11" t="s">
        <v>70</v>
      </c>
      <c r="AY168" s="169" t="s">
        <v>132</v>
      </c>
    </row>
    <row r="169" spans="2:51" s="11" customFormat="1" ht="13.5">
      <c r="B169" s="168"/>
      <c r="D169" s="162" t="s">
        <v>191</v>
      </c>
      <c r="E169" s="169" t="s">
        <v>5</v>
      </c>
      <c r="F169" s="170" t="s">
        <v>778</v>
      </c>
      <c r="H169" s="171">
        <v>110.5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191</v>
      </c>
      <c r="AU169" s="169" t="s">
        <v>80</v>
      </c>
      <c r="AV169" s="11" t="s">
        <v>80</v>
      </c>
      <c r="AW169" s="11" t="s">
        <v>33</v>
      </c>
      <c r="AX169" s="11" t="s">
        <v>70</v>
      </c>
      <c r="AY169" s="169" t="s">
        <v>132</v>
      </c>
    </row>
    <row r="170" spans="2:51" s="11" customFormat="1" ht="13.5">
      <c r="B170" s="168"/>
      <c r="D170" s="162" t="s">
        <v>191</v>
      </c>
      <c r="E170" s="169" t="s">
        <v>5</v>
      </c>
      <c r="F170" s="170" t="s">
        <v>779</v>
      </c>
      <c r="H170" s="171">
        <v>23.52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70</v>
      </c>
      <c r="AY170" s="169" t="s">
        <v>132</v>
      </c>
    </row>
    <row r="171" spans="2:51" s="11" customFormat="1" ht="13.5">
      <c r="B171" s="168"/>
      <c r="D171" s="162" t="s">
        <v>191</v>
      </c>
      <c r="E171" s="169" t="s">
        <v>5</v>
      </c>
      <c r="F171" s="170" t="s">
        <v>780</v>
      </c>
      <c r="H171" s="171">
        <v>133.2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191</v>
      </c>
      <c r="AU171" s="169" t="s">
        <v>80</v>
      </c>
      <c r="AV171" s="11" t="s">
        <v>80</v>
      </c>
      <c r="AW171" s="11" t="s">
        <v>33</v>
      </c>
      <c r="AX171" s="11" t="s">
        <v>70</v>
      </c>
      <c r="AY171" s="169" t="s">
        <v>132</v>
      </c>
    </row>
    <row r="172" spans="2:51" s="11" customFormat="1" ht="13.5">
      <c r="B172" s="168"/>
      <c r="D172" s="162" t="s">
        <v>191</v>
      </c>
      <c r="E172" s="169" t="s">
        <v>5</v>
      </c>
      <c r="F172" s="170" t="s">
        <v>781</v>
      </c>
      <c r="H172" s="171">
        <v>41.76</v>
      </c>
      <c r="L172" s="168"/>
      <c r="M172" s="172"/>
      <c r="N172" s="173"/>
      <c r="O172" s="173"/>
      <c r="P172" s="173"/>
      <c r="Q172" s="173"/>
      <c r="R172" s="173"/>
      <c r="S172" s="173"/>
      <c r="T172" s="174"/>
      <c r="AT172" s="169" t="s">
        <v>191</v>
      </c>
      <c r="AU172" s="169" t="s">
        <v>80</v>
      </c>
      <c r="AV172" s="11" t="s">
        <v>80</v>
      </c>
      <c r="AW172" s="11" t="s">
        <v>33</v>
      </c>
      <c r="AX172" s="11" t="s">
        <v>70</v>
      </c>
      <c r="AY172" s="169" t="s">
        <v>132</v>
      </c>
    </row>
    <row r="173" spans="2:51" s="11" customFormat="1" ht="13.5">
      <c r="B173" s="168"/>
      <c r="D173" s="162" t="s">
        <v>191</v>
      </c>
      <c r="E173" s="169" t="s">
        <v>5</v>
      </c>
      <c r="F173" s="170" t="s">
        <v>782</v>
      </c>
      <c r="H173" s="171">
        <v>117.45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191</v>
      </c>
      <c r="AU173" s="169" t="s">
        <v>80</v>
      </c>
      <c r="AV173" s="11" t="s">
        <v>80</v>
      </c>
      <c r="AW173" s="11" t="s">
        <v>33</v>
      </c>
      <c r="AX173" s="11" t="s">
        <v>70</v>
      </c>
      <c r="AY173" s="169" t="s">
        <v>132</v>
      </c>
    </row>
    <row r="174" spans="2:51" s="11" customFormat="1" ht="13.5">
      <c r="B174" s="168"/>
      <c r="D174" s="162" t="s">
        <v>191</v>
      </c>
      <c r="E174" s="169" t="s">
        <v>5</v>
      </c>
      <c r="F174" s="170" t="s">
        <v>783</v>
      </c>
      <c r="H174" s="171">
        <v>40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70</v>
      </c>
      <c r="AY174" s="169" t="s">
        <v>132</v>
      </c>
    </row>
    <row r="175" spans="2:51" s="11" customFormat="1" ht="13.5">
      <c r="B175" s="168"/>
      <c r="D175" s="162" t="s">
        <v>191</v>
      </c>
      <c r="E175" s="169" t="s">
        <v>5</v>
      </c>
      <c r="F175" s="170" t="s">
        <v>784</v>
      </c>
      <c r="H175" s="171">
        <v>87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51" s="11" customFormat="1" ht="13.5">
      <c r="B176" s="168"/>
      <c r="D176" s="162" t="s">
        <v>191</v>
      </c>
      <c r="E176" s="169" t="s">
        <v>5</v>
      </c>
      <c r="F176" s="170" t="s">
        <v>785</v>
      </c>
      <c r="H176" s="171">
        <v>42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51" s="14" customFormat="1" ht="13.5">
      <c r="B177" s="188"/>
      <c r="D177" s="162" t="s">
        <v>191</v>
      </c>
      <c r="E177" s="189" t="s">
        <v>5</v>
      </c>
      <c r="F177" s="190" t="s">
        <v>303</v>
      </c>
      <c r="H177" s="191">
        <v>1008.29</v>
      </c>
      <c r="L177" s="188"/>
      <c r="M177" s="192"/>
      <c r="N177" s="193"/>
      <c r="O177" s="193"/>
      <c r="P177" s="193"/>
      <c r="Q177" s="193"/>
      <c r="R177" s="193"/>
      <c r="S177" s="193"/>
      <c r="T177" s="194"/>
      <c r="AT177" s="189" t="s">
        <v>191</v>
      </c>
      <c r="AU177" s="189" t="s">
        <v>80</v>
      </c>
      <c r="AV177" s="14" t="s">
        <v>145</v>
      </c>
      <c r="AW177" s="14" t="s">
        <v>33</v>
      </c>
      <c r="AX177" s="14" t="s">
        <v>70</v>
      </c>
      <c r="AY177" s="189" t="s">
        <v>132</v>
      </c>
    </row>
    <row r="178" spans="2:51" s="11" customFormat="1" ht="13.5">
      <c r="B178" s="168"/>
      <c r="D178" s="162" t="s">
        <v>191</v>
      </c>
      <c r="E178" s="169" t="s">
        <v>5</v>
      </c>
      <c r="F178" s="170" t="s">
        <v>786</v>
      </c>
      <c r="H178" s="171">
        <v>201.66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51" s="12" customFormat="1" ht="13.5">
      <c r="B179" s="175"/>
      <c r="D179" s="162" t="s">
        <v>191</v>
      </c>
      <c r="E179" s="176" t="s">
        <v>5</v>
      </c>
      <c r="F179" s="177" t="s">
        <v>195</v>
      </c>
      <c r="H179" s="178">
        <v>1209.95</v>
      </c>
      <c r="L179" s="175"/>
      <c r="M179" s="179"/>
      <c r="N179" s="180"/>
      <c r="O179" s="180"/>
      <c r="P179" s="180"/>
      <c r="Q179" s="180"/>
      <c r="R179" s="180"/>
      <c r="S179" s="180"/>
      <c r="T179" s="181"/>
      <c r="AT179" s="176" t="s">
        <v>191</v>
      </c>
      <c r="AU179" s="176" t="s">
        <v>80</v>
      </c>
      <c r="AV179" s="12" t="s">
        <v>151</v>
      </c>
      <c r="AW179" s="12" t="s">
        <v>33</v>
      </c>
      <c r="AX179" s="12" t="s">
        <v>78</v>
      </c>
      <c r="AY179" s="176" t="s">
        <v>132</v>
      </c>
    </row>
    <row r="180" spans="2:65" s="1" customFormat="1" ht="25.5" customHeight="1">
      <c r="B180" s="149"/>
      <c r="C180" s="150" t="s">
        <v>305</v>
      </c>
      <c r="D180" s="150" t="s">
        <v>133</v>
      </c>
      <c r="E180" s="151" t="s">
        <v>306</v>
      </c>
      <c r="F180" s="152" t="s">
        <v>307</v>
      </c>
      <c r="G180" s="153" t="s">
        <v>188</v>
      </c>
      <c r="H180" s="154">
        <v>108895.32</v>
      </c>
      <c r="I180" s="154"/>
      <c r="J180" s="154">
        <f>ROUND(I180*H180,2)</f>
        <v>0</v>
      </c>
      <c r="K180" s="152" t="s">
        <v>137</v>
      </c>
      <c r="L180" s="37"/>
      <c r="M180" s="155" t="s">
        <v>5</v>
      </c>
      <c r="N180" s="156" t="s">
        <v>41</v>
      </c>
      <c r="O180" s="157">
        <v>0</v>
      </c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AR180" s="23" t="s">
        <v>151</v>
      </c>
      <c r="AT180" s="23" t="s">
        <v>133</v>
      </c>
      <c r="AU180" s="23" t="s">
        <v>80</v>
      </c>
      <c r="AY180" s="23" t="s">
        <v>132</v>
      </c>
      <c r="BE180" s="159">
        <f>IF(N180="základní",J180,0)</f>
        <v>0</v>
      </c>
      <c r="BF180" s="159">
        <f>IF(N180="snížená",J180,0)</f>
        <v>0</v>
      </c>
      <c r="BG180" s="159">
        <f>IF(N180="zákl. přenesená",J180,0)</f>
        <v>0</v>
      </c>
      <c r="BH180" s="159">
        <f>IF(N180="sníž. přenesená",J180,0)</f>
        <v>0</v>
      </c>
      <c r="BI180" s="159">
        <f>IF(N180="nulová",J180,0)</f>
        <v>0</v>
      </c>
      <c r="BJ180" s="23" t="s">
        <v>78</v>
      </c>
      <c r="BK180" s="159">
        <f>ROUND(I180*H180,2)</f>
        <v>0</v>
      </c>
      <c r="BL180" s="23" t="s">
        <v>151</v>
      </c>
      <c r="BM180" s="23" t="s">
        <v>308</v>
      </c>
    </row>
    <row r="181" spans="2:51" s="11" customFormat="1" ht="13.5">
      <c r="B181" s="168"/>
      <c r="D181" s="162" t="s">
        <v>191</v>
      </c>
      <c r="E181" s="169" t="s">
        <v>5</v>
      </c>
      <c r="F181" s="170" t="s">
        <v>787</v>
      </c>
      <c r="H181" s="171">
        <v>108895.32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191</v>
      </c>
      <c r="AU181" s="169" t="s">
        <v>80</v>
      </c>
      <c r="AV181" s="11" t="s">
        <v>80</v>
      </c>
      <c r="AW181" s="11" t="s">
        <v>33</v>
      </c>
      <c r="AX181" s="11" t="s">
        <v>78</v>
      </c>
      <c r="AY181" s="169" t="s">
        <v>132</v>
      </c>
    </row>
    <row r="182" spans="2:65" s="1" customFormat="1" ht="25.5" customHeight="1">
      <c r="B182" s="149"/>
      <c r="C182" s="150" t="s">
        <v>12</v>
      </c>
      <c r="D182" s="150" t="s">
        <v>133</v>
      </c>
      <c r="E182" s="151" t="s">
        <v>310</v>
      </c>
      <c r="F182" s="152" t="s">
        <v>311</v>
      </c>
      <c r="G182" s="153" t="s">
        <v>188</v>
      </c>
      <c r="H182" s="154">
        <v>1209.95</v>
      </c>
      <c r="I182" s="154"/>
      <c r="J182" s="154">
        <f>ROUND(I182*H182,2)</f>
        <v>0</v>
      </c>
      <c r="K182" s="152" t="s">
        <v>137</v>
      </c>
      <c r="L182" s="37"/>
      <c r="M182" s="155" t="s">
        <v>5</v>
      </c>
      <c r="N182" s="156" t="s">
        <v>41</v>
      </c>
      <c r="O182" s="157">
        <v>0.102</v>
      </c>
      <c r="P182" s="157">
        <f>O182*H182</f>
        <v>123.4149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AR182" s="23" t="s">
        <v>151</v>
      </c>
      <c r="AT182" s="23" t="s">
        <v>133</v>
      </c>
      <c r="AU182" s="23" t="s">
        <v>80</v>
      </c>
      <c r="AY182" s="23" t="s">
        <v>132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23" t="s">
        <v>78</v>
      </c>
      <c r="BK182" s="159">
        <f>ROUND(I182*H182,2)</f>
        <v>0</v>
      </c>
      <c r="BL182" s="23" t="s">
        <v>151</v>
      </c>
      <c r="BM182" s="23" t="s">
        <v>312</v>
      </c>
    </row>
    <row r="183" spans="2:63" s="10" customFormat="1" ht="29.85" customHeight="1">
      <c r="B183" s="139"/>
      <c r="D183" s="140" t="s">
        <v>69</v>
      </c>
      <c r="E183" s="160" t="s">
        <v>313</v>
      </c>
      <c r="F183" s="160" t="s">
        <v>314</v>
      </c>
      <c r="J183" s="161">
        <f>BK183</f>
        <v>0</v>
      </c>
      <c r="L183" s="139"/>
      <c r="M183" s="143"/>
      <c r="N183" s="144"/>
      <c r="O183" s="144"/>
      <c r="P183" s="145">
        <f>SUM(P184:P324)</f>
        <v>8732.88738</v>
      </c>
      <c r="Q183" s="144"/>
      <c r="R183" s="145">
        <f>SUM(R184:R324)</f>
        <v>244.89009590000003</v>
      </c>
      <c r="S183" s="144"/>
      <c r="T183" s="146">
        <f>SUM(T184:T324)</f>
        <v>255.84285</v>
      </c>
      <c r="AR183" s="140" t="s">
        <v>78</v>
      </c>
      <c r="AT183" s="147" t="s">
        <v>69</v>
      </c>
      <c r="AU183" s="147" t="s">
        <v>78</v>
      </c>
      <c r="AY183" s="140" t="s">
        <v>132</v>
      </c>
      <c r="BK183" s="148">
        <f>SUM(BK184:BK324)</f>
        <v>0</v>
      </c>
    </row>
    <row r="184" spans="2:65" s="1" customFormat="1" ht="16.5" customHeight="1">
      <c r="B184" s="149"/>
      <c r="C184" s="150" t="s">
        <v>315</v>
      </c>
      <c r="D184" s="150" t="s">
        <v>133</v>
      </c>
      <c r="E184" s="151" t="s">
        <v>316</v>
      </c>
      <c r="F184" s="152" t="s">
        <v>317</v>
      </c>
      <c r="G184" s="153" t="s">
        <v>188</v>
      </c>
      <c r="H184" s="154">
        <v>705.86</v>
      </c>
      <c r="I184" s="154"/>
      <c r="J184" s="154">
        <f>ROUND(I184*H184,2)</f>
        <v>0</v>
      </c>
      <c r="K184" s="152" t="s">
        <v>137</v>
      </c>
      <c r="L184" s="37"/>
      <c r="M184" s="155" t="s">
        <v>5</v>
      </c>
      <c r="N184" s="156" t="s">
        <v>41</v>
      </c>
      <c r="O184" s="157">
        <v>0.273</v>
      </c>
      <c r="P184" s="157">
        <f>O184*H184</f>
        <v>192.69978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AR184" s="23" t="s">
        <v>151</v>
      </c>
      <c r="AT184" s="23" t="s">
        <v>133</v>
      </c>
      <c r="AU184" s="23" t="s">
        <v>80</v>
      </c>
      <c r="AY184" s="23" t="s">
        <v>132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23" t="s">
        <v>78</v>
      </c>
      <c r="BK184" s="159">
        <f>ROUND(I184*H184,2)</f>
        <v>0</v>
      </c>
      <c r="BL184" s="23" t="s">
        <v>151</v>
      </c>
      <c r="BM184" s="23" t="s">
        <v>318</v>
      </c>
    </row>
    <row r="185" spans="2:51" s="11" customFormat="1" ht="13.5">
      <c r="B185" s="168"/>
      <c r="D185" s="162" t="s">
        <v>191</v>
      </c>
      <c r="E185" s="169" t="s">
        <v>5</v>
      </c>
      <c r="F185" s="170" t="s">
        <v>788</v>
      </c>
      <c r="H185" s="171">
        <v>53.83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191</v>
      </c>
      <c r="AU185" s="169" t="s">
        <v>80</v>
      </c>
      <c r="AV185" s="11" t="s">
        <v>80</v>
      </c>
      <c r="AW185" s="11" t="s">
        <v>33</v>
      </c>
      <c r="AX185" s="11" t="s">
        <v>70</v>
      </c>
      <c r="AY185" s="169" t="s">
        <v>132</v>
      </c>
    </row>
    <row r="186" spans="2:51" s="11" customFormat="1" ht="13.5">
      <c r="B186" s="168"/>
      <c r="D186" s="162" t="s">
        <v>191</v>
      </c>
      <c r="E186" s="169" t="s">
        <v>5</v>
      </c>
      <c r="F186" s="170" t="s">
        <v>789</v>
      </c>
      <c r="H186" s="171">
        <v>20.34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51" s="11" customFormat="1" ht="13.5">
      <c r="B187" s="168"/>
      <c r="D187" s="162" t="s">
        <v>191</v>
      </c>
      <c r="E187" s="169" t="s">
        <v>5</v>
      </c>
      <c r="F187" s="170" t="s">
        <v>790</v>
      </c>
      <c r="H187" s="171">
        <v>53.55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191</v>
      </c>
      <c r="AU187" s="169" t="s">
        <v>80</v>
      </c>
      <c r="AV187" s="11" t="s">
        <v>80</v>
      </c>
      <c r="AW187" s="11" t="s">
        <v>33</v>
      </c>
      <c r="AX187" s="11" t="s">
        <v>70</v>
      </c>
      <c r="AY187" s="169" t="s">
        <v>132</v>
      </c>
    </row>
    <row r="188" spans="2:51" s="11" customFormat="1" ht="13.5">
      <c r="B188" s="168"/>
      <c r="D188" s="162" t="s">
        <v>191</v>
      </c>
      <c r="E188" s="169" t="s">
        <v>5</v>
      </c>
      <c r="F188" s="170" t="s">
        <v>791</v>
      </c>
      <c r="H188" s="171">
        <v>33.17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51" s="11" customFormat="1" ht="13.5">
      <c r="B189" s="168"/>
      <c r="D189" s="162" t="s">
        <v>191</v>
      </c>
      <c r="E189" s="169" t="s">
        <v>5</v>
      </c>
      <c r="F189" s="170" t="s">
        <v>792</v>
      </c>
      <c r="H189" s="171">
        <v>49.38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191</v>
      </c>
      <c r="AU189" s="169" t="s">
        <v>80</v>
      </c>
      <c r="AV189" s="11" t="s">
        <v>80</v>
      </c>
      <c r="AW189" s="11" t="s">
        <v>33</v>
      </c>
      <c r="AX189" s="11" t="s">
        <v>70</v>
      </c>
      <c r="AY189" s="169" t="s">
        <v>132</v>
      </c>
    </row>
    <row r="190" spans="2:51" s="11" customFormat="1" ht="13.5">
      <c r="B190" s="168"/>
      <c r="D190" s="162" t="s">
        <v>191</v>
      </c>
      <c r="E190" s="169" t="s">
        <v>5</v>
      </c>
      <c r="F190" s="170" t="s">
        <v>793</v>
      </c>
      <c r="H190" s="171">
        <v>29.16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51" s="11" customFormat="1" ht="13.5">
      <c r="B191" s="168"/>
      <c r="D191" s="162" t="s">
        <v>191</v>
      </c>
      <c r="E191" s="169" t="s">
        <v>5</v>
      </c>
      <c r="F191" s="170" t="s">
        <v>794</v>
      </c>
      <c r="H191" s="171">
        <v>53.6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51" s="11" customFormat="1" ht="13.5">
      <c r="B192" s="168"/>
      <c r="D192" s="162" t="s">
        <v>191</v>
      </c>
      <c r="E192" s="169" t="s">
        <v>5</v>
      </c>
      <c r="F192" s="170" t="s">
        <v>795</v>
      </c>
      <c r="H192" s="171">
        <v>27.72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191</v>
      </c>
      <c r="AU192" s="169" t="s">
        <v>80</v>
      </c>
      <c r="AV192" s="11" t="s">
        <v>80</v>
      </c>
      <c r="AW192" s="11" t="s">
        <v>33</v>
      </c>
      <c r="AX192" s="11" t="s">
        <v>70</v>
      </c>
      <c r="AY192" s="169" t="s">
        <v>132</v>
      </c>
    </row>
    <row r="193" spans="2:51" s="11" customFormat="1" ht="13.5">
      <c r="B193" s="168"/>
      <c r="D193" s="162" t="s">
        <v>191</v>
      </c>
      <c r="E193" s="169" t="s">
        <v>5</v>
      </c>
      <c r="F193" s="170" t="s">
        <v>796</v>
      </c>
      <c r="H193" s="171">
        <v>85.66</v>
      </c>
      <c r="L193" s="168"/>
      <c r="M193" s="172"/>
      <c r="N193" s="173"/>
      <c r="O193" s="173"/>
      <c r="P193" s="173"/>
      <c r="Q193" s="173"/>
      <c r="R193" s="173"/>
      <c r="S193" s="173"/>
      <c r="T193" s="174"/>
      <c r="AT193" s="169" t="s">
        <v>191</v>
      </c>
      <c r="AU193" s="169" t="s">
        <v>80</v>
      </c>
      <c r="AV193" s="11" t="s">
        <v>80</v>
      </c>
      <c r="AW193" s="11" t="s">
        <v>33</v>
      </c>
      <c r="AX193" s="11" t="s">
        <v>70</v>
      </c>
      <c r="AY193" s="169" t="s">
        <v>132</v>
      </c>
    </row>
    <row r="194" spans="2:51" s="11" customFormat="1" ht="13.5">
      <c r="B194" s="168"/>
      <c r="D194" s="162" t="s">
        <v>191</v>
      </c>
      <c r="E194" s="169" t="s">
        <v>5</v>
      </c>
      <c r="F194" s="170" t="s">
        <v>797</v>
      </c>
      <c r="H194" s="171">
        <v>48.96</v>
      </c>
      <c r="L194" s="168"/>
      <c r="M194" s="172"/>
      <c r="N194" s="173"/>
      <c r="O194" s="173"/>
      <c r="P194" s="173"/>
      <c r="Q194" s="173"/>
      <c r="R194" s="173"/>
      <c r="S194" s="173"/>
      <c r="T194" s="174"/>
      <c r="AT194" s="169" t="s">
        <v>191</v>
      </c>
      <c r="AU194" s="169" t="s">
        <v>80</v>
      </c>
      <c r="AV194" s="11" t="s">
        <v>80</v>
      </c>
      <c r="AW194" s="11" t="s">
        <v>33</v>
      </c>
      <c r="AX194" s="11" t="s">
        <v>70</v>
      </c>
      <c r="AY194" s="169" t="s">
        <v>132</v>
      </c>
    </row>
    <row r="195" spans="2:51" s="11" customFormat="1" ht="13.5">
      <c r="B195" s="168"/>
      <c r="D195" s="162" t="s">
        <v>191</v>
      </c>
      <c r="E195" s="169" t="s">
        <v>5</v>
      </c>
      <c r="F195" s="170" t="s">
        <v>798</v>
      </c>
      <c r="H195" s="171">
        <v>61.25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191</v>
      </c>
      <c r="AU195" s="169" t="s">
        <v>80</v>
      </c>
      <c r="AV195" s="11" t="s">
        <v>80</v>
      </c>
      <c r="AW195" s="11" t="s">
        <v>33</v>
      </c>
      <c r="AX195" s="11" t="s">
        <v>70</v>
      </c>
      <c r="AY195" s="169" t="s">
        <v>132</v>
      </c>
    </row>
    <row r="196" spans="2:51" s="11" customFormat="1" ht="13.5">
      <c r="B196" s="168"/>
      <c r="D196" s="162" t="s">
        <v>191</v>
      </c>
      <c r="E196" s="169" t="s">
        <v>5</v>
      </c>
      <c r="F196" s="170" t="s">
        <v>799</v>
      </c>
      <c r="H196" s="171">
        <v>47.5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70</v>
      </c>
      <c r="AY196" s="169" t="s">
        <v>132</v>
      </c>
    </row>
    <row r="197" spans="2:51" s="11" customFormat="1" ht="13.5">
      <c r="B197" s="168"/>
      <c r="D197" s="162" t="s">
        <v>191</v>
      </c>
      <c r="E197" s="169" t="s">
        <v>5</v>
      </c>
      <c r="F197" s="170" t="s">
        <v>800</v>
      </c>
      <c r="H197" s="171">
        <v>40.74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191</v>
      </c>
      <c r="AU197" s="169" t="s">
        <v>80</v>
      </c>
      <c r="AV197" s="11" t="s">
        <v>80</v>
      </c>
      <c r="AW197" s="11" t="s">
        <v>33</v>
      </c>
      <c r="AX197" s="11" t="s">
        <v>70</v>
      </c>
      <c r="AY197" s="169" t="s">
        <v>132</v>
      </c>
    </row>
    <row r="198" spans="2:51" s="11" customFormat="1" ht="13.5">
      <c r="B198" s="168"/>
      <c r="D198" s="162" t="s">
        <v>191</v>
      </c>
      <c r="E198" s="169" t="s">
        <v>5</v>
      </c>
      <c r="F198" s="170" t="s">
        <v>801</v>
      </c>
      <c r="H198" s="171">
        <v>49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191</v>
      </c>
      <c r="AU198" s="169" t="s">
        <v>80</v>
      </c>
      <c r="AV198" s="11" t="s">
        <v>80</v>
      </c>
      <c r="AW198" s="11" t="s">
        <v>33</v>
      </c>
      <c r="AX198" s="11" t="s">
        <v>70</v>
      </c>
      <c r="AY198" s="169" t="s">
        <v>132</v>
      </c>
    </row>
    <row r="199" spans="2:51" s="11" customFormat="1" ht="13.5">
      <c r="B199" s="168"/>
      <c r="D199" s="162" t="s">
        <v>191</v>
      </c>
      <c r="E199" s="169" t="s">
        <v>5</v>
      </c>
      <c r="F199" s="170" t="s">
        <v>802</v>
      </c>
      <c r="H199" s="171">
        <v>52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191</v>
      </c>
      <c r="AU199" s="169" t="s">
        <v>80</v>
      </c>
      <c r="AV199" s="11" t="s">
        <v>80</v>
      </c>
      <c r="AW199" s="11" t="s">
        <v>33</v>
      </c>
      <c r="AX199" s="11" t="s">
        <v>70</v>
      </c>
      <c r="AY199" s="169" t="s">
        <v>132</v>
      </c>
    </row>
    <row r="200" spans="2:51" s="12" customFormat="1" ht="13.5">
      <c r="B200" s="175"/>
      <c r="D200" s="162" t="s">
        <v>191</v>
      </c>
      <c r="E200" s="176" t="s">
        <v>5</v>
      </c>
      <c r="F200" s="177" t="s">
        <v>195</v>
      </c>
      <c r="H200" s="178">
        <v>705.86</v>
      </c>
      <c r="L200" s="175"/>
      <c r="M200" s="179"/>
      <c r="N200" s="180"/>
      <c r="O200" s="180"/>
      <c r="P200" s="180"/>
      <c r="Q200" s="180"/>
      <c r="R200" s="180"/>
      <c r="S200" s="180"/>
      <c r="T200" s="181"/>
      <c r="AT200" s="176" t="s">
        <v>191</v>
      </c>
      <c r="AU200" s="176" t="s">
        <v>80</v>
      </c>
      <c r="AV200" s="12" t="s">
        <v>151</v>
      </c>
      <c r="AW200" s="12" t="s">
        <v>33</v>
      </c>
      <c r="AX200" s="12" t="s">
        <v>78</v>
      </c>
      <c r="AY200" s="176" t="s">
        <v>132</v>
      </c>
    </row>
    <row r="201" spans="2:65" s="1" customFormat="1" ht="16.5" customHeight="1">
      <c r="B201" s="149"/>
      <c r="C201" s="150" t="s">
        <v>339</v>
      </c>
      <c r="D201" s="150" t="s">
        <v>133</v>
      </c>
      <c r="E201" s="151" t="s">
        <v>340</v>
      </c>
      <c r="F201" s="152" t="s">
        <v>341</v>
      </c>
      <c r="G201" s="153" t="s">
        <v>188</v>
      </c>
      <c r="H201" s="154">
        <v>705.84</v>
      </c>
      <c r="I201" s="154"/>
      <c r="J201" s="154">
        <f>ROUND(I201*H201,2)</f>
        <v>0</v>
      </c>
      <c r="K201" s="152" t="s">
        <v>137</v>
      </c>
      <c r="L201" s="37"/>
      <c r="M201" s="155" t="s">
        <v>5</v>
      </c>
      <c r="N201" s="156" t="s">
        <v>41</v>
      </c>
      <c r="O201" s="157">
        <v>0.51</v>
      </c>
      <c r="P201" s="157">
        <f>O201*H201</f>
        <v>359.9784</v>
      </c>
      <c r="Q201" s="157">
        <v>0</v>
      </c>
      <c r="R201" s="157">
        <f>Q201*H201</f>
        <v>0</v>
      </c>
      <c r="S201" s="157">
        <v>0</v>
      </c>
      <c r="T201" s="158">
        <f>S201*H201</f>
        <v>0</v>
      </c>
      <c r="AR201" s="23" t="s">
        <v>151</v>
      </c>
      <c r="AT201" s="23" t="s">
        <v>133</v>
      </c>
      <c r="AU201" s="23" t="s">
        <v>80</v>
      </c>
      <c r="AY201" s="23" t="s">
        <v>132</v>
      </c>
      <c r="BE201" s="159">
        <f>IF(N201="základní",J201,0)</f>
        <v>0</v>
      </c>
      <c r="BF201" s="159">
        <f>IF(N201="snížená",J201,0)</f>
        <v>0</v>
      </c>
      <c r="BG201" s="159">
        <f>IF(N201="zákl. přenesená",J201,0)</f>
        <v>0</v>
      </c>
      <c r="BH201" s="159">
        <f>IF(N201="sníž. přenesená",J201,0)</f>
        <v>0</v>
      </c>
      <c r="BI201" s="159">
        <f>IF(N201="nulová",J201,0)</f>
        <v>0</v>
      </c>
      <c r="BJ201" s="23" t="s">
        <v>78</v>
      </c>
      <c r="BK201" s="159">
        <f>ROUND(I201*H201,2)</f>
        <v>0</v>
      </c>
      <c r="BL201" s="23" t="s">
        <v>151</v>
      </c>
      <c r="BM201" s="23" t="s">
        <v>342</v>
      </c>
    </row>
    <row r="202" spans="2:65" s="1" customFormat="1" ht="25.5" customHeight="1">
      <c r="B202" s="149"/>
      <c r="C202" s="150" t="s">
        <v>343</v>
      </c>
      <c r="D202" s="150" t="s">
        <v>133</v>
      </c>
      <c r="E202" s="151" t="s">
        <v>344</v>
      </c>
      <c r="F202" s="152" t="s">
        <v>345</v>
      </c>
      <c r="G202" s="153" t="s">
        <v>188</v>
      </c>
      <c r="H202" s="154">
        <v>705.86</v>
      </c>
      <c r="I202" s="154"/>
      <c r="J202" s="154">
        <f>ROUND(I202*H202,2)</f>
        <v>0</v>
      </c>
      <c r="K202" s="152" t="s">
        <v>137</v>
      </c>
      <c r="L202" s="37"/>
      <c r="M202" s="155" t="s">
        <v>5</v>
      </c>
      <c r="N202" s="156" t="s">
        <v>41</v>
      </c>
      <c r="O202" s="157">
        <v>3.28</v>
      </c>
      <c r="P202" s="157">
        <f>O202*H202</f>
        <v>2315.2208</v>
      </c>
      <c r="Q202" s="157">
        <v>0</v>
      </c>
      <c r="R202" s="157">
        <f>Q202*H202</f>
        <v>0</v>
      </c>
      <c r="S202" s="157">
        <v>0.1225</v>
      </c>
      <c r="T202" s="158">
        <f>S202*H202</f>
        <v>86.46785</v>
      </c>
      <c r="AR202" s="23" t="s">
        <v>151</v>
      </c>
      <c r="AT202" s="23" t="s">
        <v>133</v>
      </c>
      <c r="AU202" s="23" t="s">
        <v>80</v>
      </c>
      <c r="AY202" s="23" t="s">
        <v>132</v>
      </c>
      <c r="BE202" s="159">
        <f>IF(N202="základní",J202,0)</f>
        <v>0</v>
      </c>
      <c r="BF202" s="159">
        <f>IF(N202="snížená",J202,0)</f>
        <v>0</v>
      </c>
      <c r="BG202" s="159">
        <f>IF(N202="zákl. přenesená",J202,0)</f>
        <v>0</v>
      </c>
      <c r="BH202" s="159">
        <f>IF(N202="sníž. přenesená",J202,0)</f>
        <v>0</v>
      </c>
      <c r="BI202" s="159">
        <f>IF(N202="nulová",J202,0)</f>
        <v>0</v>
      </c>
      <c r="BJ202" s="23" t="s">
        <v>78</v>
      </c>
      <c r="BK202" s="159">
        <f>ROUND(I202*H202,2)</f>
        <v>0</v>
      </c>
      <c r="BL202" s="23" t="s">
        <v>151</v>
      </c>
      <c r="BM202" s="23" t="s">
        <v>346</v>
      </c>
    </row>
    <row r="203" spans="2:51" s="11" customFormat="1" ht="13.5">
      <c r="B203" s="168"/>
      <c r="D203" s="162" t="s">
        <v>191</v>
      </c>
      <c r="E203" s="169" t="s">
        <v>5</v>
      </c>
      <c r="F203" s="170" t="s">
        <v>788</v>
      </c>
      <c r="H203" s="171">
        <v>53.83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51" s="11" customFormat="1" ht="13.5">
      <c r="B204" s="168"/>
      <c r="D204" s="162" t="s">
        <v>191</v>
      </c>
      <c r="E204" s="169" t="s">
        <v>5</v>
      </c>
      <c r="F204" s="170" t="s">
        <v>789</v>
      </c>
      <c r="H204" s="171">
        <v>20.34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51" s="11" customFormat="1" ht="13.5">
      <c r="B205" s="168"/>
      <c r="D205" s="162" t="s">
        <v>191</v>
      </c>
      <c r="E205" s="169" t="s">
        <v>5</v>
      </c>
      <c r="F205" s="170" t="s">
        <v>790</v>
      </c>
      <c r="H205" s="171">
        <v>53.55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51" s="11" customFormat="1" ht="13.5">
      <c r="B206" s="168"/>
      <c r="D206" s="162" t="s">
        <v>191</v>
      </c>
      <c r="E206" s="169" t="s">
        <v>5</v>
      </c>
      <c r="F206" s="170" t="s">
        <v>791</v>
      </c>
      <c r="H206" s="171">
        <v>33.17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51" s="11" customFormat="1" ht="13.5">
      <c r="B207" s="168"/>
      <c r="D207" s="162" t="s">
        <v>191</v>
      </c>
      <c r="E207" s="169" t="s">
        <v>5</v>
      </c>
      <c r="F207" s="170" t="s">
        <v>792</v>
      </c>
      <c r="H207" s="171">
        <v>49.38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191</v>
      </c>
      <c r="AU207" s="169" t="s">
        <v>80</v>
      </c>
      <c r="AV207" s="11" t="s">
        <v>80</v>
      </c>
      <c r="AW207" s="11" t="s">
        <v>33</v>
      </c>
      <c r="AX207" s="11" t="s">
        <v>70</v>
      </c>
      <c r="AY207" s="169" t="s">
        <v>132</v>
      </c>
    </row>
    <row r="208" spans="2:51" s="11" customFormat="1" ht="13.5">
      <c r="B208" s="168"/>
      <c r="D208" s="162" t="s">
        <v>191</v>
      </c>
      <c r="E208" s="169" t="s">
        <v>5</v>
      </c>
      <c r="F208" s="170" t="s">
        <v>793</v>
      </c>
      <c r="H208" s="171">
        <v>29.16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51" s="11" customFormat="1" ht="13.5">
      <c r="B209" s="168"/>
      <c r="D209" s="162" t="s">
        <v>191</v>
      </c>
      <c r="E209" s="169" t="s">
        <v>5</v>
      </c>
      <c r="F209" s="170" t="s">
        <v>794</v>
      </c>
      <c r="H209" s="171">
        <v>53.6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70</v>
      </c>
      <c r="AY209" s="169" t="s">
        <v>132</v>
      </c>
    </row>
    <row r="210" spans="2:51" s="11" customFormat="1" ht="13.5">
      <c r="B210" s="168"/>
      <c r="D210" s="162" t="s">
        <v>191</v>
      </c>
      <c r="E210" s="169" t="s">
        <v>5</v>
      </c>
      <c r="F210" s="170" t="s">
        <v>795</v>
      </c>
      <c r="H210" s="171">
        <v>27.72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51" s="11" customFormat="1" ht="13.5">
      <c r="B211" s="168"/>
      <c r="D211" s="162" t="s">
        <v>191</v>
      </c>
      <c r="E211" s="169" t="s">
        <v>5</v>
      </c>
      <c r="F211" s="170" t="s">
        <v>796</v>
      </c>
      <c r="H211" s="171">
        <v>85.66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191</v>
      </c>
      <c r="AU211" s="169" t="s">
        <v>80</v>
      </c>
      <c r="AV211" s="11" t="s">
        <v>80</v>
      </c>
      <c r="AW211" s="11" t="s">
        <v>33</v>
      </c>
      <c r="AX211" s="11" t="s">
        <v>70</v>
      </c>
      <c r="AY211" s="169" t="s">
        <v>132</v>
      </c>
    </row>
    <row r="212" spans="2:51" s="11" customFormat="1" ht="13.5">
      <c r="B212" s="168"/>
      <c r="D212" s="162" t="s">
        <v>191</v>
      </c>
      <c r="E212" s="169" t="s">
        <v>5</v>
      </c>
      <c r="F212" s="170" t="s">
        <v>797</v>
      </c>
      <c r="H212" s="171">
        <v>48.96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191</v>
      </c>
      <c r="AU212" s="169" t="s">
        <v>80</v>
      </c>
      <c r="AV212" s="11" t="s">
        <v>80</v>
      </c>
      <c r="AW212" s="11" t="s">
        <v>33</v>
      </c>
      <c r="AX212" s="11" t="s">
        <v>70</v>
      </c>
      <c r="AY212" s="169" t="s">
        <v>132</v>
      </c>
    </row>
    <row r="213" spans="2:51" s="11" customFormat="1" ht="13.5">
      <c r="B213" s="168"/>
      <c r="D213" s="162" t="s">
        <v>191</v>
      </c>
      <c r="E213" s="169" t="s">
        <v>5</v>
      </c>
      <c r="F213" s="170" t="s">
        <v>798</v>
      </c>
      <c r="H213" s="171">
        <v>61.25</v>
      </c>
      <c r="L213" s="168"/>
      <c r="M213" s="172"/>
      <c r="N213" s="173"/>
      <c r="O213" s="173"/>
      <c r="P213" s="173"/>
      <c r="Q213" s="173"/>
      <c r="R213" s="173"/>
      <c r="S213" s="173"/>
      <c r="T213" s="174"/>
      <c r="AT213" s="169" t="s">
        <v>191</v>
      </c>
      <c r="AU213" s="169" t="s">
        <v>80</v>
      </c>
      <c r="AV213" s="11" t="s">
        <v>80</v>
      </c>
      <c r="AW213" s="11" t="s">
        <v>33</v>
      </c>
      <c r="AX213" s="11" t="s">
        <v>70</v>
      </c>
      <c r="AY213" s="169" t="s">
        <v>132</v>
      </c>
    </row>
    <row r="214" spans="2:51" s="11" customFormat="1" ht="13.5">
      <c r="B214" s="168"/>
      <c r="D214" s="162" t="s">
        <v>191</v>
      </c>
      <c r="E214" s="169" t="s">
        <v>5</v>
      </c>
      <c r="F214" s="170" t="s">
        <v>799</v>
      </c>
      <c r="H214" s="171">
        <v>47.5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70</v>
      </c>
      <c r="AY214" s="169" t="s">
        <v>132</v>
      </c>
    </row>
    <row r="215" spans="2:51" s="11" customFormat="1" ht="13.5">
      <c r="B215" s="168"/>
      <c r="D215" s="162" t="s">
        <v>191</v>
      </c>
      <c r="E215" s="169" t="s">
        <v>5</v>
      </c>
      <c r="F215" s="170" t="s">
        <v>800</v>
      </c>
      <c r="H215" s="171">
        <v>40.74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191</v>
      </c>
      <c r="AU215" s="169" t="s">
        <v>80</v>
      </c>
      <c r="AV215" s="11" t="s">
        <v>80</v>
      </c>
      <c r="AW215" s="11" t="s">
        <v>33</v>
      </c>
      <c r="AX215" s="11" t="s">
        <v>70</v>
      </c>
      <c r="AY215" s="169" t="s">
        <v>132</v>
      </c>
    </row>
    <row r="216" spans="2:51" s="11" customFormat="1" ht="13.5">
      <c r="B216" s="168"/>
      <c r="D216" s="162" t="s">
        <v>191</v>
      </c>
      <c r="E216" s="169" t="s">
        <v>5</v>
      </c>
      <c r="F216" s="170" t="s">
        <v>801</v>
      </c>
      <c r="H216" s="171">
        <v>49</v>
      </c>
      <c r="L216" s="168"/>
      <c r="M216" s="172"/>
      <c r="N216" s="173"/>
      <c r="O216" s="173"/>
      <c r="P216" s="173"/>
      <c r="Q216" s="173"/>
      <c r="R216" s="173"/>
      <c r="S216" s="173"/>
      <c r="T216" s="174"/>
      <c r="AT216" s="169" t="s">
        <v>191</v>
      </c>
      <c r="AU216" s="169" t="s">
        <v>80</v>
      </c>
      <c r="AV216" s="11" t="s">
        <v>80</v>
      </c>
      <c r="AW216" s="11" t="s">
        <v>33</v>
      </c>
      <c r="AX216" s="11" t="s">
        <v>70</v>
      </c>
      <c r="AY216" s="169" t="s">
        <v>132</v>
      </c>
    </row>
    <row r="217" spans="2:51" s="11" customFormat="1" ht="13.5">
      <c r="B217" s="168"/>
      <c r="D217" s="162" t="s">
        <v>191</v>
      </c>
      <c r="E217" s="169" t="s">
        <v>5</v>
      </c>
      <c r="F217" s="170" t="s">
        <v>802</v>
      </c>
      <c r="H217" s="171">
        <v>52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191</v>
      </c>
      <c r="AU217" s="169" t="s">
        <v>80</v>
      </c>
      <c r="AV217" s="11" t="s">
        <v>80</v>
      </c>
      <c r="AW217" s="11" t="s">
        <v>33</v>
      </c>
      <c r="AX217" s="11" t="s">
        <v>70</v>
      </c>
      <c r="AY217" s="169" t="s">
        <v>132</v>
      </c>
    </row>
    <row r="218" spans="2:51" s="12" customFormat="1" ht="13.5">
      <c r="B218" s="175"/>
      <c r="D218" s="162" t="s">
        <v>191</v>
      </c>
      <c r="E218" s="176" t="s">
        <v>5</v>
      </c>
      <c r="F218" s="177" t="s">
        <v>195</v>
      </c>
      <c r="H218" s="178">
        <v>705.86</v>
      </c>
      <c r="L218" s="175"/>
      <c r="M218" s="179"/>
      <c r="N218" s="180"/>
      <c r="O218" s="180"/>
      <c r="P218" s="180"/>
      <c r="Q218" s="180"/>
      <c r="R218" s="180"/>
      <c r="S218" s="180"/>
      <c r="T218" s="181"/>
      <c r="AT218" s="176" t="s">
        <v>191</v>
      </c>
      <c r="AU218" s="176" t="s">
        <v>80</v>
      </c>
      <c r="AV218" s="12" t="s">
        <v>151</v>
      </c>
      <c r="AW218" s="12" t="s">
        <v>33</v>
      </c>
      <c r="AX218" s="12" t="s">
        <v>78</v>
      </c>
      <c r="AY218" s="176" t="s">
        <v>132</v>
      </c>
    </row>
    <row r="219" spans="2:65" s="1" customFormat="1" ht="25.5" customHeight="1">
      <c r="B219" s="149"/>
      <c r="C219" s="150" t="s">
        <v>347</v>
      </c>
      <c r="D219" s="150" t="s">
        <v>133</v>
      </c>
      <c r="E219" s="151" t="s">
        <v>348</v>
      </c>
      <c r="F219" s="152" t="s">
        <v>349</v>
      </c>
      <c r="G219" s="153" t="s">
        <v>188</v>
      </c>
      <c r="H219" s="154">
        <v>705.84</v>
      </c>
      <c r="I219" s="154"/>
      <c r="J219" s="154">
        <f>ROUND(I219*H219,2)</f>
        <v>0</v>
      </c>
      <c r="K219" s="152" t="s">
        <v>5</v>
      </c>
      <c r="L219" s="37"/>
      <c r="M219" s="155" t="s">
        <v>5</v>
      </c>
      <c r="N219" s="156" t="s">
        <v>41</v>
      </c>
      <c r="O219" s="157">
        <v>0</v>
      </c>
      <c r="P219" s="157">
        <f>O219*H219</f>
        <v>0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AR219" s="23" t="s">
        <v>151</v>
      </c>
      <c r="AT219" s="23" t="s">
        <v>133</v>
      </c>
      <c r="AU219" s="23" t="s">
        <v>80</v>
      </c>
      <c r="AY219" s="23" t="s">
        <v>132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23" t="s">
        <v>78</v>
      </c>
      <c r="BK219" s="159">
        <f>ROUND(I219*H219,2)</f>
        <v>0</v>
      </c>
      <c r="BL219" s="23" t="s">
        <v>151</v>
      </c>
      <c r="BM219" s="23" t="s">
        <v>350</v>
      </c>
    </row>
    <row r="220" spans="2:47" s="1" customFormat="1" ht="175.5">
      <c r="B220" s="37"/>
      <c r="D220" s="162" t="s">
        <v>149</v>
      </c>
      <c r="F220" s="163" t="s">
        <v>351</v>
      </c>
      <c r="L220" s="37"/>
      <c r="M220" s="164"/>
      <c r="N220" s="38"/>
      <c r="O220" s="38"/>
      <c r="P220" s="38"/>
      <c r="Q220" s="38"/>
      <c r="R220" s="38"/>
      <c r="S220" s="38"/>
      <c r="T220" s="66"/>
      <c r="AT220" s="23" t="s">
        <v>149</v>
      </c>
      <c r="AU220" s="23" t="s">
        <v>80</v>
      </c>
    </row>
    <row r="221" spans="2:65" s="1" customFormat="1" ht="16.5" customHeight="1">
      <c r="B221" s="149"/>
      <c r="C221" s="150" t="s">
        <v>352</v>
      </c>
      <c r="D221" s="150" t="s">
        <v>133</v>
      </c>
      <c r="E221" s="151" t="s">
        <v>353</v>
      </c>
      <c r="F221" s="152" t="s">
        <v>354</v>
      </c>
      <c r="G221" s="153" t="s">
        <v>202</v>
      </c>
      <c r="H221" s="154">
        <v>67.75</v>
      </c>
      <c r="I221" s="154"/>
      <c r="J221" s="154">
        <f>ROUND(I221*H221,2)</f>
        <v>0</v>
      </c>
      <c r="K221" s="152" t="s">
        <v>137</v>
      </c>
      <c r="L221" s="37"/>
      <c r="M221" s="155" t="s">
        <v>5</v>
      </c>
      <c r="N221" s="156" t="s">
        <v>41</v>
      </c>
      <c r="O221" s="157">
        <v>37.23</v>
      </c>
      <c r="P221" s="157">
        <f>O221*H221</f>
        <v>2522.3325</v>
      </c>
      <c r="Q221" s="157">
        <v>0.50375</v>
      </c>
      <c r="R221" s="157">
        <f>Q221*H221</f>
        <v>34.1290625</v>
      </c>
      <c r="S221" s="157">
        <v>2.5</v>
      </c>
      <c r="T221" s="158">
        <f>S221*H221</f>
        <v>169.375</v>
      </c>
      <c r="AR221" s="23" t="s">
        <v>151</v>
      </c>
      <c r="AT221" s="23" t="s">
        <v>133</v>
      </c>
      <c r="AU221" s="23" t="s">
        <v>80</v>
      </c>
      <c r="AY221" s="23" t="s">
        <v>132</v>
      </c>
      <c r="BE221" s="159">
        <f>IF(N221="základní",J221,0)</f>
        <v>0</v>
      </c>
      <c r="BF221" s="159">
        <f>IF(N221="snížená",J221,0)</f>
        <v>0</v>
      </c>
      <c r="BG221" s="159">
        <f>IF(N221="zákl. přenesená",J221,0)</f>
        <v>0</v>
      </c>
      <c r="BH221" s="159">
        <f>IF(N221="sníž. přenesená",J221,0)</f>
        <v>0</v>
      </c>
      <c r="BI221" s="159">
        <f>IF(N221="nulová",J221,0)</f>
        <v>0</v>
      </c>
      <c r="BJ221" s="23" t="s">
        <v>78</v>
      </c>
      <c r="BK221" s="159">
        <f>ROUND(I221*H221,2)</f>
        <v>0</v>
      </c>
      <c r="BL221" s="23" t="s">
        <v>151</v>
      </c>
      <c r="BM221" s="23" t="s">
        <v>355</v>
      </c>
    </row>
    <row r="222" spans="2:47" s="1" customFormat="1" ht="40.5">
      <c r="B222" s="37"/>
      <c r="D222" s="162" t="s">
        <v>149</v>
      </c>
      <c r="F222" s="163" t="s">
        <v>356</v>
      </c>
      <c r="L222" s="37"/>
      <c r="M222" s="164"/>
      <c r="N222" s="38"/>
      <c r="O222" s="38"/>
      <c r="P222" s="38"/>
      <c r="Q222" s="38"/>
      <c r="R222" s="38"/>
      <c r="S222" s="38"/>
      <c r="T222" s="66"/>
      <c r="AT222" s="23" t="s">
        <v>149</v>
      </c>
      <c r="AU222" s="23" t="s">
        <v>80</v>
      </c>
    </row>
    <row r="223" spans="2:51" s="11" customFormat="1" ht="13.5">
      <c r="B223" s="168"/>
      <c r="D223" s="162" t="s">
        <v>191</v>
      </c>
      <c r="E223" s="169" t="s">
        <v>5</v>
      </c>
      <c r="F223" s="170" t="s">
        <v>803</v>
      </c>
      <c r="H223" s="171">
        <v>4.2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191</v>
      </c>
      <c r="AU223" s="169" t="s">
        <v>80</v>
      </c>
      <c r="AV223" s="11" t="s">
        <v>80</v>
      </c>
      <c r="AW223" s="11" t="s">
        <v>33</v>
      </c>
      <c r="AX223" s="11" t="s">
        <v>70</v>
      </c>
      <c r="AY223" s="169" t="s">
        <v>132</v>
      </c>
    </row>
    <row r="224" spans="2:51" s="14" customFormat="1" ht="13.5">
      <c r="B224" s="188"/>
      <c r="D224" s="162" t="s">
        <v>191</v>
      </c>
      <c r="E224" s="189" t="s">
        <v>5</v>
      </c>
      <c r="F224" s="190" t="s">
        <v>804</v>
      </c>
      <c r="H224" s="191">
        <v>4.2</v>
      </c>
      <c r="L224" s="188"/>
      <c r="M224" s="192"/>
      <c r="N224" s="193"/>
      <c r="O224" s="193"/>
      <c r="P224" s="193"/>
      <c r="Q224" s="193"/>
      <c r="R224" s="193"/>
      <c r="S224" s="193"/>
      <c r="T224" s="194"/>
      <c r="AT224" s="189" t="s">
        <v>191</v>
      </c>
      <c r="AU224" s="189" t="s">
        <v>80</v>
      </c>
      <c r="AV224" s="14" t="s">
        <v>145</v>
      </c>
      <c r="AW224" s="14" t="s">
        <v>33</v>
      </c>
      <c r="AX224" s="14" t="s">
        <v>70</v>
      </c>
      <c r="AY224" s="189" t="s">
        <v>132</v>
      </c>
    </row>
    <row r="225" spans="2:51" s="11" customFormat="1" ht="13.5">
      <c r="B225" s="168"/>
      <c r="D225" s="162" t="s">
        <v>191</v>
      </c>
      <c r="E225" s="169" t="s">
        <v>5</v>
      </c>
      <c r="F225" s="170" t="s">
        <v>805</v>
      </c>
      <c r="H225" s="171">
        <v>1.98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51" s="14" customFormat="1" ht="13.5">
      <c r="B226" s="188"/>
      <c r="D226" s="162" t="s">
        <v>191</v>
      </c>
      <c r="E226" s="189" t="s">
        <v>5</v>
      </c>
      <c r="F226" s="190" t="s">
        <v>806</v>
      </c>
      <c r="H226" s="191">
        <v>1.98</v>
      </c>
      <c r="L226" s="188"/>
      <c r="M226" s="192"/>
      <c r="N226" s="193"/>
      <c r="O226" s="193"/>
      <c r="P226" s="193"/>
      <c r="Q226" s="193"/>
      <c r="R226" s="193"/>
      <c r="S226" s="193"/>
      <c r="T226" s="194"/>
      <c r="AT226" s="189" t="s">
        <v>191</v>
      </c>
      <c r="AU226" s="189" t="s">
        <v>80</v>
      </c>
      <c r="AV226" s="14" t="s">
        <v>145</v>
      </c>
      <c r="AW226" s="14" t="s">
        <v>33</v>
      </c>
      <c r="AX226" s="14" t="s">
        <v>70</v>
      </c>
      <c r="AY226" s="189" t="s">
        <v>132</v>
      </c>
    </row>
    <row r="227" spans="2:51" s="11" customFormat="1" ht="13.5">
      <c r="B227" s="168"/>
      <c r="D227" s="162" t="s">
        <v>191</v>
      </c>
      <c r="E227" s="169" t="s">
        <v>5</v>
      </c>
      <c r="F227" s="170" t="s">
        <v>807</v>
      </c>
      <c r="H227" s="171">
        <v>5.22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70</v>
      </c>
      <c r="AY227" s="169" t="s">
        <v>132</v>
      </c>
    </row>
    <row r="228" spans="2:51" s="14" customFormat="1" ht="13.5">
      <c r="B228" s="188"/>
      <c r="D228" s="162" t="s">
        <v>191</v>
      </c>
      <c r="E228" s="189" t="s">
        <v>5</v>
      </c>
      <c r="F228" s="190" t="s">
        <v>808</v>
      </c>
      <c r="H228" s="191">
        <v>5.22</v>
      </c>
      <c r="L228" s="188"/>
      <c r="M228" s="192"/>
      <c r="N228" s="193"/>
      <c r="O228" s="193"/>
      <c r="P228" s="193"/>
      <c r="Q228" s="193"/>
      <c r="R228" s="193"/>
      <c r="S228" s="193"/>
      <c r="T228" s="194"/>
      <c r="AT228" s="189" t="s">
        <v>191</v>
      </c>
      <c r="AU228" s="189" t="s">
        <v>80</v>
      </c>
      <c r="AV228" s="14" t="s">
        <v>145</v>
      </c>
      <c r="AW228" s="14" t="s">
        <v>33</v>
      </c>
      <c r="AX228" s="14" t="s">
        <v>70</v>
      </c>
      <c r="AY228" s="189" t="s">
        <v>132</v>
      </c>
    </row>
    <row r="229" spans="2:51" s="11" customFormat="1" ht="13.5">
      <c r="B229" s="168"/>
      <c r="D229" s="162" t="s">
        <v>191</v>
      </c>
      <c r="E229" s="169" t="s">
        <v>5</v>
      </c>
      <c r="F229" s="170" t="s">
        <v>809</v>
      </c>
      <c r="H229" s="171">
        <v>3.23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AT229" s="169" t="s">
        <v>191</v>
      </c>
      <c r="AU229" s="169" t="s">
        <v>80</v>
      </c>
      <c r="AV229" s="11" t="s">
        <v>80</v>
      </c>
      <c r="AW229" s="11" t="s">
        <v>33</v>
      </c>
      <c r="AX229" s="11" t="s">
        <v>70</v>
      </c>
      <c r="AY229" s="169" t="s">
        <v>132</v>
      </c>
    </row>
    <row r="230" spans="2:51" s="14" customFormat="1" ht="13.5">
      <c r="B230" s="188"/>
      <c r="D230" s="162" t="s">
        <v>191</v>
      </c>
      <c r="E230" s="189" t="s">
        <v>5</v>
      </c>
      <c r="F230" s="190" t="s">
        <v>810</v>
      </c>
      <c r="H230" s="191">
        <v>3.23</v>
      </c>
      <c r="L230" s="188"/>
      <c r="M230" s="192"/>
      <c r="N230" s="193"/>
      <c r="O230" s="193"/>
      <c r="P230" s="193"/>
      <c r="Q230" s="193"/>
      <c r="R230" s="193"/>
      <c r="S230" s="193"/>
      <c r="T230" s="194"/>
      <c r="AT230" s="189" t="s">
        <v>191</v>
      </c>
      <c r="AU230" s="189" t="s">
        <v>80</v>
      </c>
      <c r="AV230" s="14" t="s">
        <v>145</v>
      </c>
      <c r="AW230" s="14" t="s">
        <v>33</v>
      </c>
      <c r="AX230" s="14" t="s">
        <v>70</v>
      </c>
      <c r="AY230" s="189" t="s">
        <v>132</v>
      </c>
    </row>
    <row r="231" spans="2:51" s="11" customFormat="1" ht="13.5">
      <c r="B231" s="168"/>
      <c r="D231" s="162" t="s">
        <v>191</v>
      </c>
      <c r="E231" s="169" t="s">
        <v>5</v>
      </c>
      <c r="F231" s="170" t="s">
        <v>811</v>
      </c>
      <c r="H231" s="171">
        <v>4.81</v>
      </c>
      <c r="L231" s="168"/>
      <c r="M231" s="172"/>
      <c r="N231" s="173"/>
      <c r="O231" s="173"/>
      <c r="P231" s="173"/>
      <c r="Q231" s="173"/>
      <c r="R231" s="173"/>
      <c r="S231" s="173"/>
      <c r="T231" s="174"/>
      <c r="AT231" s="169" t="s">
        <v>191</v>
      </c>
      <c r="AU231" s="169" t="s">
        <v>80</v>
      </c>
      <c r="AV231" s="11" t="s">
        <v>80</v>
      </c>
      <c r="AW231" s="11" t="s">
        <v>33</v>
      </c>
      <c r="AX231" s="11" t="s">
        <v>70</v>
      </c>
      <c r="AY231" s="169" t="s">
        <v>132</v>
      </c>
    </row>
    <row r="232" spans="2:51" s="14" customFormat="1" ht="13.5">
      <c r="B232" s="188"/>
      <c r="D232" s="162" t="s">
        <v>191</v>
      </c>
      <c r="E232" s="189" t="s">
        <v>5</v>
      </c>
      <c r="F232" s="190" t="s">
        <v>812</v>
      </c>
      <c r="H232" s="191">
        <v>4.81</v>
      </c>
      <c r="L232" s="188"/>
      <c r="M232" s="192"/>
      <c r="N232" s="193"/>
      <c r="O232" s="193"/>
      <c r="P232" s="193"/>
      <c r="Q232" s="193"/>
      <c r="R232" s="193"/>
      <c r="S232" s="193"/>
      <c r="T232" s="194"/>
      <c r="AT232" s="189" t="s">
        <v>191</v>
      </c>
      <c r="AU232" s="189" t="s">
        <v>80</v>
      </c>
      <c r="AV232" s="14" t="s">
        <v>145</v>
      </c>
      <c r="AW232" s="14" t="s">
        <v>33</v>
      </c>
      <c r="AX232" s="14" t="s">
        <v>70</v>
      </c>
      <c r="AY232" s="189" t="s">
        <v>132</v>
      </c>
    </row>
    <row r="233" spans="2:51" s="11" customFormat="1" ht="13.5">
      <c r="B233" s="168"/>
      <c r="D233" s="162" t="s">
        <v>191</v>
      </c>
      <c r="E233" s="169" t="s">
        <v>5</v>
      </c>
      <c r="F233" s="170" t="s">
        <v>813</v>
      </c>
      <c r="H233" s="171">
        <v>2.84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191</v>
      </c>
      <c r="AU233" s="169" t="s">
        <v>80</v>
      </c>
      <c r="AV233" s="11" t="s">
        <v>80</v>
      </c>
      <c r="AW233" s="11" t="s">
        <v>33</v>
      </c>
      <c r="AX233" s="11" t="s">
        <v>70</v>
      </c>
      <c r="AY233" s="169" t="s">
        <v>132</v>
      </c>
    </row>
    <row r="234" spans="2:51" s="14" customFormat="1" ht="13.5">
      <c r="B234" s="188"/>
      <c r="D234" s="162" t="s">
        <v>191</v>
      </c>
      <c r="E234" s="189" t="s">
        <v>5</v>
      </c>
      <c r="F234" s="190" t="s">
        <v>814</v>
      </c>
      <c r="H234" s="191">
        <v>2.84</v>
      </c>
      <c r="L234" s="188"/>
      <c r="M234" s="192"/>
      <c r="N234" s="193"/>
      <c r="O234" s="193"/>
      <c r="P234" s="193"/>
      <c r="Q234" s="193"/>
      <c r="R234" s="193"/>
      <c r="S234" s="193"/>
      <c r="T234" s="194"/>
      <c r="AT234" s="189" t="s">
        <v>191</v>
      </c>
      <c r="AU234" s="189" t="s">
        <v>80</v>
      </c>
      <c r="AV234" s="14" t="s">
        <v>145</v>
      </c>
      <c r="AW234" s="14" t="s">
        <v>33</v>
      </c>
      <c r="AX234" s="14" t="s">
        <v>70</v>
      </c>
      <c r="AY234" s="189" t="s">
        <v>132</v>
      </c>
    </row>
    <row r="235" spans="2:51" s="11" customFormat="1" ht="13.5">
      <c r="B235" s="168"/>
      <c r="D235" s="162" t="s">
        <v>191</v>
      </c>
      <c r="E235" s="169" t="s">
        <v>5</v>
      </c>
      <c r="F235" s="170" t="s">
        <v>815</v>
      </c>
      <c r="H235" s="171">
        <v>5.23</v>
      </c>
      <c r="L235" s="168"/>
      <c r="M235" s="172"/>
      <c r="N235" s="173"/>
      <c r="O235" s="173"/>
      <c r="P235" s="173"/>
      <c r="Q235" s="173"/>
      <c r="R235" s="173"/>
      <c r="S235" s="173"/>
      <c r="T235" s="174"/>
      <c r="AT235" s="169" t="s">
        <v>191</v>
      </c>
      <c r="AU235" s="169" t="s">
        <v>80</v>
      </c>
      <c r="AV235" s="11" t="s">
        <v>80</v>
      </c>
      <c r="AW235" s="11" t="s">
        <v>33</v>
      </c>
      <c r="AX235" s="11" t="s">
        <v>70</v>
      </c>
      <c r="AY235" s="169" t="s">
        <v>132</v>
      </c>
    </row>
    <row r="236" spans="2:51" s="14" customFormat="1" ht="13.5">
      <c r="B236" s="188"/>
      <c r="D236" s="162" t="s">
        <v>191</v>
      </c>
      <c r="E236" s="189" t="s">
        <v>5</v>
      </c>
      <c r="F236" s="190" t="s">
        <v>816</v>
      </c>
      <c r="H236" s="191">
        <v>5.23</v>
      </c>
      <c r="L236" s="188"/>
      <c r="M236" s="192"/>
      <c r="N236" s="193"/>
      <c r="O236" s="193"/>
      <c r="P236" s="193"/>
      <c r="Q236" s="193"/>
      <c r="R236" s="193"/>
      <c r="S236" s="193"/>
      <c r="T236" s="194"/>
      <c r="AT236" s="189" t="s">
        <v>191</v>
      </c>
      <c r="AU236" s="189" t="s">
        <v>80</v>
      </c>
      <c r="AV236" s="14" t="s">
        <v>145</v>
      </c>
      <c r="AW236" s="14" t="s">
        <v>33</v>
      </c>
      <c r="AX236" s="14" t="s">
        <v>70</v>
      </c>
      <c r="AY236" s="189" t="s">
        <v>132</v>
      </c>
    </row>
    <row r="237" spans="2:51" s="11" customFormat="1" ht="13.5">
      <c r="B237" s="168"/>
      <c r="D237" s="162" t="s">
        <v>191</v>
      </c>
      <c r="E237" s="169" t="s">
        <v>5</v>
      </c>
      <c r="F237" s="170" t="s">
        <v>817</v>
      </c>
      <c r="H237" s="171">
        <v>2.7</v>
      </c>
      <c r="L237" s="168"/>
      <c r="M237" s="172"/>
      <c r="N237" s="173"/>
      <c r="O237" s="173"/>
      <c r="P237" s="173"/>
      <c r="Q237" s="173"/>
      <c r="R237" s="173"/>
      <c r="S237" s="173"/>
      <c r="T237" s="174"/>
      <c r="AT237" s="169" t="s">
        <v>191</v>
      </c>
      <c r="AU237" s="169" t="s">
        <v>80</v>
      </c>
      <c r="AV237" s="11" t="s">
        <v>80</v>
      </c>
      <c r="AW237" s="11" t="s">
        <v>33</v>
      </c>
      <c r="AX237" s="11" t="s">
        <v>70</v>
      </c>
      <c r="AY237" s="169" t="s">
        <v>132</v>
      </c>
    </row>
    <row r="238" spans="2:51" s="14" customFormat="1" ht="13.5">
      <c r="B238" s="188"/>
      <c r="D238" s="162" t="s">
        <v>191</v>
      </c>
      <c r="E238" s="189" t="s">
        <v>5</v>
      </c>
      <c r="F238" s="190" t="s">
        <v>818</v>
      </c>
      <c r="H238" s="191">
        <v>2.7</v>
      </c>
      <c r="L238" s="188"/>
      <c r="M238" s="192"/>
      <c r="N238" s="193"/>
      <c r="O238" s="193"/>
      <c r="P238" s="193"/>
      <c r="Q238" s="193"/>
      <c r="R238" s="193"/>
      <c r="S238" s="193"/>
      <c r="T238" s="194"/>
      <c r="AT238" s="189" t="s">
        <v>191</v>
      </c>
      <c r="AU238" s="189" t="s">
        <v>80</v>
      </c>
      <c r="AV238" s="14" t="s">
        <v>145</v>
      </c>
      <c r="AW238" s="14" t="s">
        <v>33</v>
      </c>
      <c r="AX238" s="14" t="s">
        <v>70</v>
      </c>
      <c r="AY238" s="189" t="s">
        <v>132</v>
      </c>
    </row>
    <row r="239" spans="2:51" s="11" customFormat="1" ht="13.5">
      <c r="B239" s="168"/>
      <c r="D239" s="162" t="s">
        <v>191</v>
      </c>
      <c r="E239" s="169" t="s">
        <v>5</v>
      </c>
      <c r="F239" s="170" t="s">
        <v>819</v>
      </c>
      <c r="H239" s="171">
        <v>8.35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191</v>
      </c>
      <c r="AU239" s="169" t="s">
        <v>80</v>
      </c>
      <c r="AV239" s="11" t="s">
        <v>80</v>
      </c>
      <c r="AW239" s="11" t="s">
        <v>33</v>
      </c>
      <c r="AX239" s="11" t="s">
        <v>70</v>
      </c>
      <c r="AY239" s="169" t="s">
        <v>132</v>
      </c>
    </row>
    <row r="240" spans="2:51" s="14" customFormat="1" ht="13.5">
      <c r="B240" s="188"/>
      <c r="D240" s="162" t="s">
        <v>191</v>
      </c>
      <c r="E240" s="189" t="s">
        <v>5</v>
      </c>
      <c r="F240" s="190" t="s">
        <v>820</v>
      </c>
      <c r="H240" s="191">
        <v>8.35</v>
      </c>
      <c r="L240" s="188"/>
      <c r="M240" s="192"/>
      <c r="N240" s="193"/>
      <c r="O240" s="193"/>
      <c r="P240" s="193"/>
      <c r="Q240" s="193"/>
      <c r="R240" s="193"/>
      <c r="S240" s="193"/>
      <c r="T240" s="194"/>
      <c r="AT240" s="189" t="s">
        <v>191</v>
      </c>
      <c r="AU240" s="189" t="s">
        <v>80</v>
      </c>
      <c r="AV240" s="14" t="s">
        <v>145</v>
      </c>
      <c r="AW240" s="14" t="s">
        <v>33</v>
      </c>
      <c r="AX240" s="14" t="s">
        <v>70</v>
      </c>
      <c r="AY240" s="189" t="s">
        <v>132</v>
      </c>
    </row>
    <row r="241" spans="2:51" s="11" customFormat="1" ht="13.5">
      <c r="B241" s="168"/>
      <c r="D241" s="162" t="s">
        <v>191</v>
      </c>
      <c r="E241" s="169" t="s">
        <v>5</v>
      </c>
      <c r="F241" s="170" t="s">
        <v>821</v>
      </c>
      <c r="H241" s="171">
        <v>4.77</v>
      </c>
      <c r="L241" s="168"/>
      <c r="M241" s="172"/>
      <c r="N241" s="173"/>
      <c r="O241" s="173"/>
      <c r="P241" s="173"/>
      <c r="Q241" s="173"/>
      <c r="R241" s="173"/>
      <c r="S241" s="173"/>
      <c r="T241" s="174"/>
      <c r="AT241" s="169" t="s">
        <v>191</v>
      </c>
      <c r="AU241" s="169" t="s">
        <v>80</v>
      </c>
      <c r="AV241" s="11" t="s">
        <v>80</v>
      </c>
      <c r="AW241" s="11" t="s">
        <v>33</v>
      </c>
      <c r="AX241" s="11" t="s">
        <v>70</v>
      </c>
      <c r="AY241" s="169" t="s">
        <v>132</v>
      </c>
    </row>
    <row r="242" spans="2:51" s="14" customFormat="1" ht="13.5">
      <c r="B242" s="188"/>
      <c r="D242" s="162" t="s">
        <v>191</v>
      </c>
      <c r="E242" s="189" t="s">
        <v>5</v>
      </c>
      <c r="F242" s="190" t="s">
        <v>822</v>
      </c>
      <c r="H242" s="191">
        <v>4.77</v>
      </c>
      <c r="L242" s="188"/>
      <c r="M242" s="192"/>
      <c r="N242" s="193"/>
      <c r="O242" s="193"/>
      <c r="P242" s="193"/>
      <c r="Q242" s="193"/>
      <c r="R242" s="193"/>
      <c r="S242" s="193"/>
      <c r="T242" s="194"/>
      <c r="AT242" s="189" t="s">
        <v>191</v>
      </c>
      <c r="AU242" s="189" t="s">
        <v>80</v>
      </c>
      <c r="AV242" s="14" t="s">
        <v>145</v>
      </c>
      <c r="AW242" s="14" t="s">
        <v>33</v>
      </c>
      <c r="AX242" s="14" t="s">
        <v>70</v>
      </c>
      <c r="AY242" s="189" t="s">
        <v>132</v>
      </c>
    </row>
    <row r="243" spans="2:51" s="11" customFormat="1" ht="13.5">
      <c r="B243" s="168"/>
      <c r="D243" s="162" t="s">
        <v>191</v>
      </c>
      <c r="E243" s="169" t="s">
        <v>5</v>
      </c>
      <c r="F243" s="170" t="s">
        <v>823</v>
      </c>
      <c r="H243" s="171">
        <v>5.97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191</v>
      </c>
      <c r="AU243" s="169" t="s">
        <v>80</v>
      </c>
      <c r="AV243" s="11" t="s">
        <v>80</v>
      </c>
      <c r="AW243" s="11" t="s">
        <v>33</v>
      </c>
      <c r="AX243" s="11" t="s">
        <v>70</v>
      </c>
      <c r="AY243" s="169" t="s">
        <v>132</v>
      </c>
    </row>
    <row r="244" spans="2:51" s="14" customFormat="1" ht="13.5">
      <c r="B244" s="188"/>
      <c r="D244" s="162" t="s">
        <v>191</v>
      </c>
      <c r="E244" s="189" t="s">
        <v>5</v>
      </c>
      <c r="F244" s="190" t="s">
        <v>824</v>
      </c>
      <c r="H244" s="191">
        <v>5.97</v>
      </c>
      <c r="L244" s="188"/>
      <c r="M244" s="192"/>
      <c r="N244" s="193"/>
      <c r="O244" s="193"/>
      <c r="P244" s="193"/>
      <c r="Q244" s="193"/>
      <c r="R244" s="193"/>
      <c r="S244" s="193"/>
      <c r="T244" s="194"/>
      <c r="AT244" s="189" t="s">
        <v>191</v>
      </c>
      <c r="AU244" s="189" t="s">
        <v>80</v>
      </c>
      <c r="AV244" s="14" t="s">
        <v>145</v>
      </c>
      <c r="AW244" s="14" t="s">
        <v>33</v>
      </c>
      <c r="AX244" s="14" t="s">
        <v>70</v>
      </c>
      <c r="AY244" s="189" t="s">
        <v>132</v>
      </c>
    </row>
    <row r="245" spans="2:51" s="11" customFormat="1" ht="13.5">
      <c r="B245" s="168"/>
      <c r="D245" s="162" t="s">
        <v>191</v>
      </c>
      <c r="E245" s="169" t="s">
        <v>5</v>
      </c>
      <c r="F245" s="170" t="s">
        <v>825</v>
      </c>
      <c r="H245" s="171">
        <v>4.63</v>
      </c>
      <c r="L245" s="168"/>
      <c r="M245" s="172"/>
      <c r="N245" s="173"/>
      <c r="O245" s="173"/>
      <c r="P245" s="173"/>
      <c r="Q245" s="173"/>
      <c r="R245" s="173"/>
      <c r="S245" s="173"/>
      <c r="T245" s="174"/>
      <c r="AT245" s="169" t="s">
        <v>191</v>
      </c>
      <c r="AU245" s="169" t="s">
        <v>80</v>
      </c>
      <c r="AV245" s="11" t="s">
        <v>80</v>
      </c>
      <c r="AW245" s="11" t="s">
        <v>33</v>
      </c>
      <c r="AX245" s="11" t="s">
        <v>70</v>
      </c>
      <c r="AY245" s="169" t="s">
        <v>132</v>
      </c>
    </row>
    <row r="246" spans="2:51" s="14" customFormat="1" ht="13.5">
      <c r="B246" s="188"/>
      <c r="D246" s="162" t="s">
        <v>191</v>
      </c>
      <c r="E246" s="189" t="s">
        <v>5</v>
      </c>
      <c r="F246" s="190" t="s">
        <v>826</v>
      </c>
      <c r="H246" s="191">
        <v>4.63</v>
      </c>
      <c r="L246" s="188"/>
      <c r="M246" s="192"/>
      <c r="N246" s="193"/>
      <c r="O246" s="193"/>
      <c r="P246" s="193"/>
      <c r="Q246" s="193"/>
      <c r="R246" s="193"/>
      <c r="S246" s="193"/>
      <c r="T246" s="194"/>
      <c r="AT246" s="189" t="s">
        <v>191</v>
      </c>
      <c r="AU246" s="189" t="s">
        <v>80</v>
      </c>
      <c r="AV246" s="14" t="s">
        <v>145</v>
      </c>
      <c r="AW246" s="14" t="s">
        <v>33</v>
      </c>
      <c r="AX246" s="14" t="s">
        <v>70</v>
      </c>
      <c r="AY246" s="189" t="s">
        <v>132</v>
      </c>
    </row>
    <row r="247" spans="2:51" s="11" customFormat="1" ht="13.5">
      <c r="B247" s="168"/>
      <c r="D247" s="162" t="s">
        <v>191</v>
      </c>
      <c r="E247" s="169" t="s">
        <v>5</v>
      </c>
      <c r="F247" s="170" t="s">
        <v>827</v>
      </c>
      <c r="H247" s="171">
        <v>3.97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191</v>
      </c>
      <c r="AU247" s="169" t="s">
        <v>80</v>
      </c>
      <c r="AV247" s="11" t="s">
        <v>80</v>
      </c>
      <c r="AW247" s="11" t="s">
        <v>33</v>
      </c>
      <c r="AX247" s="11" t="s">
        <v>70</v>
      </c>
      <c r="AY247" s="169" t="s">
        <v>132</v>
      </c>
    </row>
    <row r="248" spans="2:51" s="14" customFormat="1" ht="13.5">
      <c r="B248" s="188"/>
      <c r="D248" s="162" t="s">
        <v>191</v>
      </c>
      <c r="E248" s="189" t="s">
        <v>5</v>
      </c>
      <c r="F248" s="190" t="s">
        <v>828</v>
      </c>
      <c r="H248" s="191">
        <v>3.97</v>
      </c>
      <c r="L248" s="188"/>
      <c r="M248" s="192"/>
      <c r="N248" s="193"/>
      <c r="O248" s="193"/>
      <c r="P248" s="193"/>
      <c r="Q248" s="193"/>
      <c r="R248" s="193"/>
      <c r="S248" s="193"/>
      <c r="T248" s="194"/>
      <c r="AT248" s="189" t="s">
        <v>191</v>
      </c>
      <c r="AU248" s="189" t="s">
        <v>80</v>
      </c>
      <c r="AV248" s="14" t="s">
        <v>145</v>
      </c>
      <c r="AW248" s="14" t="s">
        <v>33</v>
      </c>
      <c r="AX248" s="14" t="s">
        <v>70</v>
      </c>
      <c r="AY248" s="189" t="s">
        <v>132</v>
      </c>
    </row>
    <row r="249" spans="2:51" s="11" customFormat="1" ht="13.5">
      <c r="B249" s="168"/>
      <c r="D249" s="162" t="s">
        <v>191</v>
      </c>
      <c r="E249" s="169" t="s">
        <v>5</v>
      </c>
      <c r="F249" s="170" t="s">
        <v>829</v>
      </c>
      <c r="H249" s="171">
        <v>4.78</v>
      </c>
      <c r="L249" s="168"/>
      <c r="M249" s="172"/>
      <c r="N249" s="173"/>
      <c r="O249" s="173"/>
      <c r="P249" s="173"/>
      <c r="Q249" s="173"/>
      <c r="R249" s="173"/>
      <c r="S249" s="173"/>
      <c r="T249" s="174"/>
      <c r="AT249" s="169" t="s">
        <v>191</v>
      </c>
      <c r="AU249" s="169" t="s">
        <v>80</v>
      </c>
      <c r="AV249" s="11" t="s">
        <v>80</v>
      </c>
      <c r="AW249" s="11" t="s">
        <v>33</v>
      </c>
      <c r="AX249" s="11" t="s">
        <v>70</v>
      </c>
      <c r="AY249" s="169" t="s">
        <v>132</v>
      </c>
    </row>
    <row r="250" spans="2:51" s="14" customFormat="1" ht="13.5">
      <c r="B250" s="188"/>
      <c r="D250" s="162" t="s">
        <v>191</v>
      </c>
      <c r="E250" s="189" t="s">
        <v>5</v>
      </c>
      <c r="F250" s="190" t="s">
        <v>830</v>
      </c>
      <c r="H250" s="191">
        <v>4.78</v>
      </c>
      <c r="L250" s="188"/>
      <c r="M250" s="192"/>
      <c r="N250" s="193"/>
      <c r="O250" s="193"/>
      <c r="P250" s="193"/>
      <c r="Q250" s="193"/>
      <c r="R250" s="193"/>
      <c r="S250" s="193"/>
      <c r="T250" s="194"/>
      <c r="AT250" s="189" t="s">
        <v>191</v>
      </c>
      <c r="AU250" s="189" t="s">
        <v>80</v>
      </c>
      <c r="AV250" s="14" t="s">
        <v>145</v>
      </c>
      <c r="AW250" s="14" t="s">
        <v>33</v>
      </c>
      <c r="AX250" s="14" t="s">
        <v>70</v>
      </c>
      <c r="AY250" s="189" t="s">
        <v>132</v>
      </c>
    </row>
    <row r="251" spans="2:51" s="11" customFormat="1" ht="13.5">
      <c r="B251" s="168"/>
      <c r="D251" s="162" t="s">
        <v>191</v>
      </c>
      <c r="E251" s="169" t="s">
        <v>5</v>
      </c>
      <c r="F251" s="170" t="s">
        <v>831</v>
      </c>
      <c r="H251" s="171">
        <v>5.07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191</v>
      </c>
      <c r="AU251" s="169" t="s">
        <v>80</v>
      </c>
      <c r="AV251" s="11" t="s">
        <v>80</v>
      </c>
      <c r="AW251" s="11" t="s">
        <v>33</v>
      </c>
      <c r="AX251" s="11" t="s">
        <v>70</v>
      </c>
      <c r="AY251" s="169" t="s">
        <v>132</v>
      </c>
    </row>
    <row r="252" spans="2:51" s="14" customFormat="1" ht="13.5">
      <c r="B252" s="188"/>
      <c r="D252" s="162" t="s">
        <v>191</v>
      </c>
      <c r="E252" s="189" t="s">
        <v>5</v>
      </c>
      <c r="F252" s="190" t="s">
        <v>403</v>
      </c>
      <c r="H252" s="191">
        <v>5.07</v>
      </c>
      <c r="L252" s="188"/>
      <c r="M252" s="192"/>
      <c r="N252" s="193"/>
      <c r="O252" s="193"/>
      <c r="P252" s="193"/>
      <c r="Q252" s="193"/>
      <c r="R252" s="193"/>
      <c r="S252" s="193"/>
      <c r="T252" s="194"/>
      <c r="AT252" s="189" t="s">
        <v>191</v>
      </c>
      <c r="AU252" s="189" t="s">
        <v>80</v>
      </c>
      <c r="AV252" s="14" t="s">
        <v>145</v>
      </c>
      <c r="AW252" s="14" t="s">
        <v>33</v>
      </c>
      <c r="AX252" s="14" t="s">
        <v>70</v>
      </c>
      <c r="AY252" s="189" t="s">
        <v>132</v>
      </c>
    </row>
    <row r="253" spans="2:51" s="12" customFormat="1" ht="13.5">
      <c r="B253" s="175"/>
      <c r="D253" s="162" t="s">
        <v>191</v>
      </c>
      <c r="E253" s="176" t="s">
        <v>5</v>
      </c>
      <c r="F253" s="177" t="s">
        <v>195</v>
      </c>
      <c r="H253" s="178">
        <v>67.75</v>
      </c>
      <c r="L253" s="175"/>
      <c r="M253" s="179"/>
      <c r="N253" s="180"/>
      <c r="O253" s="180"/>
      <c r="P253" s="180"/>
      <c r="Q253" s="180"/>
      <c r="R253" s="180"/>
      <c r="S253" s="180"/>
      <c r="T253" s="181"/>
      <c r="AT253" s="176" t="s">
        <v>191</v>
      </c>
      <c r="AU253" s="176" t="s">
        <v>80</v>
      </c>
      <c r="AV253" s="12" t="s">
        <v>151</v>
      </c>
      <c r="AW253" s="12" t="s">
        <v>33</v>
      </c>
      <c r="AX253" s="12" t="s">
        <v>78</v>
      </c>
      <c r="AY253" s="176" t="s">
        <v>132</v>
      </c>
    </row>
    <row r="254" spans="2:65" s="1" customFormat="1" ht="16.5" customHeight="1">
      <c r="B254" s="149"/>
      <c r="C254" s="150" t="s">
        <v>10</v>
      </c>
      <c r="D254" s="150" t="s">
        <v>133</v>
      </c>
      <c r="E254" s="151" t="s">
        <v>404</v>
      </c>
      <c r="F254" s="152" t="s">
        <v>405</v>
      </c>
      <c r="G254" s="153" t="s">
        <v>202</v>
      </c>
      <c r="H254" s="154">
        <v>4.3</v>
      </c>
      <c r="I254" s="154"/>
      <c r="J254" s="154">
        <f>ROUND(I254*H254,2)</f>
        <v>0</v>
      </c>
      <c r="K254" s="152" t="s">
        <v>137</v>
      </c>
      <c r="L254" s="37"/>
      <c r="M254" s="155" t="s">
        <v>5</v>
      </c>
      <c r="N254" s="156" t="s">
        <v>41</v>
      </c>
      <c r="O254" s="157">
        <v>29.135</v>
      </c>
      <c r="P254" s="157">
        <f>O254*H254</f>
        <v>125.2805</v>
      </c>
      <c r="Q254" s="157">
        <v>0.54034</v>
      </c>
      <c r="R254" s="157">
        <f>Q254*H254</f>
        <v>2.323462</v>
      </c>
      <c r="S254" s="157">
        <v>0</v>
      </c>
      <c r="T254" s="158">
        <f>S254*H254</f>
        <v>0</v>
      </c>
      <c r="AR254" s="23" t="s">
        <v>151</v>
      </c>
      <c r="AT254" s="23" t="s">
        <v>133</v>
      </c>
      <c r="AU254" s="23" t="s">
        <v>80</v>
      </c>
      <c r="AY254" s="23" t="s">
        <v>132</v>
      </c>
      <c r="BE254" s="159">
        <f>IF(N254="základní",J254,0)</f>
        <v>0</v>
      </c>
      <c r="BF254" s="159">
        <f>IF(N254="snížená",J254,0)</f>
        <v>0</v>
      </c>
      <c r="BG254" s="159">
        <f>IF(N254="zákl. přenesená",J254,0)</f>
        <v>0</v>
      </c>
      <c r="BH254" s="159">
        <f>IF(N254="sníž. přenesená",J254,0)</f>
        <v>0</v>
      </c>
      <c r="BI254" s="159">
        <f>IF(N254="nulová",J254,0)</f>
        <v>0</v>
      </c>
      <c r="BJ254" s="23" t="s">
        <v>78</v>
      </c>
      <c r="BK254" s="159">
        <f>ROUND(I254*H254,2)</f>
        <v>0</v>
      </c>
      <c r="BL254" s="23" t="s">
        <v>151</v>
      </c>
      <c r="BM254" s="23" t="s">
        <v>406</v>
      </c>
    </row>
    <row r="255" spans="2:51" s="11" customFormat="1" ht="13.5">
      <c r="B255" s="168"/>
      <c r="D255" s="162" t="s">
        <v>191</v>
      </c>
      <c r="E255" s="169" t="s">
        <v>5</v>
      </c>
      <c r="F255" s="170" t="s">
        <v>832</v>
      </c>
      <c r="H255" s="171">
        <v>4.3</v>
      </c>
      <c r="L255" s="168"/>
      <c r="M255" s="172"/>
      <c r="N255" s="173"/>
      <c r="O255" s="173"/>
      <c r="P255" s="173"/>
      <c r="Q255" s="173"/>
      <c r="R255" s="173"/>
      <c r="S255" s="173"/>
      <c r="T255" s="174"/>
      <c r="AT255" s="169" t="s">
        <v>191</v>
      </c>
      <c r="AU255" s="169" t="s">
        <v>80</v>
      </c>
      <c r="AV255" s="11" t="s">
        <v>80</v>
      </c>
      <c r="AW255" s="11" t="s">
        <v>33</v>
      </c>
      <c r="AX255" s="11" t="s">
        <v>78</v>
      </c>
      <c r="AY255" s="169" t="s">
        <v>132</v>
      </c>
    </row>
    <row r="256" spans="2:65" s="1" customFormat="1" ht="16.5" customHeight="1">
      <c r="B256" s="149"/>
      <c r="C256" s="195" t="s">
        <v>408</v>
      </c>
      <c r="D256" s="195" t="s">
        <v>409</v>
      </c>
      <c r="E256" s="196" t="s">
        <v>410</v>
      </c>
      <c r="F256" s="197" t="s">
        <v>411</v>
      </c>
      <c r="G256" s="198" t="s">
        <v>202</v>
      </c>
      <c r="H256" s="199">
        <v>37.84</v>
      </c>
      <c r="I256" s="199"/>
      <c r="J256" s="199">
        <f>ROUND(I256*H256,2)</f>
        <v>0</v>
      </c>
      <c r="K256" s="197" t="s">
        <v>5</v>
      </c>
      <c r="L256" s="200"/>
      <c r="M256" s="201" t="s">
        <v>5</v>
      </c>
      <c r="N256" s="202" t="s">
        <v>41</v>
      </c>
      <c r="O256" s="157">
        <v>0</v>
      </c>
      <c r="P256" s="157">
        <f>O256*H256</f>
        <v>0</v>
      </c>
      <c r="Q256" s="157">
        <v>2.6</v>
      </c>
      <c r="R256" s="157">
        <f>Q256*H256</f>
        <v>98.38400000000001</v>
      </c>
      <c r="S256" s="157">
        <v>0</v>
      </c>
      <c r="T256" s="158">
        <f>S256*H256</f>
        <v>0</v>
      </c>
      <c r="AR256" s="23" t="s">
        <v>240</v>
      </c>
      <c r="AT256" s="23" t="s">
        <v>409</v>
      </c>
      <c r="AU256" s="23" t="s">
        <v>80</v>
      </c>
      <c r="AY256" s="23" t="s">
        <v>132</v>
      </c>
      <c r="BE256" s="159">
        <f>IF(N256="základní",J256,0)</f>
        <v>0</v>
      </c>
      <c r="BF256" s="159">
        <f>IF(N256="snížená",J256,0)</f>
        <v>0</v>
      </c>
      <c r="BG256" s="159">
        <f>IF(N256="zákl. přenesená",J256,0)</f>
        <v>0</v>
      </c>
      <c r="BH256" s="159">
        <f>IF(N256="sníž. přenesená",J256,0)</f>
        <v>0</v>
      </c>
      <c r="BI256" s="159">
        <f>IF(N256="nulová",J256,0)</f>
        <v>0</v>
      </c>
      <c r="BJ256" s="23" t="s">
        <v>78</v>
      </c>
      <c r="BK256" s="159">
        <f>ROUND(I256*H256,2)</f>
        <v>0</v>
      </c>
      <c r="BL256" s="23" t="s">
        <v>151</v>
      </c>
      <c r="BM256" s="23" t="s">
        <v>412</v>
      </c>
    </row>
    <row r="257" spans="2:47" s="1" customFormat="1" ht="27">
      <c r="B257" s="37"/>
      <c r="D257" s="162" t="s">
        <v>149</v>
      </c>
      <c r="F257" s="163" t="s">
        <v>413</v>
      </c>
      <c r="L257" s="37"/>
      <c r="M257" s="164"/>
      <c r="N257" s="38"/>
      <c r="O257" s="38"/>
      <c r="P257" s="38"/>
      <c r="Q257" s="38"/>
      <c r="R257" s="38"/>
      <c r="S257" s="38"/>
      <c r="T257" s="66"/>
      <c r="AT257" s="23" t="s">
        <v>149</v>
      </c>
      <c r="AU257" s="23" t="s">
        <v>80</v>
      </c>
    </row>
    <row r="258" spans="2:51" s="11" customFormat="1" ht="13.5">
      <c r="B258" s="168"/>
      <c r="D258" s="162" t="s">
        <v>191</v>
      </c>
      <c r="E258" s="169" t="s">
        <v>5</v>
      </c>
      <c r="F258" s="170" t="s">
        <v>833</v>
      </c>
      <c r="H258" s="171">
        <v>37.84</v>
      </c>
      <c r="L258" s="168"/>
      <c r="M258" s="172"/>
      <c r="N258" s="173"/>
      <c r="O258" s="173"/>
      <c r="P258" s="173"/>
      <c r="Q258" s="173"/>
      <c r="R258" s="173"/>
      <c r="S258" s="173"/>
      <c r="T258" s="174"/>
      <c r="AT258" s="169" t="s">
        <v>191</v>
      </c>
      <c r="AU258" s="169" t="s">
        <v>80</v>
      </c>
      <c r="AV258" s="11" t="s">
        <v>80</v>
      </c>
      <c r="AW258" s="11" t="s">
        <v>33</v>
      </c>
      <c r="AX258" s="11" t="s">
        <v>78</v>
      </c>
      <c r="AY258" s="169" t="s">
        <v>132</v>
      </c>
    </row>
    <row r="259" spans="2:65" s="1" customFormat="1" ht="16.5" customHeight="1">
      <c r="B259" s="149"/>
      <c r="C259" s="150" t="s">
        <v>415</v>
      </c>
      <c r="D259" s="150" t="s">
        <v>133</v>
      </c>
      <c r="E259" s="151" t="s">
        <v>416</v>
      </c>
      <c r="F259" s="152" t="s">
        <v>417</v>
      </c>
      <c r="G259" s="153" t="s">
        <v>202</v>
      </c>
      <c r="H259" s="154">
        <v>67.77</v>
      </c>
      <c r="I259" s="154"/>
      <c r="J259" s="154">
        <f>ROUND(I259*H259,2)</f>
        <v>0</v>
      </c>
      <c r="K259" s="152" t="s">
        <v>137</v>
      </c>
      <c r="L259" s="37"/>
      <c r="M259" s="155" t="s">
        <v>5</v>
      </c>
      <c r="N259" s="156" t="s">
        <v>41</v>
      </c>
      <c r="O259" s="157">
        <v>7.4</v>
      </c>
      <c r="P259" s="157">
        <f>O259*H259</f>
        <v>501.498</v>
      </c>
      <c r="Q259" s="157">
        <v>0</v>
      </c>
      <c r="R259" s="157">
        <f>Q259*H259</f>
        <v>0</v>
      </c>
      <c r="S259" s="157">
        <v>0</v>
      </c>
      <c r="T259" s="158">
        <f>S259*H259</f>
        <v>0</v>
      </c>
      <c r="AR259" s="23" t="s">
        <v>151</v>
      </c>
      <c r="AT259" s="23" t="s">
        <v>133</v>
      </c>
      <c r="AU259" s="23" t="s">
        <v>80</v>
      </c>
      <c r="AY259" s="23" t="s">
        <v>132</v>
      </c>
      <c r="BE259" s="159">
        <f>IF(N259="základní",J259,0)</f>
        <v>0</v>
      </c>
      <c r="BF259" s="159">
        <f>IF(N259="snížená",J259,0)</f>
        <v>0</v>
      </c>
      <c r="BG259" s="159">
        <f>IF(N259="zákl. přenesená",J259,0)</f>
        <v>0</v>
      </c>
      <c r="BH259" s="159">
        <f>IF(N259="sníž. přenesená",J259,0)</f>
        <v>0</v>
      </c>
      <c r="BI259" s="159">
        <f>IF(N259="nulová",J259,0)</f>
        <v>0</v>
      </c>
      <c r="BJ259" s="23" t="s">
        <v>78</v>
      </c>
      <c r="BK259" s="159">
        <f>ROUND(I259*H259,2)</f>
        <v>0</v>
      </c>
      <c r="BL259" s="23" t="s">
        <v>151</v>
      </c>
      <c r="BM259" s="23" t="s">
        <v>418</v>
      </c>
    </row>
    <row r="260" spans="2:65" s="1" customFormat="1" ht="16.5" customHeight="1">
      <c r="B260" s="149"/>
      <c r="C260" s="150" t="s">
        <v>419</v>
      </c>
      <c r="D260" s="150" t="s">
        <v>133</v>
      </c>
      <c r="E260" s="151" t="s">
        <v>420</v>
      </c>
      <c r="F260" s="152" t="s">
        <v>421</v>
      </c>
      <c r="G260" s="153" t="s">
        <v>188</v>
      </c>
      <c r="H260" s="154">
        <v>352.93</v>
      </c>
      <c r="I260" s="154"/>
      <c r="J260" s="154">
        <f>ROUND(I260*H260,2)</f>
        <v>0</v>
      </c>
      <c r="K260" s="152" t="s">
        <v>137</v>
      </c>
      <c r="L260" s="37"/>
      <c r="M260" s="155" t="s">
        <v>5</v>
      </c>
      <c r="N260" s="156" t="s">
        <v>41</v>
      </c>
      <c r="O260" s="157">
        <v>1.18</v>
      </c>
      <c r="P260" s="157">
        <f>O260*H260</f>
        <v>416.4574</v>
      </c>
      <c r="Q260" s="157">
        <v>0.03078</v>
      </c>
      <c r="R260" s="157">
        <f>Q260*H260</f>
        <v>10.863185399999999</v>
      </c>
      <c r="S260" s="157">
        <v>0</v>
      </c>
      <c r="T260" s="158">
        <f>S260*H260</f>
        <v>0</v>
      </c>
      <c r="AR260" s="23" t="s">
        <v>151</v>
      </c>
      <c r="AT260" s="23" t="s">
        <v>133</v>
      </c>
      <c r="AU260" s="23" t="s">
        <v>80</v>
      </c>
      <c r="AY260" s="23" t="s">
        <v>132</v>
      </c>
      <c r="BE260" s="159">
        <f>IF(N260="základní",J260,0)</f>
        <v>0</v>
      </c>
      <c r="BF260" s="159">
        <f>IF(N260="snížená",J260,0)</f>
        <v>0</v>
      </c>
      <c r="BG260" s="159">
        <f>IF(N260="zákl. přenesená",J260,0)</f>
        <v>0</v>
      </c>
      <c r="BH260" s="159">
        <f>IF(N260="sníž. přenesená",J260,0)</f>
        <v>0</v>
      </c>
      <c r="BI260" s="159">
        <f>IF(N260="nulová",J260,0)</f>
        <v>0</v>
      </c>
      <c r="BJ260" s="23" t="s">
        <v>78</v>
      </c>
      <c r="BK260" s="159">
        <f>ROUND(I260*H260,2)</f>
        <v>0</v>
      </c>
      <c r="BL260" s="23" t="s">
        <v>151</v>
      </c>
      <c r="BM260" s="23" t="s">
        <v>422</v>
      </c>
    </row>
    <row r="261" spans="2:51" s="11" customFormat="1" ht="13.5">
      <c r="B261" s="168"/>
      <c r="D261" s="162" t="s">
        <v>191</v>
      </c>
      <c r="E261" s="169" t="s">
        <v>5</v>
      </c>
      <c r="F261" s="170" t="s">
        <v>834</v>
      </c>
      <c r="H261" s="171">
        <v>26.91</v>
      </c>
      <c r="L261" s="168"/>
      <c r="M261" s="172"/>
      <c r="N261" s="173"/>
      <c r="O261" s="173"/>
      <c r="P261" s="173"/>
      <c r="Q261" s="173"/>
      <c r="R261" s="173"/>
      <c r="S261" s="173"/>
      <c r="T261" s="174"/>
      <c r="AT261" s="169" t="s">
        <v>191</v>
      </c>
      <c r="AU261" s="169" t="s">
        <v>80</v>
      </c>
      <c r="AV261" s="11" t="s">
        <v>80</v>
      </c>
      <c r="AW261" s="11" t="s">
        <v>33</v>
      </c>
      <c r="AX261" s="11" t="s">
        <v>70</v>
      </c>
      <c r="AY261" s="169" t="s">
        <v>132</v>
      </c>
    </row>
    <row r="262" spans="2:51" s="11" customFormat="1" ht="13.5">
      <c r="B262" s="168"/>
      <c r="D262" s="162" t="s">
        <v>191</v>
      </c>
      <c r="E262" s="169" t="s">
        <v>5</v>
      </c>
      <c r="F262" s="170" t="s">
        <v>835</v>
      </c>
      <c r="H262" s="171">
        <v>10.17</v>
      </c>
      <c r="L262" s="168"/>
      <c r="M262" s="172"/>
      <c r="N262" s="173"/>
      <c r="O262" s="173"/>
      <c r="P262" s="173"/>
      <c r="Q262" s="173"/>
      <c r="R262" s="173"/>
      <c r="S262" s="173"/>
      <c r="T262" s="174"/>
      <c r="AT262" s="169" t="s">
        <v>191</v>
      </c>
      <c r="AU262" s="169" t="s">
        <v>80</v>
      </c>
      <c r="AV262" s="11" t="s">
        <v>80</v>
      </c>
      <c r="AW262" s="11" t="s">
        <v>33</v>
      </c>
      <c r="AX262" s="11" t="s">
        <v>70</v>
      </c>
      <c r="AY262" s="169" t="s">
        <v>132</v>
      </c>
    </row>
    <row r="263" spans="2:51" s="11" customFormat="1" ht="13.5">
      <c r="B263" s="168"/>
      <c r="D263" s="162" t="s">
        <v>191</v>
      </c>
      <c r="E263" s="169" t="s">
        <v>5</v>
      </c>
      <c r="F263" s="170" t="s">
        <v>836</v>
      </c>
      <c r="H263" s="171">
        <v>26.78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191</v>
      </c>
      <c r="AU263" s="169" t="s">
        <v>80</v>
      </c>
      <c r="AV263" s="11" t="s">
        <v>80</v>
      </c>
      <c r="AW263" s="11" t="s">
        <v>33</v>
      </c>
      <c r="AX263" s="11" t="s">
        <v>70</v>
      </c>
      <c r="AY263" s="169" t="s">
        <v>132</v>
      </c>
    </row>
    <row r="264" spans="2:51" s="11" customFormat="1" ht="13.5">
      <c r="B264" s="168"/>
      <c r="D264" s="162" t="s">
        <v>191</v>
      </c>
      <c r="E264" s="169" t="s">
        <v>5</v>
      </c>
      <c r="F264" s="170" t="s">
        <v>837</v>
      </c>
      <c r="H264" s="171">
        <v>16.59</v>
      </c>
      <c r="L264" s="168"/>
      <c r="M264" s="172"/>
      <c r="N264" s="173"/>
      <c r="O264" s="173"/>
      <c r="P264" s="173"/>
      <c r="Q264" s="173"/>
      <c r="R264" s="173"/>
      <c r="S264" s="173"/>
      <c r="T264" s="174"/>
      <c r="AT264" s="169" t="s">
        <v>191</v>
      </c>
      <c r="AU264" s="169" t="s">
        <v>80</v>
      </c>
      <c r="AV264" s="11" t="s">
        <v>80</v>
      </c>
      <c r="AW264" s="11" t="s">
        <v>33</v>
      </c>
      <c r="AX264" s="11" t="s">
        <v>70</v>
      </c>
      <c r="AY264" s="169" t="s">
        <v>132</v>
      </c>
    </row>
    <row r="265" spans="2:51" s="11" customFormat="1" ht="13.5">
      <c r="B265" s="168"/>
      <c r="D265" s="162" t="s">
        <v>191</v>
      </c>
      <c r="E265" s="169" t="s">
        <v>5</v>
      </c>
      <c r="F265" s="170" t="s">
        <v>838</v>
      </c>
      <c r="H265" s="171">
        <v>24.69</v>
      </c>
      <c r="L265" s="168"/>
      <c r="M265" s="172"/>
      <c r="N265" s="173"/>
      <c r="O265" s="173"/>
      <c r="P265" s="173"/>
      <c r="Q265" s="173"/>
      <c r="R265" s="173"/>
      <c r="S265" s="173"/>
      <c r="T265" s="174"/>
      <c r="AT265" s="169" t="s">
        <v>191</v>
      </c>
      <c r="AU265" s="169" t="s">
        <v>80</v>
      </c>
      <c r="AV265" s="11" t="s">
        <v>80</v>
      </c>
      <c r="AW265" s="11" t="s">
        <v>33</v>
      </c>
      <c r="AX265" s="11" t="s">
        <v>70</v>
      </c>
      <c r="AY265" s="169" t="s">
        <v>132</v>
      </c>
    </row>
    <row r="266" spans="2:51" s="11" customFormat="1" ht="13.5">
      <c r="B266" s="168"/>
      <c r="D266" s="162" t="s">
        <v>191</v>
      </c>
      <c r="E266" s="169" t="s">
        <v>5</v>
      </c>
      <c r="F266" s="170" t="s">
        <v>839</v>
      </c>
      <c r="H266" s="171">
        <v>14.58</v>
      </c>
      <c r="L266" s="168"/>
      <c r="M266" s="172"/>
      <c r="N266" s="173"/>
      <c r="O266" s="173"/>
      <c r="P266" s="173"/>
      <c r="Q266" s="173"/>
      <c r="R266" s="173"/>
      <c r="S266" s="173"/>
      <c r="T266" s="174"/>
      <c r="AT266" s="169" t="s">
        <v>191</v>
      </c>
      <c r="AU266" s="169" t="s">
        <v>80</v>
      </c>
      <c r="AV266" s="11" t="s">
        <v>80</v>
      </c>
      <c r="AW266" s="11" t="s">
        <v>33</v>
      </c>
      <c r="AX266" s="11" t="s">
        <v>70</v>
      </c>
      <c r="AY266" s="169" t="s">
        <v>132</v>
      </c>
    </row>
    <row r="267" spans="2:51" s="11" customFormat="1" ht="13.5">
      <c r="B267" s="168"/>
      <c r="D267" s="162" t="s">
        <v>191</v>
      </c>
      <c r="E267" s="169" t="s">
        <v>5</v>
      </c>
      <c r="F267" s="170" t="s">
        <v>840</v>
      </c>
      <c r="H267" s="171">
        <v>26.8</v>
      </c>
      <c r="L267" s="168"/>
      <c r="M267" s="172"/>
      <c r="N267" s="173"/>
      <c r="O267" s="173"/>
      <c r="P267" s="173"/>
      <c r="Q267" s="173"/>
      <c r="R267" s="173"/>
      <c r="S267" s="173"/>
      <c r="T267" s="174"/>
      <c r="AT267" s="169" t="s">
        <v>191</v>
      </c>
      <c r="AU267" s="169" t="s">
        <v>80</v>
      </c>
      <c r="AV267" s="11" t="s">
        <v>80</v>
      </c>
      <c r="AW267" s="11" t="s">
        <v>33</v>
      </c>
      <c r="AX267" s="11" t="s">
        <v>70</v>
      </c>
      <c r="AY267" s="169" t="s">
        <v>132</v>
      </c>
    </row>
    <row r="268" spans="2:51" s="11" customFormat="1" ht="13.5">
      <c r="B268" s="168"/>
      <c r="D268" s="162" t="s">
        <v>191</v>
      </c>
      <c r="E268" s="169" t="s">
        <v>5</v>
      </c>
      <c r="F268" s="170" t="s">
        <v>841</v>
      </c>
      <c r="H268" s="171">
        <v>13.86</v>
      </c>
      <c r="L268" s="168"/>
      <c r="M268" s="172"/>
      <c r="N268" s="173"/>
      <c r="O268" s="173"/>
      <c r="P268" s="173"/>
      <c r="Q268" s="173"/>
      <c r="R268" s="173"/>
      <c r="S268" s="173"/>
      <c r="T268" s="174"/>
      <c r="AT268" s="169" t="s">
        <v>191</v>
      </c>
      <c r="AU268" s="169" t="s">
        <v>80</v>
      </c>
      <c r="AV268" s="11" t="s">
        <v>80</v>
      </c>
      <c r="AW268" s="11" t="s">
        <v>33</v>
      </c>
      <c r="AX268" s="11" t="s">
        <v>70</v>
      </c>
      <c r="AY268" s="169" t="s">
        <v>132</v>
      </c>
    </row>
    <row r="269" spans="2:51" s="11" customFormat="1" ht="13.5">
      <c r="B269" s="168"/>
      <c r="D269" s="162" t="s">
        <v>191</v>
      </c>
      <c r="E269" s="169" t="s">
        <v>5</v>
      </c>
      <c r="F269" s="170" t="s">
        <v>842</v>
      </c>
      <c r="H269" s="171">
        <v>42.83</v>
      </c>
      <c r="L269" s="168"/>
      <c r="M269" s="172"/>
      <c r="N269" s="173"/>
      <c r="O269" s="173"/>
      <c r="P269" s="173"/>
      <c r="Q269" s="173"/>
      <c r="R269" s="173"/>
      <c r="S269" s="173"/>
      <c r="T269" s="174"/>
      <c r="AT269" s="169" t="s">
        <v>191</v>
      </c>
      <c r="AU269" s="169" t="s">
        <v>80</v>
      </c>
      <c r="AV269" s="11" t="s">
        <v>80</v>
      </c>
      <c r="AW269" s="11" t="s">
        <v>33</v>
      </c>
      <c r="AX269" s="11" t="s">
        <v>70</v>
      </c>
      <c r="AY269" s="169" t="s">
        <v>132</v>
      </c>
    </row>
    <row r="270" spans="2:51" s="11" customFormat="1" ht="13.5">
      <c r="B270" s="168"/>
      <c r="D270" s="162" t="s">
        <v>191</v>
      </c>
      <c r="E270" s="169" t="s">
        <v>5</v>
      </c>
      <c r="F270" s="170" t="s">
        <v>843</v>
      </c>
      <c r="H270" s="171">
        <v>24.48</v>
      </c>
      <c r="L270" s="168"/>
      <c r="M270" s="172"/>
      <c r="N270" s="173"/>
      <c r="O270" s="173"/>
      <c r="P270" s="173"/>
      <c r="Q270" s="173"/>
      <c r="R270" s="173"/>
      <c r="S270" s="173"/>
      <c r="T270" s="174"/>
      <c r="AT270" s="169" t="s">
        <v>191</v>
      </c>
      <c r="AU270" s="169" t="s">
        <v>80</v>
      </c>
      <c r="AV270" s="11" t="s">
        <v>80</v>
      </c>
      <c r="AW270" s="11" t="s">
        <v>33</v>
      </c>
      <c r="AX270" s="11" t="s">
        <v>70</v>
      </c>
      <c r="AY270" s="169" t="s">
        <v>132</v>
      </c>
    </row>
    <row r="271" spans="2:51" s="11" customFormat="1" ht="13.5">
      <c r="B271" s="168"/>
      <c r="D271" s="162" t="s">
        <v>191</v>
      </c>
      <c r="E271" s="169" t="s">
        <v>5</v>
      </c>
      <c r="F271" s="170" t="s">
        <v>844</v>
      </c>
      <c r="H271" s="171">
        <v>30.62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191</v>
      </c>
      <c r="AU271" s="169" t="s">
        <v>80</v>
      </c>
      <c r="AV271" s="11" t="s">
        <v>80</v>
      </c>
      <c r="AW271" s="11" t="s">
        <v>33</v>
      </c>
      <c r="AX271" s="11" t="s">
        <v>70</v>
      </c>
      <c r="AY271" s="169" t="s">
        <v>132</v>
      </c>
    </row>
    <row r="272" spans="2:51" s="11" customFormat="1" ht="13.5">
      <c r="B272" s="168"/>
      <c r="D272" s="162" t="s">
        <v>191</v>
      </c>
      <c r="E272" s="169" t="s">
        <v>5</v>
      </c>
      <c r="F272" s="170" t="s">
        <v>845</v>
      </c>
      <c r="H272" s="171">
        <v>23.75</v>
      </c>
      <c r="L272" s="168"/>
      <c r="M272" s="172"/>
      <c r="N272" s="173"/>
      <c r="O272" s="173"/>
      <c r="P272" s="173"/>
      <c r="Q272" s="173"/>
      <c r="R272" s="173"/>
      <c r="S272" s="173"/>
      <c r="T272" s="174"/>
      <c r="AT272" s="169" t="s">
        <v>191</v>
      </c>
      <c r="AU272" s="169" t="s">
        <v>80</v>
      </c>
      <c r="AV272" s="11" t="s">
        <v>80</v>
      </c>
      <c r="AW272" s="11" t="s">
        <v>33</v>
      </c>
      <c r="AX272" s="11" t="s">
        <v>70</v>
      </c>
      <c r="AY272" s="169" t="s">
        <v>132</v>
      </c>
    </row>
    <row r="273" spans="2:51" s="11" customFormat="1" ht="13.5">
      <c r="B273" s="168"/>
      <c r="D273" s="162" t="s">
        <v>191</v>
      </c>
      <c r="E273" s="169" t="s">
        <v>5</v>
      </c>
      <c r="F273" s="170" t="s">
        <v>846</v>
      </c>
      <c r="H273" s="171">
        <v>20.37</v>
      </c>
      <c r="L273" s="168"/>
      <c r="M273" s="172"/>
      <c r="N273" s="173"/>
      <c r="O273" s="173"/>
      <c r="P273" s="173"/>
      <c r="Q273" s="173"/>
      <c r="R273" s="173"/>
      <c r="S273" s="173"/>
      <c r="T273" s="174"/>
      <c r="AT273" s="169" t="s">
        <v>191</v>
      </c>
      <c r="AU273" s="169" t="s">
        <v>80</v>
      </c>
      <c r="AV273" s="11" t="s">
        <v>80</v>
      </c>
      <c r="AW273" s="11" t="s">
        <v>33</v>
      </c>
      <c r="AX273" s="11" t="s">
        <v>70</v>
      </c>
      <c r="AY273" s="169" t="s">
        <v>132</v>
      </c>
    </row>
    <row r="274" spans="2:51" s="11" customFormat="1" ht="13.5">
      <c r="B274" s="168"/>
      <c r="D274" s="162" t="s">
        <v>191</v>
      </c>
      <c r="E274" s="169" t="s">
        <v>5</v>
      </c>
      <c r="F274" s="170" t="s">
        <v>847</v>
      </c>
      <c r="H274" s="171">
        <v>24.5</v>
      </c>
      <c r="L274" s="168"/>
      <c r="M274" s="172"/>
      <c r="N274" s="173"/>
      <c r="O274" s="173"/>
      <c r="P274" s="173"/>
      <c r="Q274" s="173"/>
      <c r="R274" s="173"/>
      <c r="S274" s="173"/>
      <c r="T274" s="174"/>
      <c r="AT274" s="169" t="s">
        <v>191</v>
      </c>
      <c r="AU274" s="169" t="s">
        <v>80</v>
      </c>
      <c r="AV274" s="11" t="s">
        <v>80</v>
      </c>
      <c r="AW274" s="11" t="s">
        <v>33</v>
      </c>
      <c r="AX274" s="11" t="s">
        <v>70</v>
      </c>
      <c r="AY274" s="169" t="s">
        <v>132</v>
      </c>
    </row>
    <row r="275" spans="2:51" s="11" customFormat="1" ht="13.5">
      <c r="B275" s="168"/>
      <c r="D275" s="162" t="s">
        <v>191</v>
      </c>
      <c r="E275" s="169" t="s">
        <v>5</v>
      </c>
      <c r="F275" s="170" t="s">
        <v>848</v>
      </c>
      <c r="H275" s="171">
        <v>26</v>
      </c>
      <c r="L275" s="168"/>
      <c r="M275" s="172"/>
      <c r="N275" s="173"/>
      <c r="O275" s="173"/>
      <c r="P275" s="173"/>
      <c r="Q275" s="173"/>
      <c r="R275" s="173"/>
      <c r="S275" s="173"/>
      <c r="T275" s="174"/>
      <c r="AT275" s="169" t="s">
        <v>191</v>
      </c>
      <c r="AU275" s="169" t="s">
        <v>80</v>
      </c>
      <c r="AV275" s="11" t="s">
        <v>80</v>
      </c>
      <c r="AW275" s="11" t="s">
        <v>33</v>
      </c>
      <c r="AX275" s="11" t="s">
        <v>70</v>
      </c>
      <c r="AY275" s="169" t="s">
        <v>132</v>
      </c>
    </row>
    <row r="276" spans="2:51" s="12" customFormat="1" ht="13.5">
      <c r="B276" s="175"/>
      <c r="D276" s="162" t="s">
        <v>191</v>
      </c>
      <c r="E276" s="176" t="s">
        <v>5</v>
      </c>
      <c r="F276" s="177" t="s">
        <v>195</v>
      </c>
      <c r="H276" s="178">
        <v>352.93</v>
      </c>
      <c r="L276" s="175"/>
      <c r="M276" s="179"/>
      <c r="N276" s="180"/>
      <c r="O276" s="180"/>
      <c r="P276" s="180"/>
      <c r="Q276" s="180"/>
      <c r="R276" s="180"/>
      <c r="S276" s="180"/>
      <c r="T276" s="181"/>
      <c r="AT276" s="176" t="s">
        <v>191</v>
      </c>
      <c r="AU276" s="176" t="s">
        <v>80</v>
      </c>
      <c r="AV276" s="12" t="s">
        <v>151</v>
      </c>
      <c r="AW276" s="12" t="s">
        <v>33</v>
      </c>
      <c r="AX276" s="12" t="s">
        <v>78</v>
      </c>
      <c r="AY276" s="176" t="s">
        <v>132</v>
      </c>
    </row>
    <row r="277" spans="2:65" s="1" customFormat="1" ht="25.5" customHeight="1">
      <c r="B277" s="149"/>
      <c r="C277" s="150" t="s">
        <v>443</v>
      </c>
      <c r="D277" s="150" t="s">
        <v>133</v>
      </c>
      <c r="E277" s="151" t="s">
        <v>444</v>
      </c>
      <c r="F277" s="152" t="s">
        <v>445</v>
      </c>
      <c r="G277" s="153" t="s">
        <v>188</v>
      </c>
      <c r="H277" s="154">
        <v>705.86</v>
      </c>
      <c r="I277" s="154"/>
      <c r="J277" s="154">
        <f>ROUND(I277*H277,2)</f>
        <v>0</v>
      </c>
      <c r="K277" s="152" t="s">
        <v>137</v>
      </c>
      <c r="L277" s="37"/>
      <c r="M277" s="155" t="s">
        <v>5</v>
      </c>
      <c r="N277" s="156" t="s">
        <v>41</v>
      </c>
      <c r="O277" s="157">
        <v>1.832</v>
      </c>
      <c r="P277" s="157">
        <f>O277*H277</f>
        <v>1293.13552</v>
      </c>
      <c r="Q277" s="157">
        <v>0.12273</v>
      </c>
      <c r="R277" s="157">
        <f>Q277*H277</f>
        <v>86.6301978</v>
      </c>
      <c r="S277" s="157">
        <v>0</v>
      </c>
      <c r="T277" s="158">
        <f>S277*H277</f>
        <v>0</v>
      </c>
      <c r="AR277" s="23" t="s">
        <v>151</v>
      </c>
      <c r="AT277" s="23" t="s">
        <v>133</v>
      </c>
      <c r="AU277" s="23" t="s">
        <v>80</v>
      </c>
      <c r="AY277" s="23" t="s">
        <v>132</v>
      </c>
      <c r="BE277" s="159">
        <f>IF(N277="základní",J277,0)</f>
        <v>0</v>
      </c>
      <c r="BF277" s="159">
        <f>IF(N277="snížená",J277,0)</f>
        <v>0</v>
      </c>
      <c r="BG277" s="159">
        <f>IF(N277="zákl. přenesená",J277,0)</f>
        <v>0</v>
      </c>
      <c r="BH277" s="159">
        <f>IF(N277="sníž. přenesená",J277,0)</f>
        <v>0</v>
      </c>
      <c r="BI277" s="159">
        <f>IF(N277="nulová",J277,0)</f>
        <v>0</v>
      </c>
      <c r="BJ277" s="23" t="s">
        <v>78</v>
      </c>
      <c r="BK277" s="159">
        <f>ROUND(I277*H277,2)</f>
        <v>0</v>
      </c>
      <c r="BL277" s="23" t="s">
        <v>151</v>
      </c>
      <c r="BM277" s="23" t="s">
        <v>446</v>
      </c>
    </row>
    <row r="278" spans="2:51" s="11" customFormat="1" ht="13.5">
      <c r="B278" s="168"/>
      <c r="D278" s="162" t="s">
        <v>191</v>
      </c>
      <c r="E278" s="169" t="s">
        <v>5</v>
      </c>
      <c r="F278" s="170" t="s">
        <v>788</v>
      </c>
      <c r="H278" s="171">
        <v>53.83</v>
      </c>
      <c r="L278" s="168"/>
      <c r="M278" s="172"/>
      <c r="N278" s="173"/>
      <c r="O278" s="173"/>
      <c r="P278" s="173"/>
      <c r="Q278" s="173"/>
      <c r="R278" s="173"/>
      <c r="S278" s="173"/>
      <c r="T278" s="174"/>
      <c r="AT278" s="169" t="s">
        <v>191</v>
      </c>
      <c r="AU278" s="169" t="s">
        <v>80</v>
      </c>
      <c r="AV278" s="11" t="s">
        <v>80</v>
      </c>
      <c r="AW278" s="11" t="s">
        <v>33</v>
      </c>
      <c r="AX278" s="11" t="s">
        <v>70</v>
      </c>
      <c r="AY278" s="169" t="s">
        <v>132</v>
      </c>
    </row>
    <row r="279" spans="2:51" s="11" customFormat="1" ht="13.5">
      <c r="B279" s="168"/>
      <c r="D279" s="162" t="s">
        <v>191</v>
      </c>
      <c r="E279" s="169" t="s">
        <v>5</v>
      </c>
      <c r="F279" s="170" t="s">
        <v>789</v>
      </c>
      <c r="H279" s="171">
        <v>20.34</v>
      </c>
      <c r="L279" s="168"/>
      <c r="M279" s="172"/>
      <c r="N279" s="173"/>
      <c r="O279" s="173"/>
      <c r="P279" s="173"/>
      <c r="Q279" s="173"/>
      <c r="R279" s="173"/>
      <c r="S279" s="173"/>
      <c r="T279" s="174"/>
      <c r="AT279" s="169" t="s">
        <v>191</v>
      </c>
      <c r="AU279" s="169" t="s">
        <v>80</v>
      </c>
      <c r="AV279" s="11" t="s">
        <v>80</v>
      </c>
      <c r="AW279" s="11" t="s">
        <v>33</v>
      </c>
      <c r="AX279" s="11" t="s">
        <v>70</v>
      </c>
      <c r="AY279" s="169" t="s">
        <v>132</v>
      </c>
    </row>
    <row r="280" spans="2:51" s="11" customFormat="1" ht="13.5">
      <c r="B280" s="168"/>
      <c r="D280" s="162" t="s">
        <v>191</v>
      </c>
      <c r="E280" s="169" t="s">
        <v>5</v>
      </c>
      <c r="F280" s="170" t="s">
        <v>790</v>
      </c>
      <c r="H280" s="171">
        <v>53.55</v>
      </c>
      <c r="L280" s="168"/>
      <c r="M280" s="172"/>
      <c r="N280" s="173"/>
      <c r="O280" s="173"/>
      <c r="P280" s="173"/>
      <c r="Q280" s="173"/>
      <c r="R280" s="173"/>
      <c r="S280" s="173"/>
      <c r="T280" s="174"/>
      <c r="AT280" s="169" t="s">
        <v>191</v>
      </c>
      <c r="AU280" s="169" t="s">
        <v>80</v>
      </c>
      <c r="AV280" s="11" t="s">
        <v>80</v>
      </c>
      <c r="AW280" s="11" t="s">
        <v>33</v>
      </c>
      <c r="AX280" s="11" t="s">
        <v>70</v>
      </c>
      <c r="AY280" s="169" t="s">
        <v>132</v>
      </c>
    </row>
    <row r="281" spans="2:51" s="11" customFormat="1" ht="13.5">
      <c r="B281" s="168"/>
      <c r="D281" s="162" t="s">
        <v>191</v>
      </c>
      <c r="E281" s="169" t="s">
        <v>5</v>
      </c>
      <c r="F281" s="170" t="s">
        <v>791</v>
      </c>
      <c r="H281" s="171">
        <v>33.17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191</v>
      </c>
      <c r="AU281" s="169" t="s">
        <v>80</v>
      </c>
      <c r="AV281" s="11" t="s">
        <v>80</v>
      </c>
      <c r="AW281" s="11" t="s">
        <v>33</v>
      </c>
      <c r="AX281" s="11" t="s">
        <v>70</v>
      </c>
      <c r="AY281" s="169" t="s">
        <v>132</v>
      </c>
    </row>
    <row r="282" spans="2:51" s="11" customFormat="1" ht="13.5">
      <c r="B282" s="168"/>
      <c r="D282" s="162" t="s">
        <v>191</v>
      </c>
      <c r="E282" s="169" t="s">
        <v>5</v>
      </c>
      <c r="F282" s="170" t="s">
        <v>792</v>
      </c>
      <c r="H282" s="171">
        <v>49.38</v>
      </c>
      <c r="L282" s="168"/>
      <c r="M282" s="172"/>
      <c r="N282" s="173"/>
      <c r="O282" s="173"/>
      <c r="P282" s="173"/>
      <c r="Q282" s="173"/>
      <c r="R282" s="173"/>
      <c r="S282" s="173"/>
      <c r="T282" s="174"/>
      <c r="AT282" s="169" t="s">
        <v>191</v>
      </c>
      <c r="AU282" s="169" t="s">
        <v>80</v>
      </c>
      <c r="AV282" s="11" t="s">
        <v>80</v>
      </c>
      <c r="AW282" s="11" t="s">
        <v>33</v>
      </c>
      <c r="AX282" s="11" t="s">
        <v>70</v>
      </c>
      <c r="AY282" s="169" t="s">
        <v>132</v>
      </c>
    </row>
    <row r="283" spans="2:51" s="11" customFormat="1" ht="13.5">
      <c r="B283" s="168"/>
      <c r="D283" s="162" t="s">
        <v>191</v>
      </c>
      <c r="E283" s="169" t="s">
        <v>5</v>
      </c>
      <c r="F283" s="170" t="s">
        <v>793</v>
      </c>
      <c r="H283" s="171">
        <v>29.16</v>
      </c>
      <c r="L283" s="168"/>
      <c r="M283" s="172"/>
      <c r="N283" s="173"/>
      <c r="O283" s="173"/>
      <c r="P283" s="173"/>
      <c r="Q283" s="173"/>
      <c r="R283" s="173"/>
      <c r="S283" s="173"/>
      <c r="T283" s="174"/>
      <c r="AT283" s="169" t="s">
        <v>191</v>
      </c>
      <c r="AU283" s="169" t="s">
        <v>80</v>
      </c>
      <c r="AV283" s="11" t="s">
        <v>80</v>
      </c>
      <c r="AW283" s="11" t="s">
        <v>33</v>
      </c>
      <c r="AX283" s="11" t="s">
        <v>70</v>
      </c>
      <c r="AY283" s="169" t="s">
        <v>132</v>
      </c>
    </row>
    <row r="284" spans="2:51" s="11" customFormat="1" ht="13.5">
      <c r="B284" s="168"/>
      <c r="D284" s="162" t="s">
        <v>191</v>
      </c>
      <c r="E284" s="169" t="s">
        <v>5</v>
      </c>
      <c r="F284" s="170" t="s">
        <v>794</v>
      </c>
      <c r="H284" s="171">
        <v>53.6</v>
      </c>
      <c r="L284" s="168"/>
      <c r="M284" s="172"/>
      <c r="N284" s="173"/>
      <c r="O284" s="173"/>
      <c r="P284" s="173"/>
      <c r="Q284" s="173"/>
      <c r="R284" s="173"/>
      <c r="S284" s="173"/>
      <c r="T284" s="174"/>
      <c r="AT284" s="169" t="s">
        <v>191</v>
      </c>
      <c r="AU284" s="169" t="s">
        <v>80</v>
      </c>
      <c r="AV284" s="11" t="s">
        <v>80</v>
      </c>
      <c r="AW284" s="11" t="s">
        <v>33</v>
      </c>
      <c r="AX284" s="11" t="s">
        <v>70</v>
      </c>
      <c r="AY284" s="169" t="s">
        <v>132</v>
      </c>
    </row>
    <row r="285" spans="2:51" s="11" customFormat="1" ht="13.5">
      <c r="B285" s="168"/>
      <c r="D285" s="162" t="s">
        <v>191</v>
      </c>
      <c r="E285" s="169" t="s">
        <v>5</v>
      </c>
      <c r="F285" s="170" t="s">
        <v>795</v>
      </c>
      <c r="H285" s="171">
        <v>27.72</v>
      </c>
      <c r="L285" s="168"/>
      <c r="M285" s="172"/>
      <c r="N285" s="173"/>
      <c r="O285" s="173"/>
      <c r="P285" s="173"/>
      <c r="Q285" s="173"/>
      <c r="R285" s="173"/>
      <c r="S285" s="173"/>
      <c r="T285" s="174"/>
      <c r="AT285" s="169" t="s">
        <v>191</v>
      </c>
      <c r="AU285" s="169" t="s">
        <v>80</v>
      </c>
      <c r="AV285" s="11" t="s">
        <v>80</v>
      </c>
      <c r="AW285" s="11" t="s">
        <v>33</v>
      </c>
      <c r="AX285" s="11" t="s">
        <v>70</v>
      </c>
      <c r="AY285" s="169" t="s">
        <v>132</v>
      </c>
    </row>
    <row r="286" spans="2:51" s="11" customFormat="1" ht="13.5">
      <c r="B286" s="168"/>
      <c r="D286" s="162" t="s">
        <v>191</v>
      </c>
      <c r="E286" s="169" t="s">
        <v>5</v>
      </c>
      <c r="F286" s="170" t="s">
        <v>796</v>
      </c>
      <c r="H286" s="171">
        <v>85.66</v>
      </c>
      <c r="L286" s="168"/>
      <c r="M286" s="172"/>
      <c r="N286" s="173"/>
      <c r="O286" s="173"/>
      <c r="P286" s="173"/>
      <c r="Q286" s="173"/>
      <c r="R286" s="173"/>
      <c r="S286" s="173"/>
      <c r="T286" s="174"/>
      <c r="AT286" s="169" t="s">
        <v>191</v>
      </c>
      <c r="AU286" s="169" t="s">
        <v>80</v>
      </c>
      <c r="AV286" s="11" t="s">
        <v>80</v>
      </c>
      <c r="AW286" s="11" t="s">
        <v>33</v>
      </c>
      <c r="AX286" s="11" t="s">
        <v>70</v>
      </c>
      <c r="AY286" s="169" t="s">
        <v>132</v>
      </c>
    </row>
    <row r="287" spans="2:51" s="11" customFormat="1" ht="13.5">
      <c r="B287" s="168"/>
      <c r="D287" s="162" t="s">
        <v>191</v>
      </c>
      <c r="E287" s="169" t="s">
        <v>5</v>
      </c>
      <c r="F287" s="170" t="s">
        <v>797</v>
      </c>
      <c r="H287" s="171">
        <v>48.96</v>
      </c>
      <c r="L287" s="168"/>
      <c r="M287" s="172"/>
      <c r="N287" s="173"/>
      <c r="O287" s="173"/>
      <c r="P287" s="173"/>
      <c r="Q287" s="173"/>
      <c r="R287" s="173"/>
      <c r="S287" s="173"/>
      <c r="T287" s="174"/>
      <c r="AT287" s="169" t="s">
        <v>191</v>
      </c>
      <c r="AU287" s="169" t="s">
        <v>80</v>
      </c>
      <c r="AV287" s="11" t="s">
        <v>80</v>
      </c>
      <c r="AW287" s="11" t="s">
        <v>33</v>
      </c>
      <c r="AX287" s="11" t="s">
        <v>70</v>
      </c>
      <c r="AY287" s="169" t="s">
        <v>132</v>
      </c>
    </row>
    <row r="288" spans="2:51" s="11" customFormat="1" ht="13.5">
      <c r="B288" s="168"/>
      <c r="D288" s="162" t="s">
        <v>191</v>
      </c>
      <c r="E288" s="169" t="s">
        <v>5</v>
      </c>
      <c r="F288" s="170" t="s">
        <v>798</v>
      </c>
      <c r="H288" s="171">
        <v>61.25</v>
      </c>
      <c r="L288" s="168"/>
      <c r="M288" s="172"/>
      <c r="N288" s="173"/>
      <c r="O288" s="173"/>
      <c r="P288" s="173"/>
      <c r="Q288" s="173"/>
      <c r="R288" s="173"/>
      <c r="S288" s="173"/>
      <c r="T288" s="174"/>
      <c r="AT288" s="169" t="s">
        <v>191</v>
      </c>
      <c r="AU288" s="169" t="s">
        <v>80</v>
      </c>
      <c r="AV288" s="11" t="s">
        <v>80</v>
      </c>
      <c r="AW288" s="11" t="s">
        <v>33</v>
      </c>
      <c r="AX288" s="11" t="s">
        <v>70</v>
      </c>
      <c r="AY288" s="169" t="s">
        <v>132</v>
      </c>
    </row>
    <row r="289" spans="2:51" s="11" customFormat="1" ht="13.5">
      <c r="B289" s="168"/>
      <c r="D289" s="162" t="s">
        <v>191</v>
      </c>
      <c r="E289" s="169" t="s">
        <v>5</v>
      </c>
      <c r="F289" s="170" t="s">
        <v>799</v>
      </c>
      <c r="H289" s="171">
        <v>47.5</v>
      </c>
      <c r="L289" s="168"/>
      <c r="M289" s="172"/>
      <c r="N289" s="173"/>
      <c r="O289" s="173"/>
      <c r="P289" s="173"/>
      <c r="Q289" s="173"/>
      <c r="R289" s="173"/>
      <c r="S289" s="173"/>
      <c r="T289" s="174"/>
      <c r="AT289" s="169" t="s">
        <v>191</v>
      </c>
      <c r="AU289" s="169" t="s">
        <v>80</v>
      </c>
      <c r="AV289" s="11" t="s">
        <v>80</v>
      </c>
      <c r="AW289" s="11" t="s">
        <v>33</v>
      </c>
      <c r="AX289" s="11" t="s">
        <v>70</v>
      </c>
      <c r="AY289" s="169" t="s">
        <v>132</v>
      </c>
    </row>
    <row r="290" spans="2:51" s="11" customFormat="1" ht="13.5">
      <c r="B290" s="168"/>
      <c r="D290" s="162" t="s">
        <v>191</v>
      </c>
      <c r="E290" s="169" t="s">
        <v>5</v>
      </c>
      <c r="F290" s="170" t="s">
        <v>800</v>
      </c>
      <c r="H290" s="171">
        <v>40.74</v>
      </c>
      <c r="L290" s="168"/>
      <c r="M290" s="172"/>
      <c r="N290" s="173"/>
      <c r="O290" s="173"/>
      <c r="P290" s="173"/>
      <c r="Q290" s="173"/>
      <c r="R290" s="173"/>
      <c r="S290" s="173"/>
      <c r="T290" s="174"/>
      <c r="AT290" s="169" t="s">
        <v>191</v>
      </c>
      <c r="AU290" s="169" t="s">
        <v>80</v>
      </c>
      <c r="AV290" s="11" t="s">
        <v>80</v>
      </c>
      <c r="AW290" s="11" t="s">
        <v>33</v>
      </c>
      <c r="AX290" s="11" t="s">
        <v>70</v>
      </c>
      <c r="AY290" s="169" t="s">
        <v>132</v>
      </c>
    </row>
    <row r="291" spans="2:51" s="11" customFormat="1" ht="13.5">
      <c r="B291" s="168"/>
      <c r="D291" s="162" t="s">
        <v>191</v>
      </c>
      <c r="E291" s="169" t="s">
        <v>5</v>
      </c>
      <c r="F291" s="170" t="s">
        <v>801</v>
      </c>
      <c r="H291" s="171">
        <v>49</v>
      </c>
      <c r="L291" s="168"/>
      <c r="M291" s="172"/>
      <c r="N291" s="173"/>
      <c r="O291" s="173"/>
      <c r="P291" s="173"/>
      <c r="Q291" s="173"/>
      <c r="R291" s="173"/>
      <c r="S291" s="173"/>
      <c r="T291" s="174"/>
      <c r="AT291" s="169" t="s">
        <v>191</v>
      </c>
      <c r="AU291" s="169" t="s">
        <v>80</v>
      </c>
      <c r="AV291" s="11" t="s">
        <v>80</v>
      </c>
      <c r="AW291" s="11" t="s">
        <v>33</v>
      </c>
      <c r="AX291" s="11" t="s">
        <v>70</v>
      </c>
      <c r="AY291" s="169" t="s">
        <v>132</v>
      </c>
    </row>
    <row r="292" spans="2:51" s="11" customFormat="1" ht="13.5">
      <c r="B292" s="168"/>
      <c r="D292" s="162" t="s">
        <v>191</v>
      </c>
      <c r="E292" s="169" t="s">
        <v>5</v>
      </c>
      <c r="F292" s="170" t="s">
        <v>802</v>
      </c>
      <c r="H292" s="171">
        <v>52</v>
      </c>
      <c r="L292" s="168"/>
      <c r="M292" s="172"/>
      <c r="N292" s="173"/>
      <c r="O292" s="173"/>
      <c r="P292" s="173"/>
      <c r="Q292" s="173"/>
      <c r="R292" s="173"/>
      <c r="S292" s="173"/>
      <c r="T292" s="174"/>
      <c r="AT292" s="169" t="s">
        <v>191</v>
      </c>
      <c r="AU292" s="169" t="s">
        <v>80</v>
      </c>
      <c r="AV292" s="11" t="s">
        <v>80</v>
      </c>
      <c r="AW292" s="11" t="s">
        <v>33</v>
      </c>
      <c r="AX292" s="11" t="s">
        <v>70</v>
      </c>
      <c r="AY292" s="169" t="s">
        <v>132</v>
      </c>
    </row>
    <row r="293" spans="2:51" s="12" customFormat="1" ht="13.5">
      <c r="B293" s="175"/>
      <c r="D293" s="162" t="s">
        <v>191</v>
      </c>
      <c r="E293" s="176" t="s">
        <v>5</v>
      </c>
      <c r="F293" s="177" t="s">
        <v>195</v>
      </c>
      <c r="H293" s="178">
        <v>705.86</v>
      </c>
      <c r="L293" s="175"/>
      <c r="M293" s="179"/>
      <c r="N293" s="180"/>
      <c r="O293" s="180"/>
      <c r="P293" s="180"/>
      <c r="Q293" s="180"/>
      <c r="R293" s="180"/>
      <c r="S293" s="180"/>
      <c r="T293" s="181"/>
      <c r="AT293" s="176" t="s">
        <v>191</v>
      </c>
      <c r="AU293" s="176" t="s">
        <v>80</v>
      </c>
      <c r="AV293" s="12" t="s">
        <v>151</v>
      </c>
      <c r="AW293" s="12" t="s">
        <v>33</v>
      </c>
      <c r="AX293" s="12" t="s">
        <v>78</v>
      </c>
      <c r="AY293" s="176" t="s">
        <v>132</v>
      </c>
    </row>
    <row r="294" spans="2:65" s="1" customFormat="1" ht="25.5" customHeight="1">
      <c r="B294" s="149"/>
      <c r="C294" s="150" t="s">
        <v>447</v>
      </c>
      <c r="D294" s="150" t="s">
        <v>133</v>
      </c>
      <c r="E294" s="151" t="s">
        <v>448</v>
      </c>
      <c r="F294" s="152" t="s">
        <v>449</v>
      </c>
      <c r="G294" s="153" t="s">
        <v>188</v>
      </c>
      <c r="H294" s="154">
        <v>102.34</v>
      </c>
      <c r="I294" s="154"/>
      <c r="J294" s="154">
        <f>ROUND(I294*H294,2)</f>
        <v>0</v>
      </c>
      <c r="K294" s="152" t="s">
        <v>5</v>
      </c>
      <c r="L294" s="37"/>
      <c r="M294" s="155" t="s">
        <v>5</v>
      </c>
      <c r="N294" s="156" t="s">
        <v>41</v>
      </c>
      <c r="O294" s="157">
        <v>1.832</v>
      </c>
      <c r="P294" s="157">
        <f>O294*H294</f>
        <v>187.48688</v>
      </c>
      <c r="Q294" s="157">
        <v>0.12273</v>
      </c>
      <c r="R294" s="157">
        <f>Q294*H294</f>
        <v>12.5601882</v>
      </c>
      <c r="S294" s="157">
        <v>0</v>
      </c>
      <c r="T294" s="158">
        <f>S294*H294</f>
        <v>0</v>
      </c>
      <c r="AR294" s="23" t="s">
        <v>151</v>
      </c>
      <c r="AT294" s="23" t="s">
        <v>133</v>
      </c>
      <c r="AU294" s="23" t="s">
        <v>80</v>
      </c>
      <c r="AY294" s="23" t="s">
        <v>132</v>
      </c>
      <c r="BE294" s="159">
        <f>IF(N294="základní",J294,0)</f>
        <v>0</v>
      </c>
      <c r="BF294" s="159">
        <f>IF(N294="snížená",J294,0)</f>
        <v>0</v>
      </c>
      <c r="BG294" s="159">
        <f>IF(N294="zákl. přenesená",J294,0)</f>
        <v>0</v>
      </c>
      <c r="BH294" s="159">
        <f>IF(N294="sníž. přenesená",J294,0)</f>
        <v>0</v>
      </c>
      <c r="BI294" s="159">
        <f>IF(N294="nulová",J294,0)</f>
        <v>0</v>
      </c>
      <c r="BJ294" s="23" t="s">
        <v>78</v>
      </c>
      <c r="BK294" s="159">
        <f>ROUND(I294*H294,2)</f>
        <v>0</v>
      </c>
      <c r="BL294" s="23" t="s">
        <v>151</v>
      </c>
      <c r="BM294" s="23" t="s">
        <v>450</v>
      </c>
    </row>
    <row r="295" spans="2:51" s="11" customFormat="1" ht="13.5">
      <c r="B295" s="168"/>
      <c r="D295" s="162" t="s">
        <v>191</v>
      </c>
      <c r="E295" s="169" t="s">
        <v>5</v>
      </c>
      <c r="F295" s="170" t="s">
        <v>849</v>
      </c>
      <c r="H295" s="171">
        <v>12.24</v>
      </c>
      <c r="L295" s="168"/>
      <c r="M295" s="172"/>
      <c r="N295" s="173"/>
      <c r="O295" s="173"/>
      <c r="P295" s="173"/>
      <c r="Q295" s="173"/>
      <c r="R295" s="173"/>
      <c r="S295" s="173"/>
      <c r="T295" s="174"/>
      <c r="AT295" s="169" t="s">
        <v>191</v>
      </c>
      <c r="AU295" s="169" t="s">
        <v>80</v>
      </c>
      <c r="AV295" s="11" t="s">
        <v>80</v>
      </c>
      <c r="AW295" s="11" t="s">
        <v>33</v>
      </c>
      <c r="AX295" s="11" t="s">
        <v>70</v>
      </c>
      <c r="AY295" s="169" t="s">
        <v>132</v>
      </c>
    </row>
    <row r="296" spans="2:51" s="11" customFormat="1" ht="13.5">
      <c r="B296" s="168"/>
      <c r="D296" s="162" t="s">
        <v>191</v>
      </c>
      <c r="E296" s="169" t="s">
        <v>5</v>
      </c>
      <c r="F296" s="170" t="s">
        <v>850</v>
      </c>
      <c r="H296" s="171">
        <v>11.88</v>
      </c>
      <c r="L296" s="168"/>
      <c r="M296" s="172"/>
      <c r="N296" s="173"/>
      <c r="O296" s="173"/>
      <c r="P296" s="173"/>
      <c r="Q296" s="173"/>
      <c r="R296" s="173"/>
      <c r="S296" s="173"/>
      <c r="T296" s="174"/>
      <c r="AT296" s="169" t="s">
        <v>191</v>
      </c>
      <c r="AU296" s="169" t="s">
        <v>80</v>
      </c>
      <c r="AV296" s="11" t="s">
        <v>80</v>
      </c>
      <c r="AW296" s="11" t="s">
        <v>33</v>
      </c>
      <c r="AX296" s="11" t="s">
        <v>70</v>
      </c>
      <c r="AY296" s="169" t="s">
        <v>132</v>
      </c>
    </row>
    <row r="297" spans="2:51" s="11" customFormat="1" ht="13.5">
      <c r="B297" s="168"/>
      <c r="D297" s="162" t="s">
        <v>191</v>
      </c>
      <c r="E297" s="169" t="s">
        <v>5</v>
      </c>
      <c r="F297" s="170" t="s">
        <v>851</v>
      </c>
      <c r="H297" s="171">
        <v>12.32</v>
      </c>
      <c r="L297" s="168"/>
      <c r="M297" s="172"/>
      <c r="N297" s="173"/>
      <c r="O297" s="173"/>
      <c r="P297" s="173"/>
      <c r="Q297" s="173"/>
      <c r="R297" s="173"/>
      <c r="S297" s="173"/>
      <c r="T297" s="174"/>
      <c r="AT297" s="169" t="s">
        <v>191</v>
      </c>
      <c r="AU297" s="169" t="s">
        <v>80</v>
      </c>
      <c r="AV297" s="11" t="s">
        <v>80</v>
      </c>
      <c r="AW297" s="11" t="s">
        <v>33</v>
      </c>
      <c r="AX297" s="11" t="s">
        <v>70</v>
      </c>
      <c r="AY297" s="169" t="s">
        <v>132</v>
      </c>
    </row>
    <row r="298" spans="2:51" s="11" customFormat="1" ht="13.5">
      <c r="B298" s="168"/>
      <c r="D298" s="162" t="s">
        <v>191</v>
      </c>
      <c r="E298" s="169" t="s">
        <v>5</v>
      </c>
      <c r="F298" s="170" t="s">
        <v>852</v>
      </c>
      <c r="H298" s="171">
        <v>13.57</v>
      </c>
      <c r="L298" s="168"/>
      <c r="M298" s="172"/>
      <c r="N298" s="173"/>
      <c r="O298" s="173"/>
      <c r="P298" s="173"/>
      <c r="Q298" s="173"/>
      <c r="R298" s="173"/>
      <c r="S298" s="173"/>
      <c r="T298" s="174"/>
      <c r="AT298" s="169" t="s">
        <v>191</v>
      </c>
      <c r="AU298" s="169" t="s">
        <v>80</v>
      </c>
      <c r="AV298" s="11" t="s">
        <v>80</v>
      </c>
      <c r="AW298" s="11" t="s">
        <v>33</v>
      </c>
      <c r="AX298" s="11" t="s">
        <v>70</v>
      </c>
      <c r="AY298" s="169" t="s">
        <v>132</v>
      </c>
    </row>
    <row r="299" spans="2:51" s="11" customFormat="1" ht="13.5">
      <c r="B299" s="168"/>
      <c r="D299" s="162" t="s">
        <v>191</v>
      </c>
      <c r="E299" s="169" t="s">
        <v>5</v>
      </c>
      <c r="F299" s="170" t="s">
        <v>853</v>
      </c>
      <c r="H299" s="171">
        <v>26.68</v>
      </c>
      <c r="L299" s="168"/>
      <c r="M299" s="172"/>
      <c r="N299" s="173"/>
      <c r="O299" s="173"/>
      <c r="P299" s="173"/>
      <c r="Q299" s="173"/>
      <c r="R299" s="173"/>
      <c r="S299" s="173"/>
      <c r="T299" s="174"/>
      <c r="AT299" s="169" t="s">
        <v>191</v>
      </c>
      <c r="AU299" s="169" t="s">
        <v>80</v>
      </c>
      <c r="AV299" s="11" t="s">
        <v>80</v>
      </c>
      <c r="AW299" s="11" t="s">
        <v>33</v>
      </c>
      <c r="AX299" s="11" t="s">
        <v>70</v>
      </c>
      <c r="AY299" s="169" t="s">
        <v>132</v>
      </c>
    </row>
    <row r="300" spans="2:51" s="11" customFormat="1" ht="13.5">
      <c r="B300" s="168"/>
      <c r="D300" s="162" t="s">
        <v>191</v>
      </c>
      <c r="E300" s="169" t="s">
        <v>5</v>
      </c>
      <c r="F300" s="170" t="s">
        <v>854</v>
      </c>
      <c r="H300" s="171">
        <v>14.82</v>
      </c>
      <c r="L300" s="168"/>
      <c r="M300" s="172"/>
      <c r="N300" s="173"/>
      <c r="O300" s="173"/>
      <c r="P300" s="173"/>
      <c r="Q300" s="173"/>
      <c r="R300" s="173"/>
      <c r="S300" s="173"/>
      <c r="T300" s="174"/>
      <c r="AT300" s="169" t="s">
        <v>191</v>
      </c>
      <c r="AU300" s="169" t="s">
        <v>80</v>
      </c>
      <c r="AV300" s="11" t="s">
        <v>80</v>
      </c>
      <c r="AW300" s="11" t="s">
        <v>33</v>
      </c>
      <c r="AX300" s="11" t="s">
        <v>70</v>
      </c>
      <c r="AY300" s="169" t="s">
        <v>132</v>
      </c>
    </row>
    <row r="301" spans="2:51" s="11" customFormat="1" ht="13.5">
      <c r="B301" s="168"/>
      <c r="D301" s="162" t="s">
        <v>191</v>
      </c>
      <c r="E301" s="169" t="s">
        <v>5</v>
      </c>
      <c r="F301" s="170" t="s">
        <v>855</v>
      </c>
      <c r="H301" s="171">
        <v>10.83</v>
      </c>
      <c r="L301" s="168"/>
      <c r="M301" s="172"/>
      <c r="N301" s="173"/>
      <c r="O301" s="173"/>
      <c r="P301" s="173"/>
      <c r="Q301" s="173"/>
      <c r="R301" s="173"/>
      <c r="S301" s="173"/>
      <c r="T301" s="174"/>
      <c r="AT301" s="169" t="s">
        <v>191</v>
      </c>
      <c r="AU301" s="169" t="s">
        <v>80</v>
      </c>
      <c r="AV301" s="11" t="s">
        <v>80</v>
      </c>
      <c r="AW301" s="11" t="s">
        <v>33</v>
      </c>
      <c r="AX301" s="11" t="s">
        <v>70</v>
      </c>
      <c r="AY301" s="169" t="s">
        <v>132</v>
      </c>
    </row>
    <row r="302" spans="2:51" s="12" customFormat="1" ht="13.5">
      <c r="B302" s="175"/>
      <c r="D302" s="162" t="s">
        <v>191</v>
      </c>
      <c r="E302" s="176" t="s">
        <v>5</v>
      </c>
      <c r="F302" s="177" t="s">
        <v>195</v>
      </c>
      <c r="H302" s="178">
        <v>102.34</v>
      </c>
      <c r="L302" s="175"/>
      <c r="M302" s="179"/>
      <c r="N302" s="180"/>
      <c r="O302" s="180"/>
      <c r="P302" s="180"/>
      <c r="Q302" s="180"/>
      <c r="R302" s="180"/>
      <c r="S302" s="180"/>
      <c r="T302" s="181"/>
      <c r="AT302" s="176" t="s">
        <v>191</v>
      </c>
      <c r="AU302" s="176" t="s">
        <v>80</v>
      </c>
      <c r="AV302" s="12" t="s">
        <v>151</v>
      </c>
      <c r="AW302" s="12" t="s">
        <v>33</v>
      </c>
      <c r="AX302" s="12" t="s">
        <v>78</v>
      </c>
      <c r="AY302" s="176" t="s">
        <v>132</v>
      </c>
    </row>
    <row r="303" spans="2:65" s="1" customFormat="1" ht="16.5" customHeight="1">
      <c r="B303" s="149"/>
      <c r="C303" s="150" t="s">
        <v>458</v>
      </c>
      <c r="D303" s="150" t="s">
        <v>133</v>
      </c>
      <c r="E303" s="151" t="s">
        <v>459</v>
      </c>
      <c r="F303" s="152" t="s">
        <v>460</v>
      </c>
      <c r="G303" s="153" t="s">
        <v>188</v>
      </c>
      <c r="H303" s="154">
        <v>705.86</v>
      </c>
      <c r="I303" s="154"/>
      <c r="J303" s="154">
        <f>ROUND(I303*H303,2)</f>
        <v>0</v>
      </c>
      <c r="K303" s="152" t="s">
        <v>137</v>
      </c>
      <c r="L303" s="37"/>
      <c r="M303" s="155" t="s">
        <v>5</v>
      </c>
      <c r="N303" s="156" t="s">
        <v>41</v>
      </c>
      <c r="O303" s="157">
        <v>1.16</v>
      </c>
      <c r="P303" s="157">
        <f>O303*H303</f>
        <v>818.7976</v>
      </c>
      <c r="Q303" s="157">
        <v>0</v>
      </c>
      <c r="R303" s="157">
        <f>Q303*H303</f>
        <v>0</v>
      </c>
      <c r="S303" s="157">
        <v>0</v>
      </c>
      <c r="T303" s="158">
        <f>S303*H303</f>
        <v>0</v>
      </c>
      <c r="AR303" s="23" t="s">
        <v>151</v>
      </c>
      <c r="AT303" s="23" t="s">
        <v>133</v>
      </c>
      <c r="AU303" s="23" t="s">
        <v>80</v>
      </c>
      <c r="AY303" s="23" t="s">
        <v>132</v>
      </c>
      <c r="BE303" s="159">
        <f>IF(N303="základní",J303,0)</f>
        <v>0</v>
      </c>
      <c r="BF303" s="159">
        <f>IF(N303="snížená",J303,0)</f>
        <v>0</v>
      </c>
      <c r="BG303" s="159">
        <f>IF(N303="zákl. přenesená",J303,0)</f>
        <v>0</v>
      </c>
      <c r="BH303" s="159">
        <f>IF(N303="sníž. přenesená",J303,0)</f>
        <v>0</v>
      </c>
      <c r="BI303" s="159">
        <f>IF(N303="nulová",J303,0)</f>
        <v>0</v>
      </c>
      <c r="BJ303" s="23" t="s">
        <v>78</v>
      </c>
      <c r="BK303" s="159">
        <f>ROUND(I303*H303,2)</f>
        <v>0</v>
      </c>
      <c r="BL303" s="23" t="s">
        <v>151</v>
      </c>
      <c r="BM303" s="23" t="s">
        <v>461</v>
      </c>
    </row>
    <row r="304" spans="2:51" s="11" customFormat="1" ht="13.5">
      <c r="B304" s="168"/>
      <c r="D304" s="162" t="s">
        <v>191</v>
      </c>
      <c r="E304" s="169" t="s">
        <v>5</v>
      </c>
      <c r="F304" s="170" t="s">
        <v>788</v>
      </c>
      <c r="H304" s="171">
        <v>53.83</v>
      </c>
      <c r="L304" s="168"/>
      <c r="M304" s="172"/>
      <c r="N304" s="173"/>
      <c r="O304" s="173"/>
      <c r="P304" s="173"/>
      <c r="Q304" s="173"/>
      <c r="R304" s="173"/>
      <c r="S304" s="173"/>
      <c r="T304" s="174"/>
      <c r="AT304" s="169" t="s">
        <v>191</v>
      </c>
      <c r="AU304" s="169" t="s">
        <v>80</v>
      </c>
      <c r="AV304" s="11" t="s">
        <v>80</v>
      </c>
      <c r="AW304" s="11" t="s">
        <v>33</v>
      </c>
      <c r="AX304" s="11" t="s">
        <v>70</v>
      </c>
      <c r="AY304" s="169" t="s">
        <v>132</v>
      </c>
    </row>
    <row r="305" spans="2:51" s="11" customFormat="1" ht="13.5">
      <c r="B305" s="168"/>
      <c r="D305" s="162" t="s">
        <v>191</v>
      </c>
      <c r="E305" s="169" t="s">
        <v>5</v>
      </c>
      <c r="F305" s="170" t="s">
        <v>789</v>
      </c>
      <c r="H305" s="171">
        <v>20.34</v>
      </c>
      <c r="L305" s="168"/>
      <c r="M305" s="172"/>
      <c r="N305" s="173"/>
      <c r="O305" s="173"/>
      <c r="P305" s="173"/>
      <c r="Q305" s="173"/>
      <c r="R305" s="173"/>
      <c r="S305" s="173"/>
      <c r="T305" s="174"/>
      <c r="AT305" s="169" t="s">
        <v>191</v>
      </c>
      <c r="AU305" s="169" t="s">
        <v>80</v>
      </c>
      <c r="AV305" s="11" t="s">
        <v>80</v>
      </c>
      <c r="AW305" s="11" t="s">
        <v>33</v>
      </c>
      <c r="AX305" s="11" t="s">
        <v>70</v>
      </c>
      <c r="AY305" s="169" t="s">
        <v>132</v>
      </c>
    </row>
    <row r="306" spans="2:51" s="11" customFormat="1" ht="13.5">
      <c r="B306" s="168"/>
      <c r="D306" s="162" t="s">
        <v>191</v>
      </c>
      <c r="E306" s="169" t="s">
        <v>5</v>
      </c>
      <c r="F306" s="170" t="s">
        <v>790</v>
      </c>
      <c r="H306" s="171">
        <v>53.55</v>
      </c>
      <c r="L306" s="168"/>
      <c r="M306" s="172"/>
      <c r="N306" s="173"/>
      <c r="O306" s="173"/>
      <c r="P306" s="173"/>
      <c r="Q306" s="173"/>
      <c r="R306" s="173"/>
      <c r="S306" s="173"/>
      <c r="T306" s="174"/>
      <c r="AT306" s="169" t="s">
        <v>191</v>
      </c>
      <c r="AU306" s="169" t="s">
        <v>80</v>
      </c>
      <c r="AV306" s="11" t="s">
        <v>80</v>
      </c>
      <c r="AW306" s="11" t="s">
        <v>33</v>
      </c>
      <c r="AX306" s="11" t="s">
        <v>70</v>
      </c>
      <c r="AY306" s="169" t="s">
        <v>132</v>
      </c>
    </row>
    <row r="307" spans="2:51" s="11" customFormat="1" ht="13.5">
      <c r="B307" s="168"/>
      <c r="D307" s="162" t="s">
        <v>191</v>
      </c>
      <c r="E307" s="169" t="s">
        <v>5</v>
      </c>
      <c r="F307" s="170" t="s">
        <v>791</v>
      </c>
      <c r="H307" s="171">
        <v>33.17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191</v>
      </c>
      <c r="AU307" s="169" t="s">
        <v>80</v>
      </c>
      <c r="AV307" s="11" t="s">
        <v>80</v>
      </c>
      <c r="AW307" s="11" t="s">
        <v>33</v>
      </c>
      <c r="AX307" s="11" t="s">
        <v>70</v>
      </c>
      <c r="AY307" s="169" t="s">
        <v>132</v>
      </c>
    </row>
    <row r="308" spans="2:51" s="11" customFormat="1" ht="13.5">
      <c r="B308" s="168"/>
      <c r="D308" s="162" t="s">
        <v>191</v>
      </c>
      <c r="E308" s="169" t="s">
        <v>5</v>
      </c>
      <c r="F308" s="170" t="s">
        <v>792</v>
      </c>
      <c r="H308" s="171">
        <v>49.38</v>
      </c>
      <c r="L308" s="168"/>
      <c r="M308" s="172"/>
      <c r="N308" s="173"/>
      <c r="O308" s="173"/>
      <c r="P308" s="173"/>
      <c r="Q308" s="173"/>
      <c r="R308" s="173"/>
      <c r="S308" s="173"/>
      <c r="T308" s="174"/>
      <c r="AT308" s="169" t="s">
        <v>191</v>
      </c>
      <c r="AU308" s="169" t="s">
        <v>80</v>
      </c>
      <c r="AV308" s="11" t="s">
        <v>80</v>
      </c>
      <c r="AW308" s="11" t="s">
        <v>33</v>
      </c>
      <c r="AX308" s="11" t="s">
        <v>70</v>
      </c>
      <c r="AY308" s="169" t="s">
        <v>132</v>
      </c>
    </row>
    <row r="309" spans="2:51" s="11" customFormat="1" ht="13.5">
      <c r="B309" s="168"/>
      <c r="D309" s="162" t="s">
        <v>191</v>
      </c>
      <c r="E309" s="169" t="s">
        <v>5</v>
      </c>
      <c r="F309" s="170" t="s">
        <v>793</v>
      </c>
      <c r="H309" s="171">
        <v>29.16</v>
      </c>
      <c r="L309" s="168"/>
      <c r="M309" s="172"/>
      <c r="N309" s="173"/>
      <c r="O309" s="173"/>
      <c r="P309" s="173"/>
      <c r="Q309" s="173"/>
      <c r="R309" s="173"/>
      <c r="S309" s="173"/>
      <c r="T309" s="174"/>
      <c r="AT309" s="169" t="s">
        <v>191</v>
      </c>
      <c r="AU309" s="169" t="s">
        <v>80</v>
      </c>
      <c r="AV309" s="11" t="s">
        <v>80</v>
      </c>
      <c r="AW309" s="11" t="s">
        <v>33</v>
      </c>
      <c r="AX309" s="11" t="s">
        <v>70</v>
      </c>
      <c r="AY309" s="169" t="s">
        <v>132</v>
      </c>
    </row>
    <row r="310" spans="2:51" s="11" customFormat="1" ht="13.5">
      <c r="B310" s="168"/>
      <c r="D310" s="162" t="s">
        <v>191</v>
      </c>
      <c r="E310" s="169" t="s">
        <v>5</v>
      </c>
      <c r="F310" s="170" t="s">
        <v>794</v>
      </c>
      <c r="H310" s="171">
        <v>53.6</v>
      </c>
      <c r="L310" s="168"/>
      <c r="M310" s="172"/>
      <c r="N310" s="173"/>
      <c r="O310" s="173"/>
      <c r="P310" s="173"/>
      <c r="Q310" s="173"/>
      <c r="R310" s="173"/>
      <c r="S310" s="173"/>
      <c r="T310" s="174"/>
      <c r="AT310" s="169" t="s">
        <v>191</v>
      </c>
      <c r="AU310" s="169" t="s">
        <v>80</v>
      </c>
      <c r="AV310" s="11" t="s">
        <v>80</v>
      </c>
      <c r="AW310" s="11" t="s">
        <v>33</v>
      </c>
      <c r="AX310" s="11" t="s">
        <v>70</v>
      </c>
      <c r="AY310" s="169" t="s">
        <v>132</v>
      </c>
    </row>
    <row r="311" spans="2:51" s="11" customFormat="1" ht="13.5">
      <c r="B311" s="168"/>
      <c r="D311" s="162" t="s">
        <v>191</v>
      </c>
      <c r="E311" s="169" t="s">
        <v>5</v>
      </c>
      <c r="F311" s="170" t="s">
        <v>795</v>
      </c>
      <c r="H311" s="171">
        <v>27.72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191</v>
      </c>
      <c r="AU311" s="169" t="s">
        <v>80</v>
      </c>
      <c r="AV311" s="11" t="s">
        <v>80</v>
      </c>
      <c r="AW311" s="11" t="s">
        <v>33</v>
      </c>
      <c r="AX311" s="11" t="s">
        <v>70</v>
      </c>
      <c r="AY311" s="169" t="s">
        <v>132</v>
      </c>
    </row>
    <row r="312" spans="2:51" s="11" customFormat="1" ht="13.5">
      <c r="B312" s="168"/>
      <c r="D312" s="162" t="s">
        <v>191</v>
      </c>
      <c r="E312" s="169" t="s">
        <v>5</v>
      </c>
      <c r="F312" s="170" t="s">
        <v>796</v>
      </c>
      <c r="H312" s="171">
        <v>85.66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191</v>
      </c>
      <c r="AU312" s="169" t="s">
        <v>80</v>
      </c>
      <c r="AV312" s="11" t="s">
        <v>80</v>
      </c>
      <c r="AW312" s="11" t="s">
        <v>33</v>
      </c>
      <c r="AX312" s="11" t="s">
        <v>70</v>
      </c>
      <c r="AY312" s="169" t="s">
        <v>132</v>
      </c>
    </row>
    <row r="313" spans="2:51" s="11" customFormat="1" ht="13.5">
      <c r="B313" s="168"/>
      <c r="D313" s="162" t="s">
        <v>191</v>
      </c>
      <c r="E313" s="169" t="s">
        <v>5</v>
      </c>
      <c r="F313" s="170" t="s">
        <v>797</v>
      </c>
      <c r="H313" s="171">
        <v>48.96</v>
      </c>
      <c r="L313" s="168"/>
      <c r="M313" s="172"/>
      <c r="N313" s="173"/>
      <c r="O313" s="173"/>
      <c r="P313" s="173"/>
      <c r="Q313" s="173"/>
      <c r="R313" s="173"/>
      <c r="S313" s="173"/>
      <c r="T313" s="174"/>
      <c r="AT313" s="169" t="s">
        <v>191</v>
      </c>
      <c r="AU313" s="169" t="s">
        <v>80</v>
      </c>
      <c r="AV313" s="11" t="s">
        <v>80</v>
      </c>
      <c r="AW313" s="11" t="s">
        <v>33</v>
      </c>
      <c r="AX313" s="11" t="s">
        <v>70</v>
      </c>
      <c r="AY313" s="169" t="s">
        <v>132</v>
      </c>
    </row>
    <row r="314" spans="2:51" s="11" customFormat="1" ht="13.5">
      <c r="B314" s="168"/>
      <c r="D314" s="162" t="s">
        <v>191</v>
      </c>
      <c r="E314" s="169" t="s">
        <v>5</v>
      </c>
      <c r="F314" s="170" t="s">
        <v>798</v>
      </c>
      <c r="H314" s="171">
        <v>61.25</v>
      </c>
      <c r="L314" s="168"/>
      <c r="M314" s="172"/>
      <c r="N314" s="173"/>
      <c r="O314" s="173"/>
      <c r="P314" s="173"/>
      <c r="Q314" s="173"/>
      <c r="R314" s="173"/>
      <c r="S314" s="173"/>
      <c r="T314" s="174"/>
      <c r="AT314" s="169" t="s">
        <v>191</v>
      </c>
      <c r="AU314" s="169" t="s">
        <v>80</v>
      </c>
      <c r="AV314" s="11" t="s">
        <v>80</v>
      </c>
      <c r="AW314" s="11" t="s">
        <v>33</v>
      </c>
      <c r="AX314" s="11" t="s">
        <v>70</v>
      </c>
      <c r="AY314" s="169" t="s">
        <v>132</v>
      </c>
    </row>
    <row r="315" spans="2:51" s="11" customFormat="1" ht="13.5">
      <c r="B315" s="168"/>
      <c r="D315" s="162" t="s">
        <v>191</v>
      </c>
      <c r="E315" s="169" t="s">
        <v>5</v>
      </c>
      <c r="F315" s="170" t="s">
        <v>799</v>
      </c>
      <c r="H315" s="171">
        <v>47.5</v>
      </c>
      <c r="L315" s="168"/>
      <c r="M315" s="172"/>
      <c r="N315" s="173"/>
      <c r="O315" s="173"/>
      <c r="P315" s="173"/>
      <c r="Q315" s="173"/>
      <c r="R315" s="173"/>
      <c r="S315" s="173"/>
      <c r="T315" s="174"/>
      <c r="AT315" s="169" t="s">
        <v>191</v>
      </c>
      <c r="AU315" s="169" t="s">
        <v>80</v>
      </c>
      <c r="AV315" s="11" t="s">
        <v>80</v>
      </c>
      <c r="AW315" s="11" t="s">
        <v>33</v>
      </c>
      <c r="AX315" s="11" t="s">
        <v>70</v>
      </c>
      <c r="AY315" s="169" t="s">
        <v>132</v>
      </c>
    </row>
    <row r="316" spans="2:51" s="11" customFormat="1" ht="13.5">
      <c r="B316" s="168"/>
      <c r="D316" s="162" t="s">
        <v>191</v>
      </c>
      <c r="E316" s="169" t="s">
        <v>5</v>
      </c>
      <c r="F316" s="170" t="s">
        <v>800</v>
      </c>
      <c r="H316" s="171">
        <v>40.74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191</v>
      </c>
      <c r="AU316" s="169" t="s">
        <v>80</v>
      </c>
      <c r="AV316" s="11" t="s">
        <v>80</v>
      </c>
      <c r="AW316" s="11" t="s">
        <v>33</v>
      </c>
      <c r="AX316" s="11" t="s">
        <v>70</v>
      </c>
      <c r="AY316" s="169" t="s">
        <v>132</v>
      </c>
    </row>
    <row r="317" spans="2:51" s="11" customFormat="1" ht="13.5">
      <c r="B317" s="168"/>
      <c r="D317" s="162" t="s">
        <v>191</v>
      </c>
      <c r="E317" s="169" t="s">
        <v>5</v>
      </c>
      <c r="F317" s="170" t="s">
        <v>801</v>
      </c>
      <c r="H317" s="171">
        <v>49</v>
      </c>
      <c r="L317" s="168"/>
      <c r="M317" s="172"/>
      <c r="N317" s="173"/>
      <c r="O317" s="173"/>
      <c r="P317" s="173"/>
      <c r="Q317" s="173"/>
      <c r="R317" s="173"/>
      <c r="S317" s="173"/>
      <c r="T317" s="174"/>
      <c r="AT317" s="169" t="s">
        <v>191</v>
      </c>
      <c r="AU317" s="169" t="s">
        <v>80</v>
      </c>
      <c r="AV317" s="11" t="s">
        <v>80</v>
      </c>
      <c r="AW317" s="11" t="s">
        <v>33</v>
      </c>
      <c r="AX317" s="11" t="s">
        <v>70</v>
      </c>
      <c r="AY317" s="169" t="s">
        <v>132</v>
      </c>
    </row>
    <row r="318" spans="2:51" s="11" customFormat="1" ht="13.5">
      <c r="B318" s="168"/>
      <c r="D318" s="162" t="s">
        <v>191</v>
      </c>
      <c r="E318" s="169" t="s">
        <v>5</v>
      </c>
      <c r="F318" s="170" t="s">
        <v>802</v>
      </c>
      <c r="H318" s="171">
        <v>52</v>
      </c>
      <c r="L318" s="168"/>
      <c r="M318" s="172"/>
      <c r="N318" s="173"/>
      <c r="O318" s="173"/>
      <c r="P318" s="173"/>
      <c r="Q318" s="173"/>
      <c r="R318" s="173"/>
      <c r="S318" s="173"/>
      <c r="T318" s="174"/>
      <c r="AT318" s="169" t="s">
        <v>191</v>
      </c>
      <c r="AU318" s="169" t="s">
        <v>80</v>
      </c>
      <c r="AV318" s="11" t="s">
        <v>80</v>
      </c>
      <c r="AW318" s="11" t="s">
        <v>33</v>
      </c>
      <c r="AX318" s="11" t="s">
        <v>70</v>
      </c>
      <c r="AY318" s="169" t="s">
        <v>132</v>
      </c>
    </row>
    <row r="319" spans="2:51" s="12" customFormat="1" ht="13.5">
      <c r="B319" s="175"/>
      <c r="D319" s="162" t="s">
        <v>191</v>
      </c>
      <c r="E319" s="176" t="s">
        <v>5</v>
      </c>
      <c r="F319" s="177" t="s">
        <v>195</v>
      </c>
      <c r="H319" s="178">
        <v>705.86</v>
      </c>
      <c r="L319" s="175"/>
      <c r="M319" s="179"/>
      <c r="N319" s="180"/>
      <c r="O319" s="180"/>
      <c r="P319" s="180"/>
      <c r="Q319" s="180"/>
      <c r="R319" s="180"/>
      <c r="S319" s="180"/>
      <c r="T319" s="181"/>
      <c r="AT319" s="176" t="s">
        <v>191</v>
      </c>
      <c r="AU319" s="176" t="s">
        <v>80</v>
      </c>
      <c r="AV319" s="12" t="s">
        <v>151</v>
      </c>
      <c r="AW319" s="12" t="s">
        <v>33</v>
      </c>
      <c r="AX319" s="12" t="s">
        <v>78</v>
      </c>
      <c r="AY319" s="176" t="s">
        <v>132</v>
      </c>
    </row>
    <row r="320" spans="2:65" s="1" customFormat="1" ht="16.5" customHeight="1">
      <c r="B320" s="149"/>
      <c r="C320" s="150" t="s">
        <v>462</v>
      </c>
      <c r="D320" s="150" t="s">
        <v>133</v>
      </c>
      <c r="E320" s="151" t="s">
        <v>463</v>
      </c>
      <c r="F320" s="152" t="s">
        <v>464</v>
      </c>
      <c r="G320" s="153" t="s">
        <v>465</v>
      </c>
      <c r="H320" s="154">
        <v>31</v>
      </c>
      <c r="I320" s="154"/>
      <c r="J320" s="154">
        <f>ROUND(I320*H320,2)</f>
        <v>0</v>
      </c>
      <c r="K320" s="152" t="s">
        <v>5</v>
      </c>
      <c r="L320" s="37"/>
      <c r="M320" s="155" t="s">
        <v>5</v>
      </c>
      <c r="N320" s="156" t="s">
        <v>41</v>
      </c>
      <c r="O320" s="157">
        <v>0</v>
      </c>
      <c r="P320" s="157">
        <f>O320*H320</f>
        <v>0</v>
      </c>
      <c r="Q320" s="157">
        <v>0</v>
      </c>
      <c r="R320" s="157">
        <f>Q320*H320</f>
        <v>0</v>
      </c>
      <c r="S320" s="157">
        <v>0</v>
      </c>
      <c r="T320" s="158">
        <f>S320*H320</f>
        <v>0</v>
      </c>
      <c r="AR320" s="23" t="s">
        <v>151</v>
      </c>
      <c r="AT320" s="23" t="s">
        <v>133</v>
      </c>
      <c r="AU320" s="23" t="s">
        <v>80</v>
      </c>
      <c r="AY320" s="23" t="s">
        <v>132</v>
      </c>
      <c r="BE320" s="159">
        <f>IF(N320="základní",J320,0)</f>
        <v>0</v>
      </c>
      <c r="BF320" s="159">
        <f>IF(N320="snížená",J320,0)</f>
        <v>0</v>
      </c>
      <c r="BG320" s="159">
        <f>IF(N320="zákl. přenesená",J320,0)</f>
        <v>0</v>
      </c>
      <c r="BH320" s="159">
        <f>IF(N320="sníž. přenesená",J320,0)</f>
        <v>0</v>
      </c>
      <c r="BI320" s="159">
        <f>IF(N320="nulová",J320,0)</f>
        <v>0</v>
      </c>
      <c r="BJ320" s="23" t="s">
        <v>78</v>
      </c>
      <c r="BK320" s="159">
        <f>ROUND(I320*H320,2)</f>
        <v>0</v>
      </c>
      <c r="BL320" s="23" t="s">
        <v>151</v>
      </c>
      <c r="BM320" s="23" t="s">
        <v>466</v>
      </c>
    </row>
    <row r="321" spans="2:47" s="1" customFormat="1" ht="54">
      <c r="B321" s="37"/>
      <c r="D321" s="162" t="s">
        <v>149</v>
      </c>
      <c r="F321" s="163" t="s">
        <v>467</v>
      </c>
      <c r="L321" s="37"/>
      <c r="M321" s="164"/>
      <c r="N321" s="38"/>
      <c r="O321" s="38"/>
      <c r="P321" s="38"/>
      <c r="Q321" s="38"/>
      <c r="R321" s="38"/>
      <c r="S321" s="38"/>
      <c r="T321" s="66"/>
      <c r="AT321" s="23" t="s">
        <v>149</v>
      </c>
      <c r="AU321" s="23" t="s">
        <v>80</v>
      </c>
    </row>
    <row r="322" spans="2:51" s="11" customFormat="1" ht="13.5">
      <c r="B322" s="168"/>
      <c r="D322" s="162" t="s">
        <v>191</v>
      </c>
      <c r="E322" s="169" t="s">
        <v>5</v>
      </c>
      <c r="F322" s="170" t="s">
        <v>856</v>
      </c>
      <c r="H322" s="171">
        <v>14.8</v>
      </c>
      <c r="L322" s="168"/>
      <c r="M322" s="172"/>
      <c r="N322" s="173"/>
      <c r="O322" s="173"/>
      <c r="P322" s="173"/>
      <c r="Q322" s="173"/>
      <c r="R322" s="173"/>
      <c r="S322" s="173"/>
      <c r="T322" s="174"/>
      <c r="AT322" s="169" t="s">
        <v>191</v>
      </c>
      <c r="AU322" s="169" t="s">
        <v>80</v>
      </c>
      <c r="AV322" s="11" t="s">
        <v>80</v>
      </c>
      <c r="AW322" s="11" t="s">
        <v>33</v>
      </c>
      <c r="AX322" s="11" t="s">
        <v>70</v>
      </c>
      <c r="AY322" s="169" t="s">
        <v>132</v>
      </c>
    </row>
    <row r="323" spans="2:51" s="11" customFormat="1" ht="13.5">
      <c r="B323" s="168"/>
      <c r="D323" s="162" t="s">
        <v>191</v>
      </c>
      <c r="E323" s="169" t="s">
        <v>5</v>
      </c>
      <c r="F323" s="170" t="s">
        <v>857</v>
      </c>
      <c r="H323" s="171">
        <v>16.2</v>
      </c>
      <c r="L323" s="168"/>
      <c r="M323" s="172"/>
      <c r="N323" s="173"/>
      <c r="O323" s="173"/>
      <c r="P323" s="173"/>
      <c r="Q323" s="173"/>
      <c r="R323" s="173"/>
      <c r="S323" s="173"/>
      <c r="T323" s="174"/>
      <c r="AT323" s="169" t="s">
        <v>191</v>
      </c>
      <c r="AU323" s="169" t="s">
        <v>80</v>
      </c>
      <c r="AV323" s="11" t="s">
        <v>80</v>
      </c>
      <c r="AW323" s="11" t="s">
        <v>33</v>
      </c>
      <c r="AX323" s="11" t="s">
        <v>70</v>
      </c>
      <c r="AY323" s="169" t="s">
        <v>132</v>
      </c>
    </row>
    <row r="324" spans="2:51" s="12" customFormat="1" ht="13.5">
      <c r="B324" s="175"/>
      <c r="D324" s="162" t="s">
        <v>191</v>
      </c>
      <c r="E324" s="176" t="s">
        <v>5</v>
      </c>
      <c r="F324" s="177" t="s">
        <v>195</v>
      </c>
      <c r="H324" s="178">
        <v>31</v>
      </c>
      <c r="L324" s="175"/>
      <c r="M324" s="179"/>
      <c r="N324" s="180"/>
      <c r="O324" s="180"/>
      <c r="P324" s="180"/>
      <c r="Q324" s="180"/>
      <c r="R324" s="180"/>
      <c r="S324" s="180"/>
      <c r="T324" s="181"/>
      <c r="AT324" s="176" t="s">
        <v>191</v>
      </c>
      <c r="AU324" s="176" t="s">
        <v>80</v>
      </c>
      <c r="AV324" s="12" t="s">
        <v>151</v>
      </c>
      <c r="AW324" s="12" t="s">
        <v>33</v>
      </c>
      <c r="AX324" s="12" t="s">
        <v>78</v>
      </c>
      <c r="AY324" s="176" t="s">
        <v>132</v>
      </c>
    </row>
    <row r="325" spans="2:63" s="10" customFormat="1" ht="29.85" customHeight="1">
      <c r="B325" s="139"/>
      <c r="D325" s="140" t="s">
        <v>69</v>
      </c>
      <c r="E325" s="160" t="s">
        <v>471</v>
      </c>
      <c r="F325" s="160" t="s">
        <v>472</v>
      </c>
      <c r="J325" s="161">
        <f>BK325</f>
        <v>0</v>
      </c>
      <c r="L325" s="139"/>
      <c r="M325" s="143"/>
      <c r="N325" s="144"/>
      <c r="O325" s="144"/>
      <c r="P325" s="145">
        <f>SUM(P326:P346)</f>
        <v>0</v>
      </c>
      <c r="Q325" s="144"/>
      <c r="R325" s="145">
        <f>SUM(R326:R346)</f>
        <v>0</v>
      </c>
      <c r="S325" s="144"/>
      <c r="T325" s="146">
        <f>SUM(T326:T346)</f>
        <v>0</v>
      </c>
      <c r="AR325" s="140" t="s">
        <v>78</v>
      </c>
      <c r="AT325" s="147" t="s">
        <v>69</v>
      </c>
      <c r="AU325" s="147" t="s">
        <v>78</v>
      </c>
      <c r="AY325" s="140" t="s">
        <v>132</v>
      </c>
      <c r="BK325" s="148">
        <f>SUM(BK326:BK346)</f>
        <v>0</v>
      </c>
    </row>
    <row r="326" spans="2:65" s="1" customFormat="1" ht="16.5" customHeight="1">
      <c r="B326" s="149"/>
      <c r="C326" s="150" t="s">
        <v>473</v>
      </c>
      <c r="D326" s="150" t="s">
        <v>133</v>
      </c>
      <c r="E326" s="151" t="s">
        <v>474</v>
      </c>
      <c r="F326" s="152" t="s">
        <v>475</v>
      </c>
      <c r="G326" s="153" t="s">
        <v>282</v>
      </c>
      <c r="H326" s="154">
        <v>2</v>
      </c>
      <c r="I326" s="154"/>
      <c r="J326" s="154">
        <f>ROUND(I326*H326,2)</f>
        <v>0</v>
      </c>
      <c r="K326" s="152" t="s">
        <v>5</v>
      </c>
      <c r="L326" s="37"/>
      <c r="M326" s="155" t="s">
        <v>5</v>
      </c>
      <c r="N326" s="156" t="s">
        <v>41</v>
      </c>
      <c r="O326" s="157">
        <v>0</v>
      </c>
      <c r="P326" s="157">
        <f>O326*H326</f>
        <v>0</v>
      </c>
      <c r="Q326" s="157">
        <v>0</v>
      </c>
      <c r="R326" s="157">
        <f>Q326*H326</f>
        <v>0</v>
      </c>
      <c r="S326" s="157">
        <v>0</v>
      </c>
      <c r="T326" s="158">
        <f>S326*H326</f>
        <v>0</v>
      </c>
      <c r="AR326" s="23" t="s">
        <v>151</v>
      </c>
      <c r="AT326" s="23" t="s">
        <v>133</v>
      </c>
      <c r="AU326" s="23" t="s">
        <v>80</v>
      </c>
      <c r="AY326" s="23" t="s">
        <v>132</v>
      </c>
      <c r="BE326" s="159">
        <f>IF(N326="základní",J326,0)</f>
        <v>0</v>
      </c>
      <c r="BF326" s="159">
        <f>IF(N326="snížená",J326,0)</f>
        <v>0</v>
      </c>
      <c r="BG326" s="159">
        <f>IF(N326="zákl. přenesená",J326,0)</f>
        <v>0</v>
      </c>
      <c r="BH326" s="159">
        <f>IF(N326="sníž. přenesená",J326,0)</f>
        <v>0</v>
      </c>
      <c r="BI326" s="159">
        <f>IF(N326="nulová",J326,0)</f>
        <v>0</v>
      </c>
      <c r="BJ326" s="23" t="s">
        <v>78</v>
      </c>
      <c r="BK326" s="159">
        <f>ROUND(I326*H326,2)</f>
        <v>0</v>
      </c>
      <c r="BL326" s="23" t="s">
        <v>151</v>
      </c>
      <c r="BM326" s="23" t="s">
        <v>476</v>
      </c>
    </row>
    <row r="327" spans="2:47" s="1" customFormat="1" ht="27">
      <c r="B327" s="37"/>
      <c r="D327" s="162" t="s">
        <v>149</v>
      </c>
      <c r="F327" s="163" t="s">
        <v>477</v>
      </c>
      <c r="L327" s="37"/>
      <c r="M327" s="164"/>
      <c r="N327" s="38"/>
      <c r="O327" s="38"/>
      <c r="P327" s="38"/>
      <c r="Q327" s="38"/>
      <c r="R327" s="38"/>
      <c r="S327" s="38"/>
      <c r="T327" s="66"/>
      <c r="AT327" s="23" t="s">
        <v>149</v>
      </c>
      <c r="AU327" s="23" t="s">
        <v>80</v>
      </c>
    </row>
    <row r="328" spans="2:51" s="11" customFormat="1" ht="13.5">
      <c r="B328" s="168"/>
      <c r="D328" s="162" t="s">
        <v>191</v>
      </c>
      <c r="E328" s="169" t="s">
        <v>5</v>
      </c>
      <c r="F328" s="170" t="s">
        <v>858</v>
      </c>
      <c r="H328" s="171">
        <v>1</v>
      </c>
      <c r="L328" s="168"/>
      <c r="M328" s="172"/>
      <c r="N328" s="173"/>
      <c r="O328" s="173"/>
      <c r="P328" s="173"/>
      <c r="Q328" s="173"/>
      <c r="R328" s="173"/>
      <c r="S328" s="173"/>
      <c r="T328" s="174"/>
      <c r="AT328" s="169" t="s">
        <v>191</v>
      </c>
      <c r="AU328" s="169" t="s">
        <v>80</v>
      </c>
      <c r="AV328" s="11" t="s">
        <v>80</v>
      </c>
      <c r="AW328" s="11" t="s">
        <v>33</v>
      </c>
      <c r="AX328" s="11" t="s">
        <v>70</v>
      </c>
      <c r="AY328" s="169" t="s">
        <v>132</v>
      </c>
    </row>
    <row r="329" spans="2:51" s="11" customFormat="1" ht="13.5">
      <c r="B329" s="168"/>
      <c r="D329" s="162" t="s">
        <v>191</v>
      </c>
      <c r="E329" s="169" t="s">
        <v>5</v>
      </c>
      <c r="F329" s="170" t="s">
        <v>859</v>
      </c>
      <c r="H329" s="171">
        <v>1</v>
      </c>
      <c r="L329" s="168"/>
      <c r="M329" s="172"/>
      <c r="N329" s="173"/>
      <c r="O329" s="173"/>
      <c r="P329" s="173"/>
      <c r="Q329" s="173"/>
      <c r="R329" s="173"/>
      <c r="S329" s="173"/>
      <c r="T329" s="174"/>
      <c r="AT329" s="169" t="s">
        <v>191</v>
      </c>
      <c r="AU329" s="169" t="s">
        <v>80</v>
      </c>
      <c r="AV329" s="11" t="s">
        <v>80</v>
      </c>
      <c r="AW329" s="11" t="s">
        <v>33</v>
      </c>
      <c r="AX329" s="11" t="s">
        <v>70</v>
      </c>
      <c r="AY329" s="169" t="s">
        <v>132</v>
      </c>
    </row>
    <row r="330" spans="2:51" s="12" customFormat="1" ht="13.5">
      <c r="B330" s="175"/>
      <c r="D330" s="162" t="s">
        <v>191</v>
      </c>
      <c r="E330" s="176" t="s">
        <v>5</v>
      </c>
      <c r="F330" s="177" t="s">
        <v>195</v>
      </c>
      <c r="H330" s="178">
        <v>2</v>
      </c>
      <c r="L330" s="175"/>
      <c r="M330" s="179"/>
      <c r="N330" s="180"/>
      <c r="O330" s="180"/>
      <c r="P330" s="180"/>
      <c r="Q330" s="180"/>
      <c r="R330" s="180"/>
      <c r="S330" s="180"/>
      <c r="T330" s="181"/>
      <c r="AT330" s="176" t="s">
        <v>191</v>
      </c>
      <c r="AU330" s="176" t="s">
        <v>80</v>
      </c>
      <c r="AV330" s="12" t="s">
        <v>151</v>
      </c>
      <c r="AW330" s="12" t="s">
        <v>33</v>
      </c>
      <c r="AX330" s="12" t="s">
        <v>78</v>
      </c>
      <c r="AY330" s="176" t="s">
        <v>132</v>
      </c>
    </row>
    <row r="331" spans="2:65" s="1" customFormat="1" ht="16.5" customHeight="1">
      <c r="B331" s="149"/>
      <c r="C331" s="150" t="s">
        <v>481</v>
      </c>
      <c r="D331" s="150" t="s">
        <v>133</v>
      </c>
      <c r="E331" s="151" t="s">
        <v>482</v>
      </c>
      <c r="F331" s="152" t="s">
        <v>483</v>
      </c>
      <c r="G331" s="153" t="s">
        <v>282</v>
      </c>
      <c r="H331" s="154">
        <v>3</v>
      </c>
      <c r="I331" s="154"/>
      <c r="J331" s="154">
        <f>ROUND(I331*H331,2)</f>
        <v>0</v>
      </c>
      <c r="K331" s="152" t="s">
        <v>5</v>
      </c>
      <c r="L331" s="37"/>
      <c r="M331" s="155" t="s">
        <v>5</v>
      </c>
      <c r="N331" s="156" t="s">
        <v>41</v>
      </c>
      <c r="O331" s="157">
        <v>0</v>
      </c>
      <c r="P331" s="157">
        <f>O331*H331</f>
        <v>0</v>
      </c>
      <c r="Q331" s="157">
        <v>0</v>
      </c>
      <c r="R331" s="157">
        <f>Q331*H331</f>
        <v>0</v>
      </c>
      <c r="S331" s="157">
        <v>0</v>
      </c>
      <c r="T331" s="158">
        <f>S331*H331</f>
        <v>0</v>
      </c>
      <c r="AR331" s="23" t="s">
        <v>151</v>
      </c>
      <c r="AT331" s="23" t="s">
        <v>133</v>
      </c>
      <c r="AU331" s="23" t="s">
        <v>80</v>
      </c>
      <c r="AY331" s="23" t="s">
        <v>132</v>
      </c>
      <c r="BE331" s="159">
        <f>IF(N331="základní",J331,0)</f>
        <v>0</v>
      </c>
      <c r="BF331" s="159">
        <f>IF(N331="snížená",J331,0)</f>
        <v>0</v>
      </c>
      <c r="BG331" s="159">
        <f>IF(N331="zákl. přenesená",J331,0)</f>
        <v>0</v>
      </c>
      <c r="BH331" s="159">
        <f>IF(N331="sníž. přenesená",J331,0)</f>
        <v>0</v>
      </c>
      <c r="BI331" s="159">
        <f>IF(N331="nulová",J331,0)</f>
        <v>0</v>
      </c>
      <c r="BJ331" s="23" t="s">
        <v>78</v>
      </c>
      <c r="BK331" s="159">
        <f>ROUND(I331*H331,2)</f>
        <v>0</v>
      </c>
      <c r="BL331" s="23" t="s">
        <v>151</v>
      </c>
      <c r="BM331" s="23" t="s">
        <v>484</v>
      </c>
    </row>
    <row r="332" spans="2:47" s="1" customFormat="1" ht="27">
      <c r="B332" s="37"/>
      <c r="D332" s="162" t="s">
        <v>149</v>
      </c>
      <c r="F332" s="163" t="s">
        <v>485</v>
      </c>
      <c r="L332" s="37"/>
      <c r="M332" s="164"/>
      <c r="N332" s="38"/>
      <c r="O332" s="38"/>
      <c r="P332" s="38"/>
      <c r="Q332" s="38"/>
      <c r="R332" s="38"/>
      <c r="S332" s="38"/>
      <c r="T332" s="66"/>
      <c r="AT332" s="23" t="s">
        <v>149</v>
      </c>
      <c r="AU332" s="23" t="s">
        <v>80</v>
      </c>
    </row>
    <row r="333" spans="2:51" s="11" customFormat="1" ht="13.5">
      <c r="B333" s="168"/>
      <c r="D333" s="162" t="s">
        <v>191</v>
      </c>
      <c r="E333" s="169" t="s">
        <v>5</v>
      </c>
      <c r="F333" s="170" t="s">
        <v>860</v>
      </c>
      <c r="H333" s="171">
        <v>1</v>
      </c>
      <c r="L333" s="168"/>
      <c r="M333" s="172"/>
      <c r="N333" s="173"/>
      <c r="O333" s="173"/>
      <c r="P333" s="173"/>
      <c r="Q333" s="173"/>
      <c r="R333" s="173"/>
      <c r="S333" s="173"/>
      <c r="T333" s="174"/>
      <c r="AT333" s="169" t="s">
        <v>191</v>
      </c>
      <c r="AU333" s="169" t="s">
        <v>80</v>
      </c>
      <c r="AV333" s="11" t="s">
        <v>80</v>
      </c>
      <c r="AW333" s="11" t="s">
        <v>33</v>
      </c>
      <c r="AX333" s="11" t="s">
        <v>70</v>
      </c>
      <c r="AY333" s="169" t="s">
        <v>132</v>
      </c>
    </row>
    <row r="334" spans="2:51" s="11" customFormat="1" ht="13.5">
      <c r="B334" s="168"/>
      <c r="D334" s="162" t="s">
        <v>191</v>
      </c>
      <c r="E334" s="169" t="s">
        <v>5</v>
      </c>
      <c r="F334" s="170" t="s">
        <v>861</v>
      </c>
      <c r="H334" s="171">
        <v>1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191</v>
      </c>
      <c r="AU334" s="169" t="s">
        <v>80</v>
      </c>
      <c r="AV334" s="11" t="s">
        <v>80</v>
      </c>
      <c r="AW334" s="11" t="s">
        <v>33</v>
      </c>
      <c r="AX334" s="11" t="s">
        <v>70</v>
      </c>
      <c r="AY334" s="169" t="s">
        <v>132</v>
      </c>
    </row>
    <row r="335" spans="2:51" s="11" customFormat="1" ht="13.5">
      <c r="B335" s="168"/>
      <c r="D335" s="162" t="s">
        <v>191</v>
      </c>
      <c r="E335" s="169" t="s">
        <v>5</v>
      </c>
      <c r="F335" s="170" t="s">
        <v>858</v>
      </c>
      <c r="H335" s="171">
        <v>1</v>
      </c>
      <c r="L335" s="168"/>
      <c r="M335" s="172"/>
      <c r="N335" s="173"/>
      <c r="O335" s="173"/>
      <c r="P335" s="173"/>
      <c r="Q335" s="173"/>
      <c r="R335" s="173"/>
      <c r="S335" s="173"/>
      <c r="T335" s="174"/>
      <c r="AT335" s="169" t="s">
        <v>191</v>
      </c>
      <c r="AU335" s="169" t="s">
        <v>80</v>
      </c>
      <c r="AV335" s="11" t="s">
        <v>80</v>
      </c>
      <c r="AW335" s="11" t="s">
        <v>33</v>
      </c>
      <c r="AX335" s="11" t="s">
        <v>70</v>
      </c>
      <c r="AY335" s="169" t="s">
        <v>132</v>
      </c>
    </row>
    <row r="336" spans="2:51" s="12" customFormat="1" ht="13.5">
      <c r="B336" s="175"/>
      <c r="D336" s="162" t="s">
        <v>191</v>
      </c>
      <c r="E336" s="176" t="s">
        <v>5</v>
      </c>
      <c r="F336" s="177" t="s">
        <v>195</v>
      </c>
      <c r="H336" s="178">
        <v>3</v>
      </c>
      <c r="L336" s="175"/>
      <c r="M336" s="179"/>
      <c r="N336" s="180"/>
      <c r="O336" s="180"/>
      <c r="P336" s="180"/>
      <c r="Q336" s="180"/>
      <c r="R336" s="180"/>
      <c r="S336" s="180"/>
      <c r="T336" s="181"/>
      <c r="AT336" s="176" t="s">
        <v>191</v>
      </c>
      <c r="AU336" s="176" t="s">
        <v>80</v>
      </c>
      <c r="AV336" s="12" t="s">
        <v>151</v>
      </c>
      <c r="AW336" s="12" t="s">
        <v>33</v>
      </c>
      <c r="AX336" s="12" t="s">
        <v>78</v>
      </c>
      <c r="AY336" s="176" t="s">
        <v>132</v>
      </c>
    </row>
    <row r="337" spans="2:65" s="1" customFormat="1" ht="16.5" customHeight="1">
      <c r="B337" s="149"/>
      <c r="C337" s="150" t="s">
        <v>489</v>
      </c>
      <c r="D337" s="150" t="s">
        <v>133</v>
      </c>
      <c r="E337" s="151" t="s">
        <v>490</v>
      </c>
      <c r="F337" s="152" t="s">
        <v>491</v>
      </c>
      <c r="G337" s="153" t="s">
        <v>188</v>
      </c>
      <c r="H337" s="154">
        <v>20.5</v>
      </c>
      <c r="I337" s="154"/>
      <c r="J337" s="154">
        <f>ROUND(I337*H337,2)</f>
        <v>0</v>
      </c>
      <c r="K337" s="152" t="s">
        <v>5</v>
      </c>
      <c r="L337" s="37"/>
      <c r="M337" s="155" t="s">
        <v>5</v>
      </c>
      <c r="N337" s="156" t="s">
        <v>41</v>
      </c>
      <c r="O337" s="157">
        <v>0</v>
      </c>
      <c r="P337" s="157">
        <f>O337*H337</f>
        <v>0</v>
      </c>
      <c r="Q337" s="157">
        <v>0</v>
      </c>
      <c r="R337" s="157">
        <f>Q337*H337</f>
        <v>0</v>
      </c>
      <c r="S337" s="157">
        <v>0</v>
      </c>
      <c r="T337" s="158">
        <f>S337*H337</f>
        <v>0</v>
      </c>
      <c r="AR337" s="23" t="s">
        <v>151</v>
      </c>
      <c r="AT337" s="23" t="s">
        <v>133</v>
      </c>
      <c r="AU337" s="23" t="s">
        <v>80</v>
      </c>
      <c r="AY337" s="23" t="s">
        <v>132</v>
      </c>
      <c r="BE337" s="159">
        <f>IF(N337="základní",J337,0)</f>
        <v>0</v>
      </c>
      <c r="BF337" s="159">
        <f>IF(N337="snížená",J337,0)</f>
        <v>0</v>
      </c>
      <c r="BG337" s="159">
        <f>IF(N337="zákl. přenesená",J337,0)</f>
        <v>0</v>
      </c>
      <c r="BH337" s="159">
        <f>IF(N337="sníž. přenesená",J337,0)</f>
        <v>0</v>
      </c>
      <c r="BI337" s="159">
        <f>IF(N337="nulová",J337,0)</f>
        <v>0</v>
      </c>
      <c r="BJ337" s="23" t="s">
        <v>78</v>
      </c>
      <c r="BK337" s="159">
        <f>ROUND(I337*H337,2)</f>
        <v>0</v>
      </c>
      <c r="BL337" s="23" t="s">
        <v>151</v>
      </c>
      <c r="BM337" s="23" t="s">
        <v>492</v>
      </c>
    </row>
    <row r="338" spans="2:51" s="11" customFormat="1" ht="13.5">
      <c r="B338" s="168"/>
      <c r="D338" s="162" t="s">
        <v>191</v>
      </c>
      <c r="E338" s="169" t="s">
        <v>5</v>
      </c>
      <c r="F338" s="170" t="s">
        <v>862</v>
      </c>
      <c r="H338" s="171">
        <v>12.4</v>
      </c>
      <c r="L338" s="168"/>
      <c r="M338" s="172"/>
      <c r="N338" s="173"/>
      <c r="O338" s="173"/>
      <c r="P338" s="173"/>
      <c r="Q338" s="173"/>
      <c r="R338" s="173"/>
      <c r="S338" s="173"/>
      <c r="T338" s="174"/>
      <c r="AT338" s="169" t="s">
        <v>191</v>
      </c>
      <c r="AU338" s="169" t="s">
        <v>80</v>
      </c>
      <c r="AV338" s="11" t="s">
        <v>80</v>
      </c>
      <c r="AW338" s="11" t="s">
        <v>33</v>
      </c>
      <c r="AX338" s="11" t="s">
        <v>70</v>
      </c>
      <c r="AY338" s="169" t="s">
        <v>132</v>
      </c>
    </row>
    <row r="339" spans="2:51" s="11" customFormat="1" ht="13.5">
      <c r="B339" s="168"/>
      <c r="D339" s="162" t="s">
        <v>191</v>
      </c>
      <c r="E339" s="169" t="s">
        <v>5</v>
      </c>
      <c r="F339" s="170" t="s">
        <v>863</v>
      </c>
      <c r="H339" s="171">
        <v>8.1</v>
      </c>
      <c r="L339" s="168"/>
      <c r="M339" s="172"/>
      <c r="N339" s="173"/>
      <c r="O339" s="173"/>
      <c r="P339" s="173"/>
      <c r="Q339" s="173"/>
      <c r="R339" s="173"/>
      <c r="S339" s="173"/>
      <c r="T339" s="174"/>
      <c r="AT339" s="169" t="s">
        <v>191</v>
      </c>
      <c r="AU339" s="169" t="s">
        <v>80</v>
      </c>
      <c r="AV339" s="11" t="s">
        <v>80</v>
      </c>
      <c r="AW339" s="11" t="s">
        <v>33</v>
      </c>
      <c r="AX339" s="11" t="s">
        <v>70</v>
      </c>
      <c r="AY339" s="169" t="s">
        <v>132</v>
      </c>
    </row>
    <row r="340" spans="2:51" s="12" customFormat="1" ht="13.5">
      <c r="B340" s="175"/>
      <c r="D340" s="162" t="s">
        <v>191</v>
      </c>
      <c r="E340" s="176" t="s">
        <v>5</v>
      </c>
      <c r="F340" s="177" t="s">
        <v>195</v>
      </c>
      <c r="H340" s="178">
        <v>20.5</v>
      </c>
      <c r="L340" s="175"/>
      <c r="M340" s="179"/>
      <c r="N340" s="180"/>
      <c r="O340" s="180"/>
      <c r="P340" s="180"/>
      <c r="Q340" s="180"/>
      <c r="R340" s="180"/>
      <c r="S340" s="180"/>
      <c r="T340" s="181"/>
      <c r="AT340" s="176" t="s">
        <v>191</v>
      </c>
      <c r="AU340" s="176" t="s">
        <v>80</v>
      </c>
      <c r="AV340" s="12" t="s">
        <v>151</v>
      </c>
      <c r="AW340" s="12" t="s">
        <v>33</v>
      </c>
      <c r="AX340" s="12" t="s">
        <v>78</v>
      </c>
      <c r="AY340" s="176" t="s">
        <v>132</v>
      </c>
    </row>
    <row r="341" spans="2:65" s="1" customFormat="1" ht="16.5" customHeight="1">
      <c r="B341" s="149"/>
      <c r="C341" s="150" t="s">
        <v>495</v>
      </c>
      <c r="D341" s="150" t="s">
        <v>133</v>
      </c>
      <c r="E341" s="151" t="s">
        <v>496</v>
      </c>
      <c r="F341" s="152" t="s">
        <v>497</v>
      </c>
      <c r="G341" s="153" t="s">
        <v>188</v>
      </c>
      <c r="H341" s="154">
        <v>8.4</v>
      </c>
      <c r="I341" s="154"/>
      <c r="J341" s="154">
        <f>ROUND(I341*H341,2)</f>
        <v>0</v>
      </c>
      <c r="K341" s="152" t="s">
        <v>5</v>
      </c>
      <c r="L341" s="37"/>
      <c r="M341" s="155" t="s">
        <v>5</v>
      </c>
      <c r="N341" s="156" t="s">
        <v>41</v>
      </c>
      <c r="O341" s="157">
        <v>0</v>
      </c>
      <c r="P341" s="157">
        <f>O341*H341</f>
        <v>0</v>
      </c>
      <c r="Q341" s="157">
        <v>0</v>
      </c>
      <c r="R341" s="157">
        <f>Q341*H341</f>
        <v>0</v>
      </c>
      <c r="S341" s="157">
        <v>0</v>
      </c>
      <c r="T341" s="158">
        <f>S341*H341</f>
        <v>0</v>
      </c>
      <c r="AR341" s="23" t="s">
        <v>151</v>
      </c>
      <c r="AT341" s="23" t="s">
        <v>133</v>
      </c>
      <c r="AU341" s="23" t="s">
        <v>80</v>
      </c>
      <c r="AY341" s="23" t="s">
        <v>132</v>
      </c>
      <c r="BE341" s="159">
        <f>IF(N341="základní",J341,0)</f>
        <v>0</v>
      </c>
      <c r="BF341" s="159">
        <f>IF(N341="snížená",J341,0)</f>
        <v>0</v>
      </c>
      <c r="BG341" s="159">
        <f>IF(N341="zákl. přenesená",J341,0)</f>
        <v>0</v>
      </c>
      <c r="BH341" s="159">
        <f>IF(N341="sníž. přenesená",J341,0)</f>
        <v>0</v>
      </c>
      <c r="BI341" s="159">
        <f>IF(N341="nulová",J341,0)</f>
        <v>0</v>
      </c>
      <c r="BJ341" s="23" t="s">
        <v>78</v>
      </c>
      <c r="BK341" s="159">
        <f>ROUND(I341*H341,2)</f>
        <v>0</v>
      </c>
      <c r="BL341" s="23" t="s">
        <v>151</v>
      </c>
      <c r="BM341" s="23" t="s">
        <v>498</v>
      </c>
    </row>
    <row r="342" spans="2:47" s="1" customFormat="1" ht="27">
      <c r="B342" s="37"/>
      <c r="D342" s="162" t="s">
        <v>149</v>
      </c>
      <c r="F342" s="163" t="s">
        <v>499</v>
      </c>
      <c r="L342" s="37"/>
      <c r="M342" s="164"/>
      <c r="N342" s="38"/>
      <c r="O342" s="38"/>
      <c r="P342" s="38"/>
      <c r="Q342" s="38"/>
      <c r="R342" s="38"/>
      <c r="S342" s="38"/>
      <c r="T342" s="66"/>
      <c r="AT342" s="23" t="s">
        <v>149</v>
      </c>
      <c r="AU342" s="23" t="s">
        <v>80</v>
      </c>
    </row>
    <row r="343" spans="2:51" s="11" customFormat="1" ht="13.5">
      <c r="B343" s="168"/>
      <c r="D343" s="162" t="s">
        <v>191</v>
      </c>
      <c r="E343" s="169" t="s">
        <v>5</v>
      </c>
      <c r="F343" s="170" t="s">
        <v>864</v>
      </c>
      <c r="H343" s="171">
        <v>8.4</v>
      </c>
      <c r="L343" s="168"/>
      <c r="M343" s="172"/>
      <c r="N343" s="173"/>
      <c r="O343" s="173"/>
      <c r="P343" s="173"/>
      <c r="Q343" s="173"/>
      <c r="R343" s="173"/>
      <c r="S343" s="173"/>
      <c r="T343" s="174"/>
      <c r="AT343" s="169" t="s">
        <v>191</v>
      </c>
      <c r="AU343" s="169" t="s">
        <v>80</v>
      </c>
      <c r="AV343" s="11" t="s">
        <v>80</v>
      </c>
      <c r="AW343" s="11" t="s">
        <v>33</v>
      </c>
      <c r="AX343" s="11" t="s">
        <v>78</v>
      </c>
      <c r="AY343" s="169" t="s">
        <v>132</v>
      </c>
    </row>
    <row r="344" spans="2:65" s="1" customFormat="1" ht="16.5" customHeight="1">
      <c r="B344" s="149"/>
      <c r="C344" s="150" t="s">
        <v>501</v>
      </c>
      <c r="D344" s="150" t="s">
        <v>133</v>
      </c>
      <c r="E344" s="151" t="s">
        <v>502</v>
      </c>
      <c r="F344" s="152" t="s">
        <v>503</v>
      </c>
      <c r="G344" s="153" t="s">
        <v>188</v>
      </c>
      <c r="H344" s="154">
        <v>28</v>
      </c>
      <c r="I344" s="154"/>
      <c r="J344" s="154">
        <f>ROUND(I344*H344,2)</f>
        <v>0</v>
      </c>
      <c r="K344" s="152" t="s">
        <v>5</v>
      </c>
      <c r="L344" s="37"/>
      <c r="M344" s="155" t="s">
        <v>5</v>
      </c>
      <c r="N344" s="156" t="s">
        <v>41</v>
      </c>
      <c r="O344" s="157">
        <v>0</v>
      </c>
      <c r="P344" s="157">
        <f>O344*H344</f>
        <v>0</v>
      </c>
      <c r="Q344" s="157">
        <v>0</v>
      </c>
      <c r="R344" s="157">
        <f>Q344*H344</f>
        <v>0</v>
      </c>
      <c r="S344" s="157">
        <v>0</v>
      </c>
      <c r="T344" s="158">
        <f>S344*H344</f>
        <v>0</v>
      </c>
      <c r="AR344" s="23" t="s">
        <v>151</v>
      </c>
      <c r="AT344" s="23" t="s">
        <v>133</v>
      </c>
      <c r="AU344" s="23" t="s">
        <v>80</v>
      </c>
      <c r="AY344" s="23" t="s">
        <v>132</v>
      </c>
      <c r="BE344" s="159">
        <f>IF(N344="základní",J344,0)</f>
        <v>0</v>
      </c>
      <c r="BF344" s="159">
        <f>IF(N344="snížená",J344,0)</f>
        <v>0</v>
      </c>
      <c r="BG344" s="159">
        <f>IF(N344="zákl. přenesená",J344,0)</f>
        <v>0</v>
      </c>
      <c r="BH344" s="159">
        <f>IF(N344="sníž. přenesená",J344,0)</f>
        <v>0</v>
      </c>
      <c r="BI344" s="159">
        <f>IF(N344="nulová",J344,0)</f>
        <v>0</v>
      </c>
      <c r="BJ344" s="23" t="s">
        <v>78</v>
      </c>
      <c r="BK344" s="159">
        <f>ROUND(I344*H344,2)</f>
        <v>0</v>
      </c>
      <c r="BL344" s="23" t="s">
        <v>151</v>
      </c>
      <c r="BM344" s="23" t="s">
        <v>504</v>
      </c>
    </row>
    <row r="345" spans="2:47" s="1" customFormat="1" ht="40.5">
      <c r="B345" s="37"/>
      <c r="D345" s="162" t="s">
        <v>149</v>
      </c>
      <c r="F345" s="163" t="s">
        <v>505</v>
      </c>
      <c r="L345" s="37"/>
      <c r="M345" s="164"/>
      <c r="N345" s="38"/>
      <c r="O345" s="38"/>
      <c r="P345" s="38"/>
      <c r="Q345" s="38"/>
      <c r="R345" s="38"/>
      <c r="S345" s="38"/>
      <c r="T345" s="66"/>
      <c r="AT345" s="23" t="s">
        <v>149</v>
      </c>
      <c r="AU345" s="23" t="s">
        <v>80</v>
      </c>
    </row>
    <row r="346" spans="2:51" s="11" customFormat="1" ht="13.5">
      <c r="B346" s="168"/>
      <c r="D346" s="162" t="s">
        <v>191</v>
      </c>
      <c r="E346" s="169" t="s">
        <v>5</v>
      </c>
      <c r="F346" s="170" t="s">
        <v>865</v>
      </c>
      <c r="H346" s="171">
        <v>28</v>
      </c>
      <c r="L346" s="168"/>
      <c r="M346" s="172"/>
      <c r="N346" s="173"/>
      <c r="O346" s="173"/>
      <c r="P346" s="173"/>
      <c r="Q346" s="173"/>
      <c r="R346" s="173"/>
      <c r="S346" s="173"/>
      <c r="T346" s="174"/>
      <c r="AT346" s="169" t="s">
        <v>191</v>
      </c>
      <c r="AU346" s="169" t="s">
        <v>80</v>
      </c>
      <c r="AV346" s="11" t="s">
        <v>80</v>
      </c>
      <c r="AW346" s="11" t="s">
        <v>33</v>
      </c>
      <c r="AX346" s="11" t="s">
        <v>78</v>
      </c>
      <c r="AY346" s="169" t="s">
        <v>132</v>
      </c>
    </row>
    <row r="347" spans="2:63" s="10" customFormat="1" ht="29.85" customHeight="1">
      <c r="B347" s="139"/>
      <c r="D347" s="140" t="s">
        <v>69</v>
      </c>
      <c r="E347" s="160" t="s">
        <v>507</v>
      </c>
      <c r="F347" s="160" t="s">
        <v>508</v>
      </c>
      <c r="J347" s="161">
        <f>BK347</f>
        <v>0</v>
      </c>
      <c r="L347" s="139"/>
      <c r="M347" s="143"/>
      <c r="N347" s="144"/>
      <c r="O347" s="144"/>
      <c r="P347" s="145">
        <f>SUM(P348:P355)</f>
        <v>1032.50649</v>
      </c>
      <c r="Q347" s="144"/>
      <c r="R347" s="145">
        <f>SUM(R348:R355)</f>
        <v>0</v>
      </c>
      <c r="S347" s="144"/>
      <c r="T347" s="146">
        <f>SUM(T348:T355)</f>
        <v>0.06</v>
      </c>
      <c r="AR347" s="140" t="s">
        <v>78</v>
      </c>
      <c r="AT347" s="147" t="s">
        <v>69</v>
      </c>
      <c r="AU347" s="147" t="s">
        <v>78</v>
      </c>
      <c r="AY347" s="140" t="s">
        <v>132</v>
      </c>
      <c r="BK347" s="148">
        <f>SUM(BK348:BK355)</f>
        <v>0</v>
      </c>
    </row>
    <row r="348" spans="2:65" s="1" customFormat="1" ht="16.5" customHeight="1">
      <c r="B348" s="149"/>
      <c r="C348" s="150" t="s">
        <v>509</v>
      </c>
      <c r="D348" s="150" t="s">
        <v>133</v>
      </c>
      <c r="E348" s="151" t="s">
        <v>866</v>
      </c>
      <c r="F348" s="152" t="s">
        <v>867</v>
      </c>
      <c r="G348" s="153" t="s">
        <v>202</v>
      </c>
      <c r="H348" s="154">
        <v>0.04</v>
      </c>
      <c r="I348" s="154"/>
      <c r="J348" s="154">
        <f>ROUND(I348*H348,2)</f>
        <v>0</v>
      </c>
      <c r="K348" s="152" t="s">
        <v>137</v>
      </c>
      <c r="L348" s="37"/>
      <c r="M348" s="155" t="s">
        <v>5</v>
      </c>
      <c r="N348" s="156" t="s">
        <v>41</v>
      </c>
      <c r="O348" s="157">
        <v>9.009</v>
      </c>
      <c r="P348" s="157">
        <f>O348*H348</f>
        <v>0.36036</v>
      </c>
      <c r="Q348" s="157">
        <v>0</v>
      </c>
      <c r="R348" s="157">
        <f>Q348*H348</f>
        <v>0</v>
      </c>
      <c r="S348" s="157">
        <v>1.5</v>
      </c>
      <c r="T348" s="158">
        <f>S348*H348</f>
        <v>0.06</v>
      </c>
      <c r="AR348" s="23" t="s">
        <v>151</v>
      </c>
      <c r="AT348" s="23" t="s">
        <v>133</v>
      </c>
      <c r="AU348" s="23" t="s">
        <v>80</v>
      </c>
      <c r="AY348" s="23" t="s">
        <v>132</v>
      </c>
      <c r="BE348" s="159">
        <f>IF(N348="základní",J348,0)</f>
        <v>0</v>
      </c>
      <c r="BF348" s="159">
        <f>IF(N348="snížená",J348,0)</f>
        <v>0</v>
      </c>
      <c r="BG348" s="159">
        <f>IF(N348="zákl. přenesená",J348,0)</f>
        <v>0</v>
      </c>
      <c r="BH348" s="159">
        <f>IF(N348="sníž. přenesená",J348,0)</f>
        <v>0</v>
      </c>
      <c r="BI348" s="159">
        <f>IF(N348="nulová",J348,0)</f>
        <v>0</v>
      </c>
      <c r="BJ348" s="23" t="s">
        <v>78</v>
      </c>
      <c r="BK348" s="159">
        <f>ROUND(I348*H348,2)</f>
        <v>0</v>
      </c>
      <c r="BL348" s="23" t="s">
        <v>151</v>
      </c>
      <c r="BM348" s="23" t="s">
        <v>868</v>
      </c>
    </row>
    <row r="349" spans="2:51" s="11" customFormat="1" ht="13.5">
      <c r="B349" s="168"/>
      <c r="D349" s="162" t="s">
        <v>191</v>
      </c>
      <c r="E349" s="169" t="s">
        <v>5</v>
      </c>
      <c r="F349" s="170" t="s">
        <v>869</v>
      </c>
      <c r="H349" s="171">
        <v>0.04</v>
      </c>
      <c r="L349" s="168"/>
      <c r="M349" s="172"/>
      <c r="N349" s="173"/>
      <c r="O349" s="173"/>
      <c r="P349" s="173"/>
      <c r="Q349" s="173"/>
      <c r="R349" s="173"/>
      <c r="S349" s="173"/>
      <c r="T349" s="174"/>
      <c r="AT349" s="169" t="s">
        <v>191</v>
      </c>
      <c r="AU349" s="169" t="s">
        <v>80</v>
      </c>
      <c r="AV349" s="11" t="s">
        <v>80</v>
      </c>
      <c r="AW349" s="11" t="s">
        <v>33</v>
      </c>
      <c r="AX349" s="11" t="s">
        <v>78</v>
      </c>
      <c r="AY349" s="169" t="s">
        <v>132</v>
      </c>
    </row>
    <row r="350" spans="2:65" s="1" customFormat="1" ht="25.5" customHeight="1">
      <c r="B350" s="149"/>
      <c r="C350" s="150" t="s">
        <v>515</v>
      </c>
      <c r="D350" s="150" t="s">
        <v>133</v>
      </c>
      <c r="E350" s="151" t="s">
        <v>727</v>
      </c>
      <c r="F350" s="152" t="s">
        <v>728</v>
      </c>
      <c r="G350" s="153" t="s">
        <v>512</v>
      </c>
      <c r="H350" s="154">
        <v>181.11</v>
      </c>
      <c r="I350" s="154"/>
      <c r="J350" s="154">
        <f>ROUND(I350*H350,2)</f>
        <v>0</v>
      </c>
      <c r="K350" s="152" t="s">
        <v>137</v>
      </c>
      <c r="L350" s="37"/>
      <c r="M350" s="155" t="s">
        <v>5</v>
      </c>
      <c r="N350" s="156" t="s">
        <v>41</v>
      </c>
      <c r="O350" s="157">
        <v>5.46</v>
      </c>
      <c r="P350" s="157">
        <f>O350*H350</f>
        <v>988.8606000000001</v>
      </c>
      <c r="Q350" s="157">
        <v>0</v>
      </c>
      <c r="R350" s="157">
        <f>Q350*H350</f>
        <v>0</v>
      </c>
      <c r="S350" s="157">
        <v>0</v>
      </c>
      <c r="T350" s="158">
        <f>S350*H350</f>
        <v>0</v>
      </c>
      <c r="AR350" s="23" t="s">
        <v>151</v>
      </c>
      <c r="AT350" s="23" t="s">
        <v>133</v>
      </c>
      <c r="AU350" s="23" t="s">
        <v>80</v>
      </c>
      <c r="AY350" s="23" t="s">
        <v>132</v>
      </c>
      <c r="BE350" s="159">
        <f>IF(N350="základní",J350,0)</f>
        <v>0</v>
      </c>
      <c r="BF350" s="159">
        <f>IF(N350="snížená",J350,0)</f>
        <v>0</v>
      </c>
      <c r="BG350" s="159">
        <f>IF(N350="zákl. přenesená",J350,0)</f>
        <v>0</v>
      </c>
      <c r="BH350" s="159">
        <f>IF(N350="sníž. přenesená",J350,0)</f>
        <v>0</v>
      </c>
      <c r="BI350" s="159">
        <f>IF(N350="nulová",J350,0)</f>
        <v>0</v>
      </c>
      <c r="BJ350" s="23" t="s">
        <v>78</v>
      </c>
      <c r="BK350" s="159">
        <f>ROUND(I350*H350,2)</f>
        <v>0</v>
      </c>
      <c r="BL350" s="23" t="s">
        <v>151</v>
      </c>
      <c r="BM350" s="23" t="s">
        <v>729</v>
      </c>
    </row>
    <row r="351" spans="2:51" s="11" customFormat="1" ht="13.5">
      <c r="B351" s="168"/>
      <c r="D351" s="162" t="s">
        <v>191</v>
      </c>
      <c r="E351" s="169" t="s">
        <v>5</v>
      </c>
      <c r="F351" s="170" t="s">
        <v>870</v>
      </c>
      <c r="H351" s="171">
        <v>181.11</v>
      </c>
      <c r="L351" s="168"/>
      <c r="M351" s="172"/>
      <c r="N351" s="173"/>
      <c r="O351" s="173"/>
      <c r="P351" s="173"/>
      <c r="Q351" s="173"/>
      <c r="R351" s="173"/>
      <c r="S351" s="173"/>
      <c r="T351" s="174"/>
      <c r="AT351" s="169" t="s">
        <v>191</v>
      </c>
      <c r="AU351" s="169" t="s">
        <v>80</v>
      </c>
      <c r="AV351" s="11" t="s">
        <v>80</v>
      </c>
      <c r="AW351" s="11" t="s">
        <v>33</v>
      </c>
      <c r="AX351" s="11" t="s">
        <v>78</v>
      </c>
      <c r="AY351" s="169" t="s">
        <v>132</v>
      </c>
    </row>
    <row r="352" spans="2:65" s="1" customFormat="1" ht="25.5" customHeight="1">
      <c r="B352" s="149"/>
      <c r="C352" s="150" t="s">
        <v>519</v>
      </c>
      <c r="D352" s="150" t="s">
        <v>133</v>
      </c>
      <c r="E352" s="151" t="s">
        <v>516</v>
      </c>
      <c r="F352" s="152" t="s">
        <v>517</v>
      </c>
      <c r="G352" s="153" t="s">
        <v>512</v>
      </c>
      <c r="H352" s="154">
        <v>181.11</v>
      </c>
      <c r="I352" s="154"/>
      <c r="J352" s="154">
        <f>ROUND(I352*H352,2)</f>
        <v>0</v>
      </c>
      <c r="K352" s="152" t="s">
        <v>137</v>
      </c>
      <c r="L352" s="37"/>
      <c r="M352" s="155" t="s">
        <v>5</v>
      </c>
      <c r="N352" s="156" t="s">
        <v>41</v>
      </c>
      <c r="O352" s="157">
        <v>0.125</v>
      </c>
      <c r="P352" s="157">
        <f>O352*H352</f>
        <v>22.63875</v>
      </c>
      <c r="Q352" s="157">
        <v>0</v>
      </c>
      <c r="R352" s="157">
        <f>Q352*H352</f>
        <v>0</v>
      </c>
      <c r="S352" s="157">
        <v>0</v>
      </c>
      <c r="T352" s="158">
        <f>S352*H352</f>
        <v>0</v>
      </c>
      <c r="AR352" s="23" t="s">
        <v>151</v>
      </c>
      <c r="AT352" s="23" t="s">
        <v>133</v>
      </c>
      <c r="AU352" s="23" t="s">
        <v>80</v>
      </c>
      <c r="AY352" s="23" t="s">
        <v>132</v>
      </c>
      <c r="BE352" s="159">
        <f>IF(N352="základní",J352,0)</f>
        <v>0</v>
      </c>
      <c r="BF352" s="159">
        <f>IF(N352="snížená",J352,0)</f>
        <v>0</v>
      </c>
      <c r="BG352" s="159">
        <f>IF(N352="zákl. přenesená",J352,0)</f>
        <v>0</v>
      </c>
      <c r="BH352" s="159">
        <f>IF(N352="sníž. přenesená",J352,0)</f>
        <v>0</v>
      </c>
      <c r="BI352" s="159">
        <f>IF(N352="nulová",J352,0)</f>
        <v>0</v>
      </c>
      <c r="BJ352" s="23" t="s">
        <v>78</v>
      </c>
      <c r="BK352" s="159">
        <f>ROUND(I352*H352,2)</f>
        <v>0</v>
      </c>
      <c r="BL352" s="23" t="s">
        <v>151</v>
      </c>
      <c r="BM352" s="23" t="s">
        <v>518</v>
      </c>
    </row>
    <row r="353" spans="2:65" s="1" customFormat="1" ht="25.5" customHeight="1">
      <c r="B353" s="149"/>
      <c r="C353" s="150" t="s">
        <v>524</v>
      </c>
      <c r="D353" s="150" t="s">
        <v>133</v>
      </c>
      <c r="E353" s="151" t="s">
        <v>520</v>
      </c>
      <c r="F353" s="152" t="s">
        <v>521</v>
      </c>
      <c r="G353" s="153" t="s">
        <v>512</v>
      </c>
      <c r="H353" s="154">
        <v>3441.13</v>
      </c>
      <c r="I353" s="154"/>
      <c r="J353" s="154">
        <f>ROUND(I353*H353,2)</f>
        <v>0</v>
      </c>
      <c r="K353" s="152" t="s">
        <v>137</v>
      </c>
      <c r="L353" s="37"/>
      <c r="M353" s="155" t="s">
        <v>5</v>
      </c>
      <c r="N353" s="156" t="s">
        <v>41</v>
      </c>
      <c r="O353" s="157">
        <v>0.006</v>
      </c>
      <c r="P353" s="157">
        <f>O353*H353</f>
        <v>20.64678</v>
      </c>
      <c r="Q353" s="157">
        <v>0</v>
      </c>
      <c r="R353" s="157">
        <f>Q353*H353</f>
        <v>0</v>
      </c>
      <c r="S353" s="157">
        <v>0</v>
      </c>
      <c r="T353" s="158">
        <f>S353*H353</f>
        <v>0</v>
      </c>
      <c r="AR353" s="23" t="s">
        <v>151</v>
      </c>
      <c r="AT353" s="23" t="s">
        <v>133</v>
      </c>
      <c r="AU353" s="23" t="s">
        <v>80</v>
      </c>
      <c r="AY353" s="23" t="s">
        <v>132</v>
      </c>
      <c r="BE353" s="159">
        <f>IF(N353="základní",J353,0)</f>
        <v>0</v>
      </c>
      <c r="BF353" s="159">
        <f>IF(N353="snížená",J353,0)</f>
        <v>0</v>
      </c>
      <c r="BG353" s="159">
        <f>IF(N353="zákl. přenesená",J353,0)</f>
        <v>0</v>
      </c>
      <c r="BH353" s="159">
        <f>IF(N353="sníž. přenesená",J353,0)</f>
        <v>0</v>
      </c>
      <c r="BI353" s="159">
        <f>IF(N353="nulová",J353,0)</f>
        <v>0</v>
      </c>
      <c r="BJ353" s="23" t="s">
        <v>78</v>
      </c>
      <c r="BK353" s="159">
        <f>ROUND(I353*H353,2)</f>
        <v>0</v>
      </c>
      <c r="BL353" s="23" t="s">
        <v>151</v>
      </c>
      <c r="BM353" s="23" t="s">
        <v>522</v>
      </c>
    </row>
    <row r="354" spans="2:51" s="11" customFormat="1" ht="13.5">
      <c r="B354" s="168"/>
      <c r="D354" s="162" t="s">
        <v>191</v>
      </c>
      <c r="E354" s="169" t="s">
        <v>5</v>
      </c>
      <c r="F354" s="170" t="s">
        <v>871</v>
      </c>
      <c r="H354" s="171">
        <v>3441.13</v>
      </c>
      <c r="L354" s="168"/>
      <c r="M354" s="172"/>
      <c r="N354" s="173"/>
      <c r="O354" s="173"/>
      <c r="P354" s="173"/>
      <c r="Q354" s="173"/>
      <c r="R354" s="173"/>
      <c r="S354" s="173"/>
      <c r="T354" s="174"/>
      <c r="AT354" s="169" t="s">
        <v>191</v>
      </c>
      <c r="AU354" s="169" t="s">
        <v>80</v>
      </c>
      <c r="AV354" s="11" t="s">
        <v>80</v>
      </c>
      <c r="AW354" s="11" t="s">
        <v>33</v>
      </c>
      <c r="AX354" s="11" t="s">
        <v>78</v>
      </c>
      <c r="AY354" s="169" t="s">
        <v>132</v>
      </c>
    </row>
    <row r="355" spans="2:65" s="1" customFormat="1" ht="16.5" customHeight="1">
      <c r="B355" s="149"/>
      <c r="C355" s="150" t="s">
        <v>530</v>
      </c>
      <c r="D355" s="150" t="s">
        <v>133</v>
      </c>
      <c r="E355" s="151" t="s">
        <v>525</v>
      </c>
      <c r="F355" s="152" t="s">
        <v>526</v>
      </c>
      <c r="G355" s="153" t="s">
        <v>512</v>
      </c>
      <c r="H355" s="154">
        <v>181.11</v>
      </c>
      <c r="I355" s="154"/>
      <c r="J355" s="154">
        <f>ROUND(I355*H355,2)</f>
        <v>0</v>
      </c>
      <c r="K355" s="152" t="s">
        <v>5</v>
      </c>
      <c r="L355" s="37"/>
      <c r="M355" s="155" t="s">
        <v>5</v>
      </c>
      <c r="N355" s="156" t="s">
        <v>41</v>
      </c>
      <c r="O355" s="157">
        <v>0</v>
      </c>
      <c r="P355" s="157">
        <f>O355*H355</f>
        <v>0</v>
      </c>
      <c r="Q355" s="157">
        <v>0</v>
      </c>
      <c r="R355" s="157">
        <f>Q355*H355</f>
        <v>0</v>
      </c>
      <c r="S355" s="157">
        <v>0</v>
      </c>
      <c r="T355" s="158">
        <f>S355*H355</f>
        <v>0</v>
      </c>
      <c r="AR355" s="23" t="s">
        <v>151</v>
      </c>
      <c r="AT355" s="23" t="s">
        <v>133</v>
      </c>
      <c r="AU355" s="23" t="s">
        <v>80</v>
      </c>
      <c r="AY355" s="23" t="s">
        <v>132</v>
      </c>
      <c r="BE355" s="159">
        <f>IF(N355="základní",J355,0)</f>
        <v>0</v>
      </c>
      <c r="BF355" s="159">
        <f>IF(N355="snížená",J355,0)</f>
        <v>0</v>
      </c>
      <c r="BG355" s="159">
        <f>IF(N355="zákl. přenesená",J355,0)</f>
        <v>0</v>
      </c>
      <c r="BH355" s="159">
        <f>IF(N355="sníž. přenesená",J355,0)</f>
        <v>0</v>
      </c>
      <c r="BI355" s="159">
        <f>IF(N355="nulová",J355,0)</f>
        <v>0</v>
      </c>
      <c r="BJ355" s="23" t="s">
        <v>78</v>
      </c>
      <c r="BK355" s="159">
        <f>ROUND(I355*H355,2)</f>
        <v>0</v>
      </c>
      <c r="BL355" s="23" t="s">
        <v>151</v>
      </c>
      <c r="BM355" s="23" t="s">
        <v>527</v>
      </c>
    </row>
    <row r="356" spans="2:63" s="10" customFormat="1" ht="29.85" customHeight="1">
      <c r="B356" s="139"/>
      <c r="D356" s="140" t="s">
        <v>69</v>
      </c>
      <c r="E356" s="160" t="s">
        <v>528</v>
      </c>
      <c r="F356" s="160" t="s">
        <v>529</v>
      </c>
      <c r="J356" s="161">
        <f>BK356</f>
        <v>0</v>
      </c>
      <c r="L356" s="139"/>
      <c r="M356" s="143"/>
      <c r="N356" s="144"/>
      <c r="O356" s="144"/>
      <c r="P356" s="145">
        <f>P357</f>
        <v>159.97075</v>
      </c>
      <c r="Q356" s="144"/>
      <c r="R356" s="145">
        <f>R357</f>
        <v>0</v>
      </c>
      <c r="S356" s="144"/>
      <c r="T356" s="146">
        <f>T357</f>
        <v>0</v>
      </c>
      <c r="AR356" s="140" t="s">
        <v>78</v>
      </c>
      <c r="AT356" s="147" t="s">
        <v>69</v>
      </c>
      <c r="AU356" s="147" t="s">
        <v>78</v>
      </c>
      <c r="AY356" s="140" t="s">
        <v>132</v>
      </c>
      <c r="BK356" s="148">
        <f>BK357</f>
        <v>0</v>
      </c>
    </row>
    <row r="357" spans="2:65" s="1" customFormat="1" ht="25.5" customHeight="1">
      <c r="B357" s="149"/>
      <c r="C357" s="150" t="s">
        <v>538</v>
      </c>
      <c r="D357" s="150" t="s">
        <v>133</v>
      </c>
      <c r="E357" s="151" t="s">
        <v>531</v>
      </c>
      <c r="F357" s="152" t="s">
        <v>532</v>
      </c>
      <c r="G357" s="153" t="s">
        <v>512</v>
      </c>
      <c r="H357" s="154">
        <v>247.25</v>
      </c>
      <c r="I357" s="154"/>
      <c r="J357" s="154">
        <f>ROUND(I357*H357,2)</f>
        <v>0</v>
      </c>
      <c r="K357" s="152" t="s">
        <v>137</v>
      </c>
      <c r="L357" s="37"/>
      <c r="M357" s="155" t="s">
        <v>5</v>
      </c>
      <c r="N357" s="156" t="s">
        <v>41</v>
      </c>
      <c r="O357" s="157">
        <v>0.647</v>
      </c>
      <c r="P357" s="157">
        <f>O357*H357</f>
        <v>159.97075</v>
      </c>
      <c r="Q357" s="157">
        <v>0</v>
      </c>
      <c r="R357" s="157">
        <f>Q357*H357</f>
        <v>0</v>
      </c>
      <c r="S357" s="157">
        <v>0</v>
      </c>
      <c r="T357" s="158">
        <f>S357*H357</f>
        <v>0</v>
      </c>
      <c r="AR357" s="23" t="s">
        <v>151</v>
      </c>
      <c r="AT357" s="23" t="s">
        <v>133</v>
      </c>
      <c r="AU357" s="23" t="s">
        <v>80</v>
      </c>
      <c r="AY357" s="23" t="s">
        <v>132</v>
      </c>
      <c r="BE357" s="159">
        <f>IF(N357="základní",J357,0)</f>
        <v>0</v>
      </c>
      <c r="BF357" s="159">
        <f>IF(N357="snížená",J357,0)</f>
        <v>0</v>
      </c>
      <c r="BG357" s="159">
        <f>IF(N357="zákl. přenesená",J357,0)</f>
        <v>0</v>
      </c>
      <c r="BH357" s="159">
        <f>IF(N357="sníž. přenesená",J357,0)</f>
        <v>0</v>
      </c>
      <c r="BI357" s="159">
        <f>IF(N357="nulová",J357,0)</f>
        <v>0</v>
      </c>
      <c r="BJ357" s="23" t="s">
        <v>78</v>
      </c>
      <c r="BK357" s="159">
        <f>ROUND(I357*H357,2)</f>
        <v>0</v>
      </c>
      <c r="BL357" s="23" t="s">
        <v>151</v>
      </c>
      <c r="BM357" s="23" t="s">
        <v>533</v>
      </c>
    </row>
    <row r="358" spans="2:63" s="10" customFormat="1" ht="37.35" customHeight="1">
      <c r="B358" s="139"/>
      <c r="D358" s="140" t="s">
        <v>69</v>
      </c>
      <c r="E358" s="141" t="s">
        <v>534</v>
      </c>
      <c r="F358" s="141" t="s">
        <v>535</v>
      </c>
      <c r="J358" s="142">
        <f>BK358</f>
        <v>0</v>
      </c>
      <c r="L358" s="139"/>
      <c r="M358" s="143"/>
      <c r="N358" s="144"/>
      <c r="O358" s="144"/>
      <c r="P358" s="145">
        <f>P359+P365</f>
        <v>194.1115</v>
      </c>
      <c r="Q358" s="144"/>
      <c r="R358" s="145">
        <f>R359+R365</f>
        <v>0.26822680000000004</v>
      </c>
      <c r="S358" s="144"/>
      <c r="T358" s="146">
        <f>T359+T365</f>
        <v>0</v>
      </c>
      <c r="AR358" s="140" t="s">
        <v>80</v>
      </c>
      <c r="AT358" s="147" t="s">
        <v>69</v>
      </c>
      <c r="AU358" s="147" t="s">
        <v>70</v>
      </c>
      <c r="AY358" s="140" t="s">
        <v>132</v>
      </c>
      <c r="BK358" s="148">
        <f>BK359+BK365</f>
        <v>0</v>
      </c>
    </row>
    <row r="359" spans="2:63" s="10" customFormat="1" ht="19.9" customHeight="1">
      <c r="B359" s="139"/>
      <c r="D359" s="140" t="s">
        <v>69</v>
      </c>
      <c r="E359" s="160" t="s">
        <v>536</v>
      </c>
      <c r="F359" s="160" t="s">
        <v>537</v>
      </c>
      <c r="J359" s="161">
        <f>BK359</f>
        <v>0</v>
      </c>
      <c r="L359" s="139"/>
      <c r="M359" s="143"/>
      <c r="N359" s="144"/>
      <c r="O359" s="144"/>
      <c r="P359" s="145">
        <f>SUM(P360:P364)</f>
        <v>0</v>
      </c>
      <c r="Q359" s="144"/>
      <c r="R359" s="145">
        <f>SUM(R360:R364)</f>
        <v>0</v>
      </c>
      <c r="S359" s="144"/>
      <c r="T359" s="146">
        <f>SUM(T360:T364)</f>
        <v>0</v>
      </c>
      <c r="AR359" s="140" t="s">
        <v>80</v>
      </c>
      <c r="AT359" s="147" t="s">
        <v>69</v>
      </c>
      <c r="AU359" s="147" t="s">
        <v>78</v>
      </c>
      <c r="AY359" s="140" t="s">
        <v>132</v>
      </c>
      <c r="BK359" s="148">
        <f>SUM(BK360:BK364)</f>
        <v>0</v>
      </c>
    </row>
    <row r="360" spans="2:65" s="1" customFormat="1" ht="25.5" customHeight="1">
      <c r="B360" s="149"/>
      <c r="C360" s="150" t="s">
        <v>544</v>
      </c>
      <c r="D360" s="150" t="s">
        <v>133</v>
      </c>
      <c r="E360" s="151" t="s">
        <v>539</v>
      </c>
      <c r="F360" s="152" t="s">
        <v>540</v>
      </c>
      <c r="G360" s="153" t="s">
        <v>282</v>
      </c>
      <c r="H360" s="154">
        <v>3</v>
      </c>
      <c r="I360" s="154"/>
      <c r="J360" s="154">
        <f>ROUND(I360*H360,2)</f>
        <v>0</v>
      </c>
      <c r="K360" s="152" t="s">
        <v>5</v>
      </c>
      <c r="L360" s="37"/>
      <c r="M360" s="155" t="s">
        <v>5</v>
      </c>
      <c r="N360" s="156" t="s">
        <v>41</v>
      </c>
      <c r="O360" s="157">
        <v>0</v>
      </c>
      <c r="P360" s="157">
        <f>O360*H360</f>
        <v>0</v>
      </c>
      <c r="Q360" s="157">
        <v>0</v>
      </c>
      <c r="R360" s="157">
        <f>Q360*H360</f>
        <v>0</v>
      </c>
      <c r="S360" s="157">
        <v>0</v>
      </c>
      <c r="T360" s="158">
        <f>S360*H360</f>
        <v>0</v>
      </c>
      <c r="AR360" s="23" t="s">
        <v>315</v>
      </c>
      <c r="AT360" s="23" t="s">
        <v>133</v>
      </c>
      <c r="AU360" s="23" t="s">
        <v>80</v>
      </c>
      <c r="AY360" s="23" t="s">
        <v>132</v>
      </c>
      <c r="BE360" s="159">
        <f>IF(N360="základní",J360,0)</f>
        <v>0</v>
      </c>
      <c r="BF360" s="159">
        <f>IF(N360="snížená",J360,0)</f>
        <v>0</v>
      </c>
      <c r="BG360" s="159">
        <f>IF(N360="zákl. přenesená",J360,0)</f>
        <v>0</v>
      </c>
      <c r="BH360" s="159">
        <f>IF(N360="sníž. přenesená",J360,0)</f>
        <v>0</v>
      </c>
      <c r="BI360" s="159">
        <f>IF(N360="nulová",J360,0)</f>
        <v>0</v>
      </c>
      <c r="BJ360" s="23" t="s">
        <v>78</v>
      </c>
      <c r="BK360" s="159">
        <f>ROUND(I360*H360,2)</f>
        <v>0</v>
      </c>
      <c r="BL360" s="23" t="s">
        <v>315</v>
      </c>
      <c r="BM360" s="23" t="s">
        <v>541</v>
      </c>
    </row>
    <row r="361" spans="2:51" s="11" customFormat="1" ht="13.5">
      <c r="B361" s="168"/>
      <c r="D361" s="162" t="s">
        <v>191</v>
      </c>
      <c r="E361" s="169" t="s">
        <v>5</v>
      </c>
      <c r="F361" s="170" t="s">
        <v>860</v>
      </c>
      <c r="H361" s="171">
        <v>1</v>
      </c>
      <c r="L361" s="168"/>
      <c r="M361" s="172"/>
      <c r="N361" s="173"/>
      <c r="O361" s="173"/>
      <c r="P361" s="173"/>
      <c r="Q361" s="173"/>
      <c r="R361" s="173"/>
      <c r="S361" s="173"/>
      <c r="T361" s="174"/>
      <c r="AT361" s="169" t="s">
        <v>191</v>
      </c>
      <c r="AU361" s="169" t="s">
        <v>80</v>
      </c>
      <c r="AV361" s="11" t="s">
        <v>80</v>
      </c>
      <c r="AW361" s="11" t="s">
        <v>33</v>
      </c>
      <c r="AX361" s="11" t="s">
        <v>70</v>
      </c>
      <c r="AY361" s="169" t="s">
        <v>132</v>
      </c>
    </row>
    <row r="362" spans="2:51" s="11" customFormat="1" ht="13.5">
      <c r="B362" s="168"/>
      <c r="D362" s="162" t="s">
        <v>191</v>
      </c>
      <c r="E362" s="169" t="s">
        <v>5</v>
      </c>
      <c r="F362" s="170" t="s">
        <v>861</v>
      </c>
      <c r="H362" s="171">
        <v>1</v>
      </c>
      <c r="L362" s="168"/>
      <c r="M362" s="172"/>
      <c r="N362" s="173"/>
      <c r="O362" s="173"/>
      <c r="P362" s="173"/>
      <c r="Q362" s="173"/>
      <c r="R362" s="173"/>
      <c r="S362" s="173"/>
      <c r="T362" s="174"/>
      <c r="AT362" s="169" t="s">
        <v>191</v>
      </c>
      <c r="AU362" s="169" t="s">
        <v>80</v>
      </c>
      <c r="AV362" s="11" t="s">
        <v>80</v>
      </c>
      <c r="AW362" s="11" t="s">
        <v>33</v>
      </c>
      <c r="AX362" s="11" t="s">
        <v>70</v>
      </c>
      <c r="AY362" s="169" t="s">
        <v>132</v>
      </c>
    </row>
    <row r="363" spans="2:51" s="11" customFormat="1" ht="13.5">
      <c r="B363" s="168"/>
      <c r="D363" s="162" t="s">
        <v>191</v>
      </c>
      <c r="E363" s="169" t="s">
        <v>5</v>
      </c>
      <c r="F363" s="170" t="s">
        <v>858</v>
      </c>
      <c r="H363" s="171">
        <v>1</v>
      </c>
      <c r="L363" s="168"/>
      <c r="M363" s="172"/>
      <c r="N363" s="173"/>
      <c r="O363" s="173"/>
      <c r="P363" s="173"/>
      <c r="Q363" s="173"/>
      <c r="R363" s="173"/>
      <c r="S363" s="173"/>
      <c r="T363" s="174"/>
      <c r="AT363" s="169" t="s">
        <v>191</v>
      </c>
      <c r="AU363" s="169" t="s">
        <v>80</v>
      </c>
      <c r="AV363" s="11" t="s">
        <v>80</v>
      </c>
      <c r="AW363" s="11" t="s">
        <v>33</v>
      </c>
      <c r="AX363" s="11" t="s">
        <v>70</v>
      </c>
      <c r="AY363" s="169" t="s">
        <v>132</v>
      </c>
    </row>
    <row r="364" spans="2:51" s="12" customFormat="1" ht="13.5">
      <c r="B364" s="175"/>
      <c r="D364" s="162" t="s">
        <v>191</v>
      </c>
      <c r="E364" s="176" t="s">
        <v>5</v>
      </c>
      <c r="F364" s="177" t="s">
        <v>195</v>
      </c>
      <c r="H364" s="178">
        <v>3</v>
      </c>
      <c r="L364" s="175"/>
      <c r="M364" s="179"/>
      <c r="N364" s="180"/>
      <c r="O364" s="180"/>
      <c r="P364" s="180"/>
      <c r="Q364" s="180"/>
      <c r="R364" s="180"/>
      <c r="S364" s="180"/>
      <c r="T364" s="181"/>
      <c r="AT364" s="176" t="s">
        <v>191</v>
      </c>
      <c r="AU364" s="176" t="s">
        <v>80</v>
      </c>
      <c r="AV364" s="12" t="s">
        <v>151</v>
      </c>
      <c r="AW364" s="12" t="s">
        <v>33</v>
      </c>
      <c r="AX364" s="12" t="s">
        <v>78</v>
      </c>
      <c r="AY364" s="176" t="s">
        <v>132</v>
      </c>
    </row>
    <row r="365" spans="2:63" s="10" customFormat="1" ht="29.85" customHeight="1">
      <c r="B365" s="139"/>
      <c r="D365" s="140" t="s">
        <v>69</v>
      </c>
      <c r="E365" s="160" t="s">
        <v>542</v>
      </c>
      <c r="F365" s="160" t="s">
        <v>543</v>
      </c>
      <c r="J365" s="161">
        <f>BK365</f>
        <v>0</v>
      </c>
      <c r="L365" s="139"/>
      <c r="M365" s="143"/>
      <c r="N365" s="144"/>
      <c r="O365" s="144"/>
      <c r="P365" s="145">
        <f>SUM(P366:P382)</f>
        <v>194.1115</v>
      </c>
      <c r="Q365" s="144"/>
      <c r="R365" s="145">
        <f>SUM(R366:R382)</f>
        <v>0.26822680000000004</v>
      </c>
      <c r="S365" s="144"/>
      <c r="T365" s="146">
        <f>SUM(T366:T382)</f>
        <v>0</v>
      </c>
      <c r="AR365" s="140" t="s">
        <v>80</v>
      </c>
      <c r="AT365" s="147" t="s">
        <v>69</v>
      </c>
      <c r="AU365" s="147" t="s">
        <v>78</v>
      </c>
      <c r="AY365" s="140" t="s">
        <v>132</v>
      </c>
      <c r="BK365" s="148">
        <f>SUM(BK366:BK382)</f>
        <v>0</v>
      </c>
    </row>
    <row r="366" spans="2:65" s="1" customFormat="1" ht="16.5" customHeight="1">
      <c r="B366" s="149"/>
      <c r="C366" s="150" t="s">
        <v>872</v>
      </c>
      <c r="D366" s="150" t="s">
        <v>133</v>
      </c>
      <c r="E366" s="151" t="s">
        <v>545</v>
      </c>
      <c r="F366" s="152" t="s">
        <v>546</v>
      </c>
      <c r="G366" s="153" t="s">
        <v>188</v>
      </c>
      <c r="H366" s="154">
        <v>705.86</v>
      </c>
      <c r="I366" s="154"/>
      <c r="J366" s="154">
        <f>ROUND(I366*H366,2)</f>
        <v>0</v>
      </c>
      <c r="K366" s="152" t="s">
        <v>137</v>
      </c>
      <c r="L366" s="37"/>
      <c r="M366" s="155" t="s">
        <v>5</v>
      </c>
      <c r="N366" s="156" t="s">
        <v>41</v>
      </c>
      <c r="O366" s="157">
        <v>0.275</v>
      </c>
      <c r="P366" s="157">
        <f>O366*H366</f>
        <v>194.1115</v>
      </c>
      <c r="Q366" s="157">
        <v>0.00038</v>
      </c>
      <c r="R366" s="157">
        <f>Q366*H366</f>
        <v>0.26822680000000004</v>
      </c>
      <c r="S366" s="157">
        <v>0</v>
      </c>
      <c r="T366" s="158">
        <f>S366*H366</f>
        <v>0</v>
      </c>
      <c r="AR366" s="23" t="s">
        <v>315</v>
      </c>
      <c r="AT366" s="23" t="s">
        <v>133</v>
      </c>
      <c r="AU366" s="23" t="s">
        <v>80</v>
      </c>
      <c r="AY366" s="23" t="s">
        <v>132</v>
      </c>
      <c r="BE366" s="159">
        <f>IF(N366="základní",J366,0)</f>
        <v>0</v>
      </c>
      <c r="BF366" s="159">
        <f>IF(N366="snížená",J366,0)</f>
        <v>0</v>
      </c>
      <c r="BG366" s="159">
        <f>IF(N366="zákl. přenesená",J366,0)</f>
        <v>0</v>
      </c>
      <c r="BH366" s="159">
        <f>IF(N366="sníž. přenesená",J366,0)</f>
        <v>0</v>
      </c>
      <c r="BI366" s="159">
        <f>IF(N366="nulová",J366,0)</f>
        <v>0</v>
      </c>
      <c r="BJ366" s="23" t="s">
        <v>78</v>
      </c>
      <c r="BK366" s="159">
        <f>ROUND(I366*H366,2)</f>
        <v>0</v>
      </c>
      <c r="BL366" s="23" t="s">
        <v>315</v>
      </c>
      <c r="BM366" s="23" t="s">
        <v>547</v>
      </c>
    </row>
    <row r="367" spans="2:51" s="11" customFormat="1" ht="13.5">
      <c r="B367" s="168"/>
      <c r="D367" s="162" t="s">
        <v>191</v>
      </c>
      <c r="E367" s="169" t="s">
        <v>5</v>
      </c>
      <c r="F367" s="170" t="s">
        <v>788</v>
      </c>
      <c r="H367" s="171">
        <v>53.83</v>
      </c>
      <c r="L367" s="168"/>
      <c r="M367" s="172"/>
      <c r="N367" s="173"/>
      <c r="O367" s="173"/>
      <c r="P367" s="173"/>
      <c r="Q367" s="173"/>
      <c r="R367" s="173"/>
      <c r="S367" s="173"/>
      <c r="T367" s="174"/>
      <c r="AT367" s="169" t="s">
        <v>191</v>
      </c>
      <c r="AU367" s="169" t="s">
        <v>80</v>
      </c>
      <c r="AV367" s="11" t="s">
        <v>80</v>
      </c>
      <c r="AW367" s="11" t="s">
        <v>33</v>
      </c>
      <c r="AX367" s="11" t="s">
        <v>70</v>
      </c>
      <c r="AY367" s="169" t="s">
        <v>132</v>
      </c>
    </row>
    <row r="368" spans="2:51" s="11" customFormat="1" ht="13.5">
      <c r="B368" s="168"/>
      <c r="D368" s="162" t="s">
        <v>191</v>
      </c>
      <c r="E368" s="169" t="s">
        <v>5</v>
      </c>
      <c r="F368" s="170" t="s">
        <v>789</v>
      </c>
      <c r="H368" s="171">
        <v>20.34</v>
      </c>
      <c r="L368" s="168"/>
      <c r="M368" s="172"/>
      <c r="N368" s="173"/>
      <c r="O368" s="173"/>
      <c r="P368" s="173"/>
      <c r="Q368" s="173"/>
      <c r="R368" s="173"/>
      <c r="S368" s="173"/>
      <c r="T368" s="174"/>
      <c r="AT368" s="169" t="s">
        <v>191</v>
      </c>
      <c r="AU368" s="169" t="s">
        <v>80</v>
      </c>
      <c r="AV368" s="11" t="s">
        <v>80</v>
      </c>
      <c r="AW368" s="11" t="s">
        <v>33</v>
      </c>
      <c r="AX368" s="11" t="s">
        <v>70</v>
      </c>
      <c r="AY368" s="169" t="s">
        <v>132</v>
      </c>
    </row>
    <row r="369" spans="2:51" s="11" customFormat="1" ht="13.5">
      <c r="B369" s="168"/>
      <c r="D369" s="162" t="s">
        <v>191</v>
      </c>
      <c r="E369" s="169" t="s">
        <v>5</v>
      </c>
      <c r="F369" s="170" t="s">
        <v>790</v>
      </c>
      <c r="H369" s="171">
        <v>53.55</v>
      </c>
      <c r="L369" s="168"/>
      <c r="M369" s="172"/>
      <c r="N369" s="173"/>
      <c r="O369" s="173"/>
      <c r="P369" s="173"/>
      <c r="Q369" s="173"/>
      <c r="R369" s="173"/>
      <c r="S369" s="173"/>
      <c r="T369" s="174"/>
      <c r="AT369" s="169" t="s">
        <v>191</v>
      </c>
      <c r="AU369" s="169" t="s">
        <v>80</v>
      </c>
      <c r="AV369" s="11" t="s">
        <v>80</v>
      </c>
      <c r="AW369" s="11" t="s">
        <v>33</v>
      </c>
      <c r="AX369" s="11" t="s">
        <v>70</v>
      </c>
      <c r="AY369" s="169" t="s">
        <v>132</v>
      </c>
    </row>
    <row r="370" spans="2:51" s="11" customFormat="1" ht="13.5">
      <c r="B370" s="168"/>
      <c r="D370" s="162" t="s">
        <v>191</v>
      </c>
      <c r="E370" s="169" t="s">
        <v>5</v>
      </c>
      <c r="F370" s="170" t="s">
        <v>791</v>
      </c>
      <c r="H370" s="171">
        <v>33.17</v>
      </c>
      <c r="L370" s="168"/>
      <c r="M370" s="172"/>
      <c r="N370" s="173"/>
      <c r="O370" s="173"/>
      <c r="P370" s="173"/>
      <c r="Q370" s="173"/>
      <c r="R370" s="173"/>
      <c r="S370" s="173"/>
      <c r="T370" s="174"/>
      <c r="AT370" s="169" t="s">
        <v>191</v>
      </c>
      <c r="AU370" s="169" t="s">
        <v>80</v>
      </c>
      <c r="AV370" s="11" t="s">
        <v>80</v>
      </c>
      <c r="AW370" s="11" t="s">
        <v>33</v>
      </c>
      <c r="AX370" s="11" t="s">
        <v>70</v>
      </c>
      <c r="AY370" s="169" t="s">
        <v>132</v>
      </c>
    </row>
    <row r="371" spans="2:51" s="11" customFormat="1" ht="13.5">
      <c r="B371" s="168"/>
      <c r="D371" s="162" t="s">
        <v>191</v>
      </c>
      <c r="E371" s="169" t="s">
        <v>5</v>
      </c>
      <c r="F371" s="170" t="s">
        <v>792</v>
      </c>
      <c r="H371" s="171">
        <v>49.38</v>
      </c>
      <c r="L371" s="168"/>
      <c r="M371" s="172"/>
      <c r="N371" s="173"/>
      <c r="O371" s="173"/>
      <c r="P371" s="173"/>
      <c r="Q371" s="173"/>
      <c r="R371" s="173"/>
      <c r="S371" s="173"/>
      <c r="T371" s="174"/>
      <c r="AT371" s="169" t="s">
        <v>191</v>
      </c>
      <c r="AU371" s="169" t="s">
        <v>80</v>
      </c>
      <c r="AV371" s="11" t="s">
        <v>80</v>
      </c>
      <c r="AW371" s="11" t="s">
        <v>33</v>
      </c>
      <c r="AX371" s="11" t="s">
        <v>70</v>
      </c>
      <c r="AY371" s="169" t="s">
        <v>132</v>
      </c>
    </row>
    <row r="372" spans="2:51" s="11" customFormat="1" ht="13.5">
      <c r="B372" s="168"/>
      <c r="D372" s="162" t="s">
        <v>191</v>
      </c>
      <c r="E372" s="169" t="s">
        <v>5</v>
      </c>
      <c r="F372" s="170" t="s">
        <v>793</v>
      </c>
      <c r="H372" s="171">
        <v>29.16</v>
      </c>
      <c r="L372" s="168"/>
      <c r="M372" s="172"/>
      <c r="N372" s="173"/>
      <c r="O372" s="173"/>
      <c r="P372" s="173"/>
      <c r="Q372" s="173"/>
      <c r="R372" s="173"/>
      <c r="S372" s="173"/>
      <c r="T372" s="174"/>
      <c r="AT372" s="169" t="s">
        <v>191</v>
      </c>
      <c r="AU372" s="169" t="s">
        <v>80</v>
      </c>
      <c r="AV372" s="11" t="s">
        <v>80</v>
      </c>
      <c r="AW372" s="11" t="s">
        <v>33</v>
      </c>
      <c r="AX372" s="11" t="s">
        <v>70</v>
      </c>
      <c r="AY372" s="169" t="s">
        <v>132</v>
      </c>
    </row>
    <row r="373" spans="2:51" s="11" customFormat="1" ht="13.5">
      <c r="B373" s="168"/>
      <c r="D373" s="162" t="s">
        <v>191</v>
      </c>
      <c r="E373" s="169" t="s">
        <v>5</v>
      </c>
      <c r="F373" s="170" t="s">
        <v>794</v>
      </c>
      <c r="H373" s="171">
        <v>53.6</v>
      </c>
      <c r="L373" s="168"/>
      <c r="M373" s="172"/>
      <c r="N373" s="173"/>
      <c r="O373" s="173"/>
      <c r="P373" s="173"/>
      <c r="Q373" s="173"/>
      <c r="R373" s="173"/>
      <c r="S373" s="173"/>
      <c r="T373" s="174"/>
      <c r="AT373" s="169" t="s">
        <v>191</v>
      </c>
      <c r="AU373" s="169" t="s">
        <v>80</v>
      </c>
      <c r="AV373" s="11" t="s">
        <v>80</v>
      </c>
      <c r="AW373" s="11" t="s">
        <v>33</v>
      </c>
      <c r="AX373" s="11" t="s">
        <v>70</v>
      </c>
      <c r="AY373" s="169" t="s">
        <v>132</v>
      </c>
    </row>
    <row r="374" spans="2:51" s="11" customFormat="1" ht="13.5">
      <c r="B374" s="168"/>
      <c r="D374" s="162" t="s">
        <v>191</v>
      </c>
      <c r="E374" s="169" t="s">
        <v>5</v>
      </c>
      <c r="F374" s="170" t="s">
        <v>795</v>
      </c>
      <c r="H374" s="171">
        <v>27.72</v>
      </c>
      <c r="L374" s="168"/>
      <c r="M374" s="172"/>
      <c r="N374" s="173"/>
      <c r="O374" s="173"/>
      <c r="P374" s="173"/>
      <c r="Q374" s="173"/>
      <c r="R374" s="173"/>
      <c r="S374" s="173"/>
      <c r="T374" s="174"/>
      <c r="AT374" s="169" t="s">
        <v>191</v>
      </c>
      <c r="AU374" s="169" t="s">
        <v>80</v>
      </c>
      <c r="AV374" s="11" t="s">
        <v>80</v>
      </c>
      <c r="AW374" s="11" t="s">
        <v>33</v>
      </c>
      <c r="AX374" s="11" t="s">
        <v>70</v>
      </c>
      <c r="AY374" s="169" t="s">
        <v>132</v>
      </c>
    </row>
    <row r="375" spans="2:51" s="11" customFormat="1" ht="13.5">
      <c r="B375" s="168"/>
      <c r="D375" s="162" t="s">
        <v>191</v>
      </c>
      <c r="E375" s="169" t="s">
        <v>5</v>
      </c>
      <c r="F375" s="170" t="s">
        <v>796</v>
      </c>
      <c r="H375" s="171">
        <v>85.66</v>
      </c>
      <c r="L375" s="168"/>
      <c r="M375" s="172"/>
      <c r="N375" s="173"/>
      <c r="O375" s="173"/>
      <c r="P375" s="173"/>
      <c r="Q375" s="173"/>
      <c r="R375" s="173"/>
      <c r="S375" s="173"/>
      <c r="T375" s="174"/>
      <c r="AT375" s="169" t="s">
        <v>191</v>
      </c>
      <c r="AU375" s="169" t="s">
        <v>80</v>
      </c>
      <c r="AV375" s="11" t="s">
        <v>80</v>
      </c>
      <c r="AW375" s="11" t="s">
        <v>33</v>
      </c>
      <c r="AX375" s="11" t="s">
        <v>70</v>
      </c>
      <c r="AY375" s="169" t="s">
        <v>132</v>
      </c>
    </row>
    <row r="376" spans="2:51" s="11" customFormat="1" ht="13.5">
      <c r="B376" s="168"/>
      <c r="D376" s="162" t="s">
        <v>191</v>
      </c>
      <c r="E376" s="169" t="s">
        <v>5</v>
      </c>
      <c r="F376" s="170" t="s">
        <v>797</v>
      </c>
      <c r="H376" s="171">
        <v>48.96</v>
      </c>
      <c r="L376" s="168"/>
      <c r="M376" s="172"/>
      <c r="N376" s="173"/>
      <c r="O376" s="173"/>
      <c r="P376" s="173"/>
      <c r="Q376" s="173"/>
      <c r="R376" s="173"/>
      <c r="S376" s="173"/>
      <c r="T376" s="174"/>
      <c r="AT376" s="169" t="s">
        <v>191</v>
      </c>
      <c r="AU376" s="169" t="s">
        <v>80</v>
      </c>
      <c r="AV376" s="11" t="s">
        <v>80</v>
      </c>
      <c r="AW376" s="11" t="s">
        <v>33</v>
      </c>
      <c r="AX376" s="11" t="s">
        <v>70</v>
      </c>
      <c r="AY376" s="169" t="s">
        <v>132</v>
      </c>
    </row>
    <row r="377" spans="2:51" s="11" customFormat="1" ht="13.5">
      <c r="B377" s="168"/>
      <c r="D377" s="162" t="s">
        <v>191</v>
      </c>
      <c r="E377" s="169" t="s">
        <v>5</v>
      </c>
      <c r="F377" s="170" t="s">
        <v>798</v>
      </c>
      <c r="H377" s="171">
        <v>61.25</v>
      </c>
      <c r="L377" s="168"/>
      <c r="M377" s="172"/>
      <c r="N377" s="173"/>
      <c r="O377" s="173"/>
      <c r="P377" s="173"/>
      <c r="Q377" s="173"/>
      <c r="R377" s="173"/>
      <c r="S377" s="173"/>
      <c r="T377" s="174"/>
      <c r="AT377" s="169" t="s">
        <v>191</v>
      </c>
      <c r="AU377" s="169" t="s">
        <v>80</v>
      </c>
      <c r="AV377" s="11" t="s">
        <v>80</v>
      </c>
      <c r="AW377" s="11" t="s">
        <v>33</v>
      </c>
      <c r="AX377" s="11" t="s">
        <v>70</v>
      </c>
      <c r="AY377" s="169" t="s">
        <v>132</v>
      </c>
    </row>
    <row r="378" spans="2:51" s="11" customFormat="1" ht="13.5">
      <c r="B378" s="168"/>
      <c r="D378" s="162" t="s">
        <v>191</v>
      </c>
      <c r="E378" s="169" t="s">
        <v>5</v>
      </c>
      <c r="F378" s="170" t="s">
        <v>799</v>
      </c>
      <c r="H378" s="171">
        <v>47.5</v>
      </c>
      <c r="L378" s="168"/>
      <c r="M378" s="172"/>
      <c r="N378" s="173"/>
      <c r="O378" s="173"/>
      <c r="P378" s="173"/>
      <c r="Q378" s="173"/>
      <c r="R378" s="173"/>
      <c r="S378" s="173"/>
      <c r="T378" s="174"/>
      <c r="AT378" s="169" t="s">
        <v>191</v>
      </c>
      <c r="AU378" s="169" t="s">
        <v>80</v>
      </c>
      <c r="AV378" s="11" t="s">
        <v>80</v>
      </c>
      <c r="AW378" s="11" t="s">
        <v>33</v>
      </c>
      <c r="AX378" s="11" t="s">
        <v>70</v>
      </c>
      <c r="AY378" s="169" t="s">
        <v>132</v>
      </c>
    </row>
    <row r="379" spans="2:51" s="11" customFormat="1" ht="13.5">
      <c r="B379" s="168"/>
      <c r="D379" s="162" t="s">
        <v>191</v>
      </c>
      <c r="E379" s="169" t="s">
        <v>5</v>
      </c>
      <c r="F379" s="170" t="s">
        <v>800</v>
      </c>
      <c r="H379" s="171">
        <v>40.74</v>
      </c>
      <c r="L379" s="168"/>
      <c r="M379" s="172"/>
      <c r="N379" s="173"/>
      <c r="O379" s="173"/>
      <c r="P379" s="173"/>
      <c r="Q379" s="173"/>
      <c r="R379" s="173"/>
      <c r="S379" s="173"/>
      <c r="T379" s="174"/>
      <c r="AT379" s="169" t="s">
        <v>191</v>
      </c>
      <c r="AU379" s="169" t="s">
        <v>80</v>
      </c>
      <c r="AV379" s="11" t="s">
        <v>80</v>
      </c>
      <c r="AW379" s="11" t="s">
        <v>33</v>
      </c>
      <c r="AX379" s="11" t="s">
        <v>70</v>
      </c>
      <c r="AY379" s="169" t="s">
        <v>132</v>
      </c>
    </row>
    <row r="380" spans="2:51" s="11" customFormat="1" ht="13.5">
      <c r="B380" s="168"/>
      <c r="D380" s="162" t="s">
        <v>191</v>
      </c>
      <c r="E380" s="169" t="s">
        <v>5</v>
      </c>
      <c r="F380" s="170" t="s">
        <v>801</v>
      </c>
      <c r="H380" s="171">
        <v>49</v>
      </c>
      <c r="L380" s="168"/>
      <c r="M380" s="172"/>
      <c r="N380" s="173"/>
      <c r="O380" s="173"/>
      <c r="P380" s="173"/>
      <c r="Q380" s="173"/>
      <c r="R380" s="173"/>
      <c r="S380" s="173"/>
      <c r="T380" s="174"/>
      <c r="AT380" s="169" t="s">
        <v>191</v>
      </c>
      <c r="AU380" s="169" t="s">
        <v>80</v>
      </c>
      <c r="AV380" s="11" t="s">
        <v>80</v>
      </c>
      <c r="AW380" s="11" t="s">
        <v>33</v>
      </c>
      <c r="AX380" s="11" t="s">
        <v>70</v>
      </c>
      <c r="AY380" s="169" t="s">
        <v>132</v>
      </c>
    </row>
    <row r="381" spans="2:51" s="11" customFormat="1" ht="13.5">
      <c r="B381" s="168"/>
      <c r="D381" s="162" t="s">
        <v>191</v>
      </c>
      <c r="E381" s="169" t="s">
        <v>5</v>
      </c>
      <c r="F381" s="170" t="s">
        <v>802</v>
      </c>
      <c r="H381" s="171">
        <v>52</v>
      </c>
      <c r="L381" s="168"/>
      <c r="M381" s="172"/>
      <c r="N381" s="173"/>
      <c r="O381" s="173"/>
      <c r="P381" s="173"/>
      <c r="Q381" s="173"/>
      <c r="R381" s="173"/>
      <c r="S381" s="173"/>
      <c r="T381" s="174"/>
      <c r="AT381" s="169" t="s">
        <v>191</v>
      </c>
      <c r="AU381" s="169" t="s">
        <v>80</v>
      </c>
      <c r="AV381" s="11" t="s">
        <v>80</v>
      </c>
      <c r="AW381" s="11" t="s">
        <v>33</v>
      </c>
      <c r="AX381" s="11" t="s">
        <v>70</v>
      </c>
      <c r="AY381" s="169" t="s">
        <v>132</v>
      </c>
    </row>
    <row r="382" spans="2:51" s="12" customFormat="1" ht="13.5">
      <c r="B382" s="175"/>
      <c r="D382" s="162" t="s">
        <v>191</v>
      </c>
      <c r="E382" s="176" t="s">
        <v>5</v>
      </c>
      <c r="F382" s="177" t="s">
        <v>195</v>
      </c>
      <c r="H382" s="178">
        <v>705.86</v>
      </c>
      <c r="L382" s="175"/>
      <c r="M382" s="203"/>
      <c r="N382" s="204"/>
      <c r="O382" s="204"/>
      <c r="P382" s="204"/>
      <c r="Q382" s="204"/>
      <c r="R382" s="204"/>
      <c r="S382" s="204"/>
      <c r="T382" s="205"/>
      <c r="AT382" s="176" t="s">
        <v>191</v>
      </c>
      <c r="AU382" s="176" t="s">
        <v>80</v>
      </c>
      <c r="AV382" s="12" t="s">
        <v>151</v>
      </c>
      <c r="AW382" s="12" t="s">
        <v>33</v>
      </c>
      <c r="AX382" s="12" t="s">
        <v>78</v>
      </c>
      <c r="AY382" s="176" t="s">
        <v>132</v>
      </c>
    </row>
    <row r="383" spans="2:12" s="1" customFormat="1" ht="6.95" customHeight="1">
      <c r="B383" s="52"/>
      <c r="C383" s="53"/>
      <c r="D383" s="53"/>
      <c r="E383" s="53"/>
      <c r="F383" s="53"/>
      <c r="G383" s="53"/>
      <c r="H383" s="53"/>
      <c r="I383" s="53"/>
      <c r="J383" s="53"/>
      <c r="K383" s="53"/>
      <c r="L383" s="37"/>
    </row>
  </sheetData>
  <autoFilter ref="C88:K382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1"/>
  <sheetViews>
    <sheetView showGridLines="0" workbookViewId="0" topLeftCell="A1">
      <pane ySplit="1" topLeftCell="A226" activePane="bottomLeft" state="frozen"/>
      <selection pane="bottomLeft" activeCell="I243" sqref="I24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2:11" s="1" customFormat="1" ht="13.5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244" t="s">
        <v>873</v>
      </c>
      <c r="F9" s="245"/>
      <c r="G9" s="245"/>
      <c r="H9" s="245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ROUND(J86,1)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ROUND(SUM(BE86:BE250),1)</f>
        <v>0</v>
      </c>
      <c r="G30" s="38"/>
      <c r="H30" s="38"/>
      <c r="I30" s="106">
        <v>0.21</v>
      </c>
      <c r="J30" s="105">
        <f>ROUND(ROUND((SUM(BE86:BE250)),1)*I30,2)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ROUND(SUM(BF86:BF250),1)</f>
        <v>0</v>
      </c>
      <c r="G31" s="38"/>
      <c r="H31" s="38"/>
      <c r="I31" s="106">
        <v>0.15</v>
      </c>
      <c r="J31" s="105">
        <f>ROUND(ROUND((SUM(BF86:BF250)),1)*I31,2)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05">
        <f>ROUND(SUM(BG86:BG250),1)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05">
        <f>ROUND(SUM(BH86:BH250),1)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05">
        <f>ROUND(SUM(BI86:BI250),1)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04 - Oprava opěrné zdi - fotodokumentace E1-E9 + průčelí ohradních zdí ozn.D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5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J86</f>
        <v>0</v>
      </c>
      <c r="K56" s="41"/>
      <c r="AU56" s="23" t="s">
        <v>111</v>
      </c>
    </row>
    <row r="57" spans="2:11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J87</f>
        <v>0</v>
      </c>
      <c r="K57" s="123"/>
    </row>
    <row r="58" spans="2:11" s="8" customFormat="1" ht="19.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J88</f>
        <v>0</v>
      </c>
      <c r="K58" s="129"/>
    </row>
    <row r="59" spans="2:11" s="8" customFormat="1" ht="19.9" customHeight="1">
      <c r="B59" s="124"/>
      <c r="C59" s="125"/>
      <c r="D59" s="126" t="s">
        <v>174</v>
      </c>
      <c r="E59" s="127"/>
      <c r="F59" s="127"/>
      <c r="G59" s="127"/>
      <c r="H59" s="127"/>
      <c r="I59" s="127"/>
      <c r="J59" s="128">
        <f>J104</f>
        <v>0</v>
      </c>
      <c r="K59" s="129"/>
    </row>
    <row r="60" spans="2:11" s="8" customFormat="1" ht="19.9" customHeight="1">
      <c r="B60" s="124"/>
      <c r="C60" s="125"/>
      <c r="D60" s="126" t="s">
        <v>175</v>
      </c>
      <c r="E60" s="127"/>
      <c r="F60" s="127"/>
      <c r="G60" s="127"/>
      <c r="H60" s="127"/>
      <c r="I60" s="127"/>
      <c r="J60" s="128">
        <f>J116</f>
        <v>0</v>
      </c>
      <c r="K60" s="129"/>
    </row>
    <row r="61" spans="2:11" s="8" customFormat="1" ht="19.9" customHeight="1">
      <c r="B61" s="124"/>
      <c r="C61" s="125"/>
      <c r="D61" s="126" t="s">
        <v>176</v>
      </c>
      <c r="E61" s="127"/>
      <c r="F61" s="127"/>
      <c r="G61" s="127"/>
      <c r="H61" s="127"/>
      <c r="I61" s="127"/>
      <c r="J61" s="128">
        <f>J129</f>
        <v>0</v>
      </c>
      <c r="K61" s="129"/>
    </row>
    <row r="62" spans="2:11" s="8" customFormat="1" ht="19.9" customHeight="1">
      <c r="B62" s="124"/>
      <c r="C62" s="125"/>
      <c r="D62" s="126" t="s">
        <v>177</v>
      </c>
      <c r="E62" s="127"/>
      <c r="F62" s="127"/>
      <c r="G62" s="127"/>
      <c r="H62" s="127"/>
      <c r="I62" s="127"/>
      <c r="J62" s="128">
        <f>J217</f>
        <v>0</v>
      </c>
      <c r="K62" s="129"/>
    </row>
    <row r="63" spans="2:11" s="8" customFormat="1" ht="19.9" customHeight="1">
      <c r="B63" s="124"/>
      <c r="C63" s="125"/>
      <c r="D63" s="126" t="s">
        <v>178</v>
      </c>
      <c r="E63" s="127"/>
      <c r="F63" s="127"/>
      <c r="G63" s="127"/>
      <c r="H63" s="127"/>
      <c r="I63" s="127"/>
      <c r="J63" s="128">
        <f>J228</f>
        <v>0</v>
      </c>
      <c r="K63" s="129"/>
    </row>
    <row r="64" spans="2:11" s="8" customFormat="1" ht="19.9" customHeight="1">
      <c r="B64" s="124"/>
      <c r="C64" s="125"/>
      <c r="D64" s="126" t="s">
        <v>179</v>
      </c>
      <c r="E64" s="127"/>
      <c r="F64" s="127"/>
      <c r="G64" s="127"/>
      <c r="H64" s="127"/>
      <c r="I64" s="127"/>
      <c r="J64" s="128">
        <f>J235</f>
        <v>0</v>
      </c>
      <c r="K64" s="129"/>
    </row>
    <row r="65" spans="2:11" s="7" customFormat="1" ht="24.95" customHeight="1">
      <c r="B65" s="118"/>
      <c r="C65" s="119"/>
      <c r="D65" s="120" t="s">
        <v>180</v>
      </c>
      <c r="E65" s="121"/>
      <c r="F65" s="121"/>
      <c r="G65" s="121"/>
      <c r="H65" s="121"/>
      <c r="I65" s="121"/>
      <c r="J65" s="122">
        <f>J237</f>
        <v>0</v>
      </c>
      <c r="K65" s="123"/>
    </row>
    <row r="66" spans="2:11" s="8" customFormat="1" ht="19.9" customHeight="1">
      <c r="B66" s="124"/>
      <c r="C66" s="125"/>
      <c r="D66" s="126" t="s">
        <v>182</v>
      </c>
      <c r="E66" s="127"/>
      <c r="F66" s="127"/>
      <c r="G66" s="127"/>
      <c r="H66" s="127"/>
      <c r="I66" s="127"/>
      <c r="J66" s="128">
        <f>J238</f>
        <v>0</v>
      </c>
      <c r="K66" s="129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38"/>
      <c r="J67" s="38"/>
      <c r="K67" s="41"/>
    </row>
    <row r="68" spans="2:11" s="1" customFormat="1" ht="6.95" customHeight="1">
      <c r="B68" s="52"/>
      <c r="C68" s="53"/>
      <c r="D68" s="53"/>
      <c r="E68" s="53"/>
      <c r="F68" s="53"/>
      <c r="G68" s="53"/>
      <c r="H68" s="53"/>
      <c r="I68" s="53"/>
      <c r="J68" s="53"/>
      <c r="K68" s="54"/>
    </row>
    <row r="72" spans="2:12" s="1" customFormat="1" ht="6.95" customHeight="1"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37"/>
    </row>
    <row r="73" spans="2:12" s="1" customFormat="1" ht="36.95" customHeight="1">
      <c r="B73" s="37"/>
      <c r="C73" s="57" t="s">
        <v>115</v>
      </c>
      <c r="L73" s="37"/>
    </row>
    <row r="74" spans="2:12" s="1" customFormat="1" ht="6.95" customHeight="1">
      <c r="B74" s="37"/>
      <c r="L74" s="37"/>
    </row>
    <row r="75" spans="2:12" s="1" customFormat="1" ht="14.45" customHeight="1">
      <c r="B75" s="37"/>
      <c r="C75" s="59" t="s">
        <v>17</v>
      </c>
      <c r="L75" s="37"/>
    </row>
    <row r="76" spans="2:12" s="1" customFormat="1" ht="16.5" customHeight="1">
      <c r="B76" s="37"/>
      <c r="E76" s="247" t="str">
        <f>E7</f>
        <v>Kutná Hora (KH) - opěrné zdi kolem chrámu sv. Barbory</v>
      </c>
      <c r="F76" s="248"/>
      <c r="G76" s="248"/>
      <c r="H76" s="248"/>
      <c r="L76" s="37"/>
    </row>
    <row r="77" spans="2:12" s="1" customFormat="1" ht="14.45" customHeight="1">
      <c r="B77" s="37"/>
      <c r="C77" s="59" t="s">
        <v>105</v>
      </c>
      <c r="L77" s="37"/>
    </row>
    <row r="78" spans="2:12" s="1" customFormat="1" ht="17.25" customHeight="1">
      <c r="B78" s="37"/>
      <c r="E78" s="223" t="str">
        <f>E9</f>
        <v xml:space="preserve">04 - Oprava opěrné zdi - fotodokumentace E1-E9 + průčelí ohradních zdí ozn.D </v>
      </c>
      <c r="F78" s="249"/>
      <c r="G78" s="249"/>
      <c r="H78" s="249"/>
      <c r="L78" s="37"/>
    </row>
    <row r="79" spans="2:12" s="1" customFormat="1" ht="6.95" customHeight="1">
      <c r="B79" s="37"/>
      <c r="L79" s="37"/>
    </row>
    <row r="80" spans="2:12" s="1" customFormat="1" ht="18" customHeight="1">
      <c r="B80" s="37"/>
      <c r="C80" s="59" t="s">
        <v>21</v>
      </c>
      <c r="F80" s="130" t="str">
        <f>F12</f>
        <v>Kutná Hora</v>
      </c>
      <c r="I80" s="59" t="s">
        <v>23</v>
      </c>
      <c r="J80" s="63" t="str">
        <f>IF(J12="","",J12)</f>
        <v>10. 1. 2018</v>
      </c>
      <c r="L80" s="37"/>
    </row>
    <row r="81" spans="2:12" s="1" customFormat="1" ht="6.95" customHeight="1">
      <c r="B81" s="37"/>
      <c r="L81" s="37"/>
    </row>
    <row r="82" spans="2:12" s="1" customFormat="1" ht="13.5">
      <c r="B82" s="37"/>
      <c r="C82" s="59" t="s">
        <v>25</v>
      </c>
      <c r="F82" s="130" t="str">
        <f>E15</f>
        <v>Město Kutná Hora</v>
      </c>
      <c r="I82" s="59" t="s">
        <v>31</v>
      </c>
      <c r="J82" s="130" t="str">
        <f>E21</f>
        <v>Ing. Mgr. Jan Valenta Ph.D.</v>
      </c>
      <c r="L82" s="37"/>
    </row>
    <row r="83" spans="2:12" s="1" customFormat="1" ht="14.45" customHeight="1">
      <c r="B83" s="37"/>
      <c r="C83" s="59" t="s">
        <v>29</v>
      </c>
      <c r="F83" s="130" t="str">
        <f>IF(E18="","",E18)</f>
        <v xml:space="preserve"> </v>
      </c>
      <c r="L83" s="37"/>
    </row>
    <row r="84" spans="2:12" s="1" customFormat="1" ht="10.35" customHeight="1">
      <c r="B84" s="37"/>
      <c r="L84" s="37"/>
    </row>
    <row r="85" spans="2:20" s="9" customFormat="1" ht="29.25" customHeight="1">
      <c r="B85" s="131"/>
      <c r="C85" s="132" t="s">
        <v>116</v>
      </c>
      <c r="D85" s="133" t="s">
        <v>55</v>
      </c>
      <c r="E85" s="133" t="s">
        <v>51</v>
      </c>
      <c r="F85" s="133" t="s">
        <v>117</v>
      </c>
      <c r="G85" s="133" t="s">
        <v>118</v>
      </c>
      <c r="H85" s="133" t="s">
        <v>119</v>
      </c>
      <c r="I85" s="133" t="s">
        <v>120</v>
      </c>
      <c r="J85" s="133" t="s">
        <v>109</v>
      </c>
      <c r="K85" s="134" t="s">
        <v>121</v>
      </c>
      <c r="L85" s="131"/>
      <c r="M85" s="69" t="s">
        <v>122</v>
      </c>
      <c r="N85" s="70" t="s">
        <v>40</v>
      </c>
      <c r="O85" s="70" t="s">
        <v>123</v>
      </c>
      <c r="P85" s="70" t="s">
        <v>124</v>
      </c>
      <c r="Q85" s="70" t="s">
        <v>125</v>
      </c>
      <c r="R85" s="70" t="s">
        <v>126</v>
      </c>
      <c r="S85" s="70" t="s">
        <v>127</v>
      </c>
      <c r="T85" s="71" t="s">
        <v>128</v>
      </c>
    </row>
    <row r="86" spans="2:63" s="1" customFormat="1" ht="29.25" customHeight="1">
      <c r="B86" s="37"/>
      <c r="C86" s="73" t="s">
        <v>110</v>
      </c>
      <c r="J86" s="135">
        <f>BK86</f>
        <v>0</v>
      </c>
      <c r="L86" s="37"/>
      <c r="M86" s="72"/>
      <c r="N86" s="64"/>
      <c r="O86" s="64"/>
      <c r="P86" s="136">
        <f>P87+P237</f>
        <v>3120.6276900000003</v>
      </c>
      <c r="Q86" s="64"/>
      <c r="R86" s="136">
        <f>R87+R237</f>
        <v>76.58243239999999</v>
      </c>
      <c r="S86" s="64"/>
      <c r="T86" s="137">
        <f>T87+T237</f>
        <v>82.81695500000001</v>
      </c>
      <c r="AT86" s="23" t="s">
        <v>69</v>
      </c>
      <c r="AU86" s="23" t="s">
        <v>111</v>
      </c>
      <c r="BK86" s="138">
        <f>BK87+BK237</f>
        <v>0</v>
      </c>
    </row>
    <row r="87" spans="2:63" s="10" customFormat="1" ht="37.35" customHeight="1">
      <c r="B87" s="139"/>
      <c r="D87" s="140" t="s">
        <v>69</v>
      </c>
      <c r="E87" s="141" t="s">
        <v>183</v>
      </c>
      <c r="F87" s="141" t="s">
        <v>184</v>
      </c>
      <c r="J87" s="142">
        <f>BK87</f>
        <v>0</v>
      </c>
      <c r="L87" s="139"/>
      <c r="M87" s="143"/>
      <c r="N87" s="144"/>
      <c r="O87" s="144"/>
      <c r="P87" s="145">
        <f>P88+P104+P116+P129+P217+P228+P235</f>
        <v>3057.95244</v>
      </c>
      <c r="Q87" s="144"/>
      <c r="R87" s="145">
        <f>R88+R104+R116+R129+R217+R228+R235</f>
        <v>76.49582659999999</v>
      </c>
      <c r="S87" s="144"/>
      <c r="T87" s="146">
        <f>T88+T104+T116+T129+T217+T228+T235</f>
        <v>82.81695500000001</v>
      </c>
      <c r="AR87" s="140" t="s">
        <v>78</v>
      </c>
      <c r="AT87" s="147" t="s">
        <v>69</v>
      </c>
      <c r="AU87" s="147" t="s">
        <v>70</v>
      </c>
      <c r="AY87" s="140" t="s">
        <v>132</v>
      </c>
      <c r="BK87" s="148">
        <f>BK88+BK104+BK116+BK129+BK217+BK228+BK235</f>
        <v>0</v>
      </c>
    </row>
    <row r="88" spans="2:63" s="10" customFormat="1" ht="19.9" customHeight="1">
      <c r="B88" s="139"/>
      <c r="D88" s="140" t="s">
        <v>69</v>
      </c>
      <c r="E88" s="160" t="s">
        <v>78</v>
      </c>
      <c r="F88" s="160" t="s">
        <v>185</v>
      </c>
      <c r="J88" s="161">
        <f>BK88</f>
        <v>0</v>
      </c>
      <c r="L88" s="139"/>
      <c r="M88" s="143"/>
      <c r="N88" s="144"/>
      <c r="O88" s="144"/>
      <c r="P88" s="145">
        <f>SUM(P89:P103)</f>
        <v>22.733199999999997</v>
      </c>
      <c r="Q88" s="144"/>
      <c r="R88" s="145">
        <f>SUM(R89:R103)</f>
        <v>0.0124092</v>
      </c>
      <c r="S88" s="144"/>
      <c r="T88" s="146">
        <f>SUM(T89:T103)</f>
        <v>0</v>
      </c>
      <c r="AR88" s="140" t="s">
        <v>78</v>
      </c>
      <c r="AT88" s="147" t="s">
        <v>69</v>
      </c>
      <c r="AU88" s="147" t="s">
        <v>78</v>
      </c>
      <c r="AY88" s="140" t="s">
        <v>132</v>
      </c>
      <c r="BK88" s="148">
        <f>SUM(BK89:BK103)</f>
        <v>0</v>
      </c>
    </row>
    <row r="89" spans="2:65" s="1" customFormat="1" ht="25.5" customHeight="1">
      <c r="B89" s="149"/>
      <c r="C89" s="150" t="s">
        <v>78</v>
      </c>
      <c r="D89" s="150" t="s">
        <v>133</v>
      </c>
      <c r="E89" s="151" t="s">
        <v>207</v>
      </c>
      <c r="F89" s="152" t="s">
        <v>208</v>
      </c>
      <c r="G89" s="153" t="s">
        <v>188</v>
      </c>
      <c r="H89" s="154">
        <v>68.95</v>
      </c>
      <c r="I89" s="154"/>
      <c r="J89" s="154">
        <f>ROUND(I89*H89,2)</f>
        <v>0</v>
      </c>
      <c r="K89" s="152" t="s">
        <v>137</v>
      </c>
      <c r="L89" s="37"/>
      <c r="M89" s="155" t="s">
        <v>5</v>
      </c>
      <c r="N89" s="156" t="s">
        <v>41</v>
      </c>
      <c r="O89" s="157">
        <v>0.172</v>
      </c>
      <c r="P89" s="157">
        <f>O89*H89</f>
        <v>11.859399999999999</v>
      </c>
      <c r="Q89" s="157">
        <v>0</v>
      </c>
      <c r="R89" s="157">
        <f>Q89*H89</f>
        <v>0</v>
      </c>
      <c r="S89" s="157">
        <v>0</v>
      </c>
      <c r="T89" s="158">
        <f>S89*H89</f>
        <v>0</v>
      </c>
      <c r="AR89" s="23" t="s">
        <v>151</v>
      </c>
      <c r="AT89" s="23" t="s">
        <v>133</v>
      </c>
      <c r="AU89" s="23" t="s">
        <v>80</v>
      </c>
      <c r="AY89" s="23" t="s">
        <v>132</v>
      </c>
      <c r="BE89" s="159">
        <f>IF(N89="základní",J89,0)</f>
        <v>0</v>
      </c>
      <c r="BF89" s="159">
        <f>IF(N89="snížená",J89,0)</f>
        <v>0</v>
      </c>
      <c r="BG89" s="159">
        <f>IF(N89="zákl. přenesená",J89,0)</f>
        <v>0</v>
      </c>
      <c r="BH89" s="159">
        <f>IF(N89="sníž. přenesená",J89,0)</f>
        <v>0</v>
      </c>
      <c r="BI89" s="159">
        <f>IF(N89="nulová",J89,0)</f>
        <v>0</v>
      </c>
      <c r="BJ89" s="23" t="s">
        <v>78</v>
      </c>
      <c r="BK89" s="159">
        <f>ROUND(I89*H89,2)</f>
        <v>0</v>
      </c>
      <c r="BL89" s="23" t="s">
        <v>151</v>
      </c>
      <c r="BM89" s="23" t="s">
        <v>874</v>
      </c>
    </row>
    <row r="90" spans="2:51" s="11" customFormat="1" ht="13.5">
      <c r="B90" s="168"/>
      <c r="D90" s="162" t="s">
        <v>191</v>
      </c>
      <c r="E90" s="169" t="s">
        <v>5</v>
      </c>
      <c r="F90" s="170" t="s">
        <v>875</v>
      </c>
      <c r="H90" s="171">
        <v>3.83</v>
      </c>
      <c r="L90" s="168"/>
      <c r="M90" s="172"/>
      <c r="N90" s="173"/>
      <c r="O90" s="173"/>
      <c r="P90" s="173"/>
      <c r="Q90" s="173"/>
      <c r="R90" s="173"/>
      <c r="S90" s="173"/>
      <c r="T90" s="174"/>
      <c r="AT90" s="169" t="s">
        <v>191</v>
      </c>
      <c r="AU90" s="169" t="s">
        <v>80</v>
      </c>
      <c r="AV90" s="11" t="s">
        <v>80</v>
      </c>
      <c r="AW90" s="11" t="s">
        <v>33</v>
      </c>
      <c r="AX90" s="11" t="s">
        <v>70</v>
      </c>
      <c r="AY90" s="169" t="s">
        <v>132</v>
      </c>
    </row>
    <row r="91" spans="2:51" s="11" customFormat="1" ht="13.5">
      <c r="B91" s="168"/>
      <c r="D91" s="162" t="s">
        <v>191</v>
      </c>
      <c r="E91" s="169" t="s">
        <v>5</v>
      </c>
      <c r="F91" s="170" t="s">
        <v>876</v>
      </c>
      <c r="H91" s="171">
        <v>4.2</v>
      </c>
      <c r="L91" s="168"/>
      <c r="M91" s="172"/>
      <c r="N91" s="173"/>
      <c r="O91" s="173"/>
      <c r="P91" s="173"/>
      <c r="Q91" s="173"/>
      <c r="R91" s="173"/>
      <c r="S91" s="173"/>
      <c r="T91" s="174"/>
      <c r="AT91" s="169" t="s">
        <v>191</v>
      </c>
      <c r="AU91" s="169" t="s">
        <v>80</v>
      </c>
      <c r="AV91" s="11" t="s">
        <v>80</v>
      </c>
      <c r="AW91" s="11" t="s">
        <v>33</v>
      </c>
      <c r="AX91" s="11" t="s">
        <v>70</v>
      </c>
      <c r="AY91" s="169" t="s">
        <v>132</v>
      </c>
    </row>
    <row r="92" spans="2:51" s="11" customFormat="1" ht="13.5">
      <c r="B92" s="168"/>
      <c r="D92" s="162" t="s">
        <v>191</v>
      </c>
      <c r="E92" s="169" t="s">
        <v>5</v>
      </c>
      <c r="F92" s="170" t="s">
        <v>877</v>
      </c>
      <c r="H92" s="171">
        <v>4.28</v>
      </c>
      <c r="L92" s="168"/>
      <c r="M92" s="172"/>
      <c r="N92" s="173"/>
      <c r="O92" s="173"/>
      <c r="P92" s="173"/>
      <c r="Q92" s="173"/>
      <c r="R92" s="173"/>
      <c r="S92" s="173"/>
      <c r="T92" s="174"/>
      <c r="AT92" s="169" t="s">
        <v>191</v>
      </c>
      <c r="AU92" s="169" t="s">
        <v>80</v>
      </c>
      <c r="AV92" s="11" t="s">
        <v>80</v>
      </c>
      <c r="AW92" s="11" t="s">
        <v>33</v>
      </c>
      <c r="AX92" s="11" t="s">
        <v>70</v>
      </c>
      <c r="AY92" s="169" t="s">
        <v>132</v>
      </c>
    </row>
    <row r="93" spans="2:51" s="11" customFormat="1" ht="13.5">
      <c r="B93" s="168"/>
      <c r="D93" s="162" t="s">
        <v>191</v>
      </c>
      <c r="E93" s="169" t="s">
        <v>5</v>
      </c>
      <c r="F93" s="170" t="s">
        <v>878</v>
      </c>
      <c r="H93" s="171">
        <v>4.74</v>
      </c>
      <c r="L93" s="168"/>
      <c r="M93" s="172"/>
      <c r="N93" s="173"/>
      <c r="O93" s="173"/>
      <c r="P93" s="173"/>
      <c r="Q93" s="173"/>
      <c r="R93" s="173"/>
      <c r="S93" s="173"/>
      <c r="T93" s="174"/>
      <c r="AT93" s="169" t="s">
        <v>191</v>
      </c>
      <c r="AU93" s="169" t="s">
        <v>80</v>
      </c>
      <c r="AV93" s="11" t="s">
        <v>80</v>
      </c>
      <c r="AW93" s="11" t="s">
        <v>33</v>
      </c>
      <c r="AX93" s="11" t="s">
        <v>70</v>
      </c>
      <c r="AY93" s="169" t="s">
        <v>132</v>
      </c>
    </row>
    <row r="94" spans="2:51" s="11" customFormat="1" ht="13.5">
      <c r="B94" s="168"/>
      <c r="D94" s="162" t="s">
        <v>191</v>
      </c>
      <c r="E94" s="169" t="s">
        <v>5</v>
      </c>
      <c r="F94" s="170" t="s">
        <v>879</v>
      </c>
      <c r="H94" s="171">
        <v>3.45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51" s="11" customFormat="1" ht="13.5">
      <c r="B95" s="168"/>
      <c r="D95" s="162" t="s">
        <v>191</v>
      </c>
      <c r="E95" s="169" t="s">
        <v>5</v>
      </c>
      <c r="F95" s="170" t="s">
        <v>880</v>
      </c>
      <c r="H95" s="171">
        <v>16.65</v>
      </c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191</v>
      </c>
      <c r="AU95" s="169" t="s">
        <v>80</v>
      </c>
      <c r="AV95" s="11" t="s">
        <v>80</v>
      </c>
      <c r="AW95" s="11" t="s">
        <v>33</v>
      </c>
      <c r="AX95" s="11" t="s">
        <v>70</v>
      </c>
      <c r="AY95" s="169" t="s">
        <v>132</v>
      </c>
    </row>
    <row r="96" spans="2:51" s="11" customFormat="1" ht="13.5">
      <c r="B96" s="168"/>
      <c r="D96" s="162" t="s">
        <v>191</v>
      </c>
      <c r="E96" s="169" t="s">
        <v>5</v>
      </c>
      <c r="F96" s="170" t="s">
        <v>881</v>
      </c>
      <c r="H96" s="171">
        <v>10.2</v>
      </c>
      <c r="L96" s="168"/>
      <c r="M96" s="172"/>
      <c r="N96" s="173"/>
      <c r="O96" s="173"/>
      <c r="P96" s="173"/>
      <c r="Q96" s="173"/>
      <c r="R96" s="173"/>
      <c r="S96" s="173"/>
      <c r="T96" s="174"/>
      <c r="AT96" s="169" t="s">
        <v>191</v>
      </c>
      <c r="AU96" s="169" t="s">
        <v>80</v>
      </c>
      <c r="AV96" s="11" t="s">
        <v>80</v>
      </c>
      <c r="AW96" s="11" t="s">
        <v>33</v>
      </c>
      <c r="AX96" s="11" t="s">
        <v>70</v>
      </c>
      <c r="AY96" s="169" t="s">
        <v>132</v>
      </c>
    </row>
    <row r="97" spans="2:51" s="11" customFormat="1" ht="13.5">
      <c r="B97" s="168"/>
      <c r="D97" s="162" t="s">
        <v>191</v>
      </c>
      <c r="E97" s="169" t="s">
        <v>5</v>
      </c>
      <c r="F97" s="170" t="s">
        <v>882</v>
      </c>
      <c r="H97" s="171">
        <v>7.5</v>
      </c>
      <c r="L97" s="168"/>
      <c r="M97" s="172"/>
      <c r="N97" s="173"/>
      <c r="O97" s="173"/>
      <c r="P97" s="173"/>
      <c r="Q97" s="173"/>
      <c r="R97" s="173"/>
      <c r="S97" s="173"/>
      <c r="T97" s="174"/>
      <c r="AT97" s="169" t="s">
        <v>191</v>
      </c>
      <c r="AU97" s="169" t="s">
        <v>80</v>
      </c>
      <c r="AV97" s="11" t="s">
        <v>80</v>
      </c>
      <c r="AW97" s="11" t="s">
        <v>33</v>
      </c>
      <c r="AX97" s="11" t="s">
        <v>70</v>
      </c>
      <c r="AY97" s="169" t="s">
        <v>132</v>
      </c>
    </row>
    <row r="98" spans="2:51" s="11" customFormat="1" ht="13.5">
      <c r="B98" s="168"/>
      <c r="D98" s="162" t="s">
        <v>191</v>
      </c>
      <c r="E98" s="169" t="s">
        <v>5</v>
      </c>
      <c r="F98" s="170" t="s">
        <v>883</v>
      </c>
      <c r="H98" s="171">
        <v>14.1</v>
      </c>
      <c r="L98" s="168"/>
      <c r="M98" s="172"/>
      <c r="N98" s="173"/>
      <c r="O98" s="173"/>
      <c r="P98" s="173"/>
      <c r="Q98" s="173"/>
      <c r="R98" s="173"/>
      <c r="S98" s="173"/>
      <c r="T98" s="174"/>
      <c r="AT98" s="169" t="s">
        <v>191</v>
      </c>
      <c r="AU98" s="169" t="s">
        <v>80</v>
      </c>
      <c r="AV98" s="11" t="s">
        <v>80</v>
      </c>
      <c r="AW98" s="11" t="s">
        <v>33</v>
      </c>
      <c r="AX98" s="11" t="s">
        <v>70</v>
      </c>
      <c r="AY98" s="169" t="s">
        <v>132</v>
      </c>
    </row>
    <row r="99" spans="2:51" s="12" customFormat="1" ht="13.5">
      <c r="B99" s="175"/>
      <c r="D99" s="162" t="s">
        <v>191</v>
      </c>
      <c r="E99" s="176" t="s">
        <v>5</v>
      </c>
      <c r="F99" s="177" t="s">
        <v>195</v>
      </c>
      <c r="H99" s="178">
        <v>68.95</v>
      </c>
      <c r="L99" s="175"/>
      <c r="M99" s="179"/>
      <c r="N99" s="180"/>
      <c r="O99" s="180"/>
      <c r="P99" s="180"/>
      <c r="Q99" s="180"/>
      <c r="R99" s="180"/>
      <c r="S99" s="180"/>
      <c r="T99" s="181"/>
      <c r="AT99" s="176" t="s">
        <v>191</v>
      </c>
      <c r="AU99" s="176" t="s">
        <v>80</v>
      </c>
      <c r="AV99" s="12" t="s">
        <v>151</v>
      </c>
      <c r="AW99" s="12" t="s">
        <v>33</v>
      </c>
      <c r="AX99" s="12" t="s">
        <v>78</v>
      </c>
      <c r="AY99" s="176" t="s">
        <v>132</v>
      </c>
    </row>
    <row r="100" spans="2:65" s="1" customFormat="1" ht="16.5" customHeight="1">
      <c r="B100" s="149"/>
      <c r="C100" s="150" t="s">
        <v>80</v>
      </c>
      <c r="D100" s="150" t="s">
        <v>133</v>
      </c>
      <c r="E100" s="151" t="s">
        <v>229</v>
      </c>
      <c r="F100" s="152" t="s">
        <v>230</v>
      </c>
      <c r="G100" s="153" t="s">
        <v>188</v>
      </c>
      <c r="H100" s="154">
        <v>68.94</v>
      </c>
      <c r="I100" s="154"/>
      <c r="J100" s="154">
        <f>ROUND(I100*H100,2)</f>
        <v>0</v>
      </c>
      <c r="K100" s="152" t="s">
        <v>137</v>
      </c>
      <c r="L100" s="37"/>
      <c r="M100" s="155" t="s">
        <v>5</v>
      </c>
      <c r="N100" s="156" t="s">
        <v>41</v>
      </c>
      <c r="O100" s="157">
        <v>0.07</v>
      </c>
      <c r="P100" s="157">
        <f>O100*H100</f>
        <v>4.8258</v>
      </c>
      <c r="Q100" s="157">
        <v>0.00018</v>
      </c>
      <c r="R100" s="157">
        <f>Q100*H100</f>
        <v>0.0124092</v>
      </c>
      <c r="S100" s="157">
        <v>0</v>
      </c>
      <c r="T100" s="158">
        <f>S100*H100</f>
        <v>0</v>
      </c>
      <c r="AR100" s="23" t="s">
        <v>151</v>
      </c>
      <c r="AT100" s="23" t="s">
        <v>133</v>
      </c>
      <c r="AU100" s="23" t="s">
        <v>80</v>
      </c>
      <c r="AY100" s="23" t="s">
        <v>132</v>
      </c>
      <c r="BE100" s="159">
        <f>IF(N100="základní",J100,0)</f>
        <v>0</v>
      </c>
      <c r="BF100" s="159">
        <f>IF(N100="snížená",J100,0)</f>
        <v>0</v>
      </c>
      <c r="BG100" s="159">
        <f>IF(N100="zákl. přenesená",J100,0)</f>
        <v>0</v>
      </c>
      <c r="BH100" s="159">
        <f>IF(N100="sníž. přenesená",J100,0)</f>
        <v>0</v>
      </c>
      <c r="BI100" s="159">
        <f>IF(N100="nulová",J100,0)</f>
        <v>0</v>
      </c>
      <c r="BJ100" s="23" t="s">
        <v>78</v>
      </c>
      <c r="BK100" s="159">
        <f>ROUND(I100*H100,2)</f>
        <v>0</v>
      </c>
      <c r="BL100" s="23" t="s">
        <v>151</v>
      </c>
      <c r="BM100" s="23" t="s">
        <v>884</v>
      </c>
    </row>
    <row r="101" spans="2:65" s="1" customFormat="1" ht="25.5" customHeight="1">
      <c r="B101" s="149"/>
      <c r="C101" s="150" t="s">
        <v>145</v>
      </c>
      <c r="D101" s="150" t="s">
        <v>133</v>
      </c>
      <c r="E101" s="151" t="s">
        <v>232</v>
      </c>
      <c r="F101" s="152" t="s">
        <v>233</v>
      </c>
      <c r="G101" s="153" t="s">
        <v>202</v>
      </c>
      <c r="H101" s="154">
        <v>1.8</v>
      </c>
      <c r="I101" s="154"/>
      <c r="J101" s="154">
        <f>ROUND(I101*H101,2)</f>
        <v>0</v>
      </c>
      <c r="K101" s="152" t="s">
        <v>137</v>
      </c>
      <c r="L101" s="37"/>
      <c r="M101" s="155" t="s">
        <v>5</v>
      </c>
      <c r="N101" s="156" t="s">
        <v>41</v>
      </c>
      <c r="O101" s="157">
        <v>3.36</v>
      </c>
      <c r="P101" s="157">
        <f>O101*H101</f>
        <v>6.048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23" t="s">
        <v>151</v>
      </c>
      <c r="AT101" s="23" t="s">
        <v>133</v>
      </c>
      <c r="AU101" s="23" t="s">
        <v>80</v>
      </c>
      <c r="AY101" s="23" t="s">
        <v>132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23" t="s">
        <v>78</v>
      </c>
      <c r="BK101" s="159">
        <f>ROUND(I101*H101,2)</f>
        <v>0</v>
      </c>
      <c r="BL101" s="23" t="s">
        <v>151</v>
      </c>
      <c r="BM101" s="23" t="s">
        <v>885</v>
      </c>
    </row>
    <row r="102" spans="2:51" s="11" customFormat="1" ht="13.5">
      <c r="B102" s="168"/>
      <c r="D102" s="162" t="s">
        <v>191</v>
      </c>
      <c r="E102" s="169" t="s">
        <v>5</v>
      </c>
      <c r="F102" s="170" t="s">
        <v>886</v>
      </c>
      <c r="H102" s="171">
        <v>1.8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78</v>
      </c>
      <c r="AY102" s="169" t="s">
        <v>132</v>
      </c>
    </row>
    <row r="103" spans="2:65" s="1" customFormat="1" ht="16.5" customHeight="1">
      <c r="B103" s="149"/>
      <c r="C103" s="150" t="s">
        <v>151</v>
      </c>
      <c r="D103" s="150" t="s">
        <v>133</v>
      </c>
      <c r="E103" s="151" t="s">
        <v>236</v>
      </c>
      <c r="F103" s="152" t="s">
        <v>237</v>
      </c>
      <c r="G103" s="153" t="s">
        <v>136</v>
      </c>
      <c r="H103" s="154">
        <v>1</v>
      </c>
      <c r="I103" s="154"/>
      <c r="J103" s="154">
        <f>ROUND(I103*H103,2)</f>
        <v>0</v>
      </c>
      <c r="K103" s="152" t="s">
        <v>5</v>
      </c>
      <c r="L103" s="37"/>
      <c r="M103" s="155" t="s">
        <v>5</v>
      </c>
      <c r="N103" s="156" t="s">
        <v>41</v>
      </c>
      <c r="O103" s="157">
        <v>0</v>
      </c>
      <c r="P103" s="157">
        <f>O103*H103</f>
        <v>0</v>
      </c>
      <c r="Q103" s="157">
        <v>0</v>
      </c>
      <c r="R103" s="157">
        <f>Q103*H103</f>
        <v>0</v>
      </c>
      <c r="S103" s="157">
        <v>0</v>
      </c>
      <c r="T103" s="158">
        <f>S103*H103</f>
        <v>0</v>
      </c>
      <c r="AR103" s="23" t="s">
        <v>151</v>
      </c>
      <c r="AT103" s="23" t="s">
        <v>133</v>
      </c>
      <c r="AU103" s="23" t="s">
        <v>80</v>
      </c>
      <c r="AY103" s="23" t="s">
        <v>132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23" t="s">
        <v>78</v>
      </c>
      <c r="BK103" s="159">
        <f>ROUND(I103*H103,2)</f>
        <v>0</v>
      </c>
      <c r="BL103" s="23" t="s">
        <v>151</v>
      </c>
      <c r="BM103" s="23" t="s">
        <v>887</v>
      </c>
    </row>
    <row r="104" spans="2:63" s="10" customFormat="1" ht="29.85" customHeight="1">
      <c r="B104" s="139"/>
      <c r="D104" s="140" t="s">
        <v>69</v>
      </c>
      <c r="E104" s="160" t="s">
        <v>244</v>
      </c>
      <c r="F104" s="160" t="s">
        <v>255</v>
      </c>
      <c r="J104" s="161">
        <f>BK104</f>
        <v>0</v>
      </c>
      <c r="L104" s="139"/>
      <c r="M104" s="143"/>
      <c r="N104" s="144"/>
      <c r="O104" s="144"/>
      <c r="P104" s="145">
        <f>SUM(P105:P115)</f>
        <v>19.3032</v>
      </c>
      <c r="Q104" s="144"/>
      <c r="R104" s="145">
        <f>SUM(R105:R115)</f>
        <v>0</v>
      </c>
      <c r="S104" s="144"/>
      <c r="T104" s="146">
        <f>SUM(T105:T115)</f>
        <v>0.02298</v>
      </c>
      <c r="AR104" s="140" t="s">
        <v>78</v>
      </c>
      <c r="AT104" s="147" t="s">
        <v>69</v>
      </c>
      <c r="AU104" s="147" t="s">
        <v>78</v>
      </c>
      <c r="AY104" s="140" t="s">
        <v>132</v>
      </c>
      <c r="BK104" s="148">
        <f>SUM(BK105:BK115)</f>
        <v>0</v>
      </c>
    </row>
    <row r="105" spans="2:65" s="1" customFormat="1" ht="25.5" customHeight="1">
      <c r="B105" s="149"/>
      <c r="C105" s="150" t="s">
        <v>131</v>
      </c>
      <c r="D105" s="150" t="s">
        <v>133</v>
      </c>
      <c r="E105" s="151" t="s">
        <v>257</v>
      </c>
      <c r="F105" s="152" t="s">
        <v>258</v>
      </c>
      <c r="G105" s="153" t="s">
        <v>188</v>
      </c>
      <c r="H105" s="154">
        <v>45.96</v>
      </c>
      <c r="I105" s="154"/>
      <c r="J105" s="154">
        <f>ROUND(I105*H105,2)</f>
        <v>0</v>
      </c>
      <c r="K105" s="152" t="s">
        <v>137</v>
      </c>
      <c r="L105" s="37"/>
      <c r="M105" s="155" t="s">
        <v>5</v>
      </c>
      <c r="N105" s="156" t="s">
        <v>41</v>
      </c>
      <c r="O105" s="157">
        <v>0.42</v>
      </c>
      <c r="P105" s="157">
        <f>O105*H105</f>
        <v>19.3032</v>
      </c>
      <c r="Q105" s="157">
        <v>0</v>
      </c>
      <c r="R105" s="157">
        <f>Q105*H105</f>
        <v>0</v>
      </c>
      <c r="S105" s="157">
        <v>0.0005</v>
      </c>
      <c r="T105" s="158">
        <f>S105*H105</f>
        <v>0.02298</v>
      </c>
      <c r="AR105" s="23" t="s">
        <v>151</v>
      </c>
      <c r="AT105" s="23" t="s">
        <v>133</v>
      </c>
      <c r="AU105" s="23" t="s">
        <v>80</v>
      </c>
      <c r="AY105" s="23" t="s">
        <v>132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23" t="s">
        <v>78</v>
      </c>
      <c r="BK105" s="159">
        <f>ROUND(I105*H105,2)</f>
        <v>0</v>
      </c>
      <c r="BL105" s="23" t="s">
        <v>151</v>
      </c>
      <c r="BM105" s="23" t="s">
        <v>259</v>
      </c>
    </row>
    <row r="106" spans="2:51" s="11" customFormat="1" ht="13.5">
      <c r="B106" s="168"/>
      <c r="D106" s="162" t="s">
        <v>191</v>
      </c>
      <c r="E106" s="169" t="s">
        <v>5</v>
      </c>
      <c r="F106" s="170" t="s">
        <v>888</v>
      </c>
      <c r="H106" s="171">
        <v>2.55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51" s="11" customFormat="1" ht="13.5">
      <c r="B107" s="168"/>
      <c r="D107" s="162" t="s">
        <v>191</v>
      </c>
      <c r="E107" s="169" t="s">
        <v>5</v>
      </c>
      <c r="F107" s="170" t="s">
        <v>889</v>
      </c>
      <c r="H107" s="171">
        <v>2.8</v>
      </c>
      <c r="L107" s="168"/>
      <c r="M107" s="172"/>
      <c r="N107" s="173"/>
      <c r="O107" s="173"/>
      <c r="P107" s="173"/>
      <c r="Q107" s="173"/>
      <c r="R107" s="173"/>
      <c r="S107" s="173"/>
      <c r="T107" s="174"/>
      <c r="AT107" s="169" t="s">
        <v>191</v>
      </c>
      <c r="AU107" s="169" t="s">
        <v>80</v>
      </c>
      <c r="AV107" s="11" t="s">
        <v>80</v>
      </c>
      <c r="AW107" s="11" t="s">
        <v>33</v>
      </c>
      <c r="AX107" s="11" t="s">
        <v>70</v>
      </c>
      <c r="AY107" s="169" t="s">
        <v>132</v>
      </c>
    </row>
    <row r="108" spans="2:51" s="11" customFormat="1" ht="13.5">
      <c r="B108" s="168"/>
      <c r="D108" s="162" t="s">
        <v>191</v>
      </c>
      <c r="E108" s="169" t="s">
        <v>5</v>
      </c>
      <c r="F108" s="170" t="s">
        <v>890</v>
      </c>
      <c r="H108" s="171">
        <v>2.85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51" s="11" customFormat="1" ht="13.5">
      <c r="B109" s="168"/>
      <c r="D109" s="162" t="s">
        <v>191</v>
      </c>
      <c r="E109" s="169" t="s">
        <v>5</v>
      </c>
      <c r="F109" s="170" t="s">
        <v>891</v>
      </c>
      <c r="H109" s="171">
        <v>3.16</v>
      </c>
      <c r="L109" s="168"/>
      <c r="M109" s="172"/>
      <c r="N109" s="173"/>
      <c r="O109" s="173"/>
      <c r="P109" s="173"/>
      <c r="Q109" s="173"/>
      <c r="R109" s="173"/>
      <c r="S109" s="173"/>
      <c r="T109" s="174"/>
      <c r="AT109" s="169" t="s">
        <v>191</v>
      </c>
      <c r="AU109" s="169" t="s">
        <v>80</v>
      </c>
      <c r="AV109" s="11" t="s">
        <v>80</v>
      </c>
      <c r="AW109" s="11" t="s">
        <v>33</v>
      </c>
      <c r="AX109" s="11" t="s">
        <v>70</v>
      </c>
      <c r="AY109" s="169" t="s">
        <v>132</v>
      </c>
    </row>
    <row r="110" spans="2:51" s="11" customFormat="1" ht="13.5">
      <c r="B110" s="168"/>
      <c r="D110" s="162" t="s">
        <v>191</v>
      </c>
      <c r="E110" s="169" t="s">
        <v>5</v>
      </c>
      <c r="F110" s="170" t="s">
        <v>892</v>
      </c>
      <c r="H110" s="171">
        <v>2.3</v>
      </c>
      <c r="L110" s="168"/>
      <c r="M110" s="172"/>
      <c r="N110" s="173"/>
      <c r="O110" s="173"/>
      <c r="P110" s="173"/>
      <c r="Q110" s="173"/>
      <c r="R110" s="173"/>
      <c r="S110" s="173"/>
      <c r="T110" s="174"/>
      <c r="AT110" s="169" t="s">
        <v>191</v>
      </c>
      <c r="AU110" s="169" t="s">
        <v>80</v>
      </c>
      <c r="AV110" s="11" t="s">
        <v>80</v>
      </c>
      <c r="AW110" s="11" t="s">
        <v>33</v>
      </c>
      <c r="AX110" s="11" t="s">
        <v>70</v>
      </c>
      <c r="AY110" s="169" t="s">
        <v>132</v>
      </c>
    </row>
    <row r="111" spans="2:51" s="11" customFormat="1" ht="13.5">
      <c r="B111" s="168"/>
      <c r="D111" s="162" t="s">
        <v>191</v>
      </c>
      <c r="E111" s="169" t="s">
        <v>5</v>
      </c>
      <c r="F111" s="170" t="s">
        <v>893</v>
      </c>
      <c r="H111" s="171">
        <v>11.1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51" s="11" customFormat="1" ht="13.5">
      <c r="B112" s="168"/>
      <c r="D112" s="162" t="s">
        <v>191</v>
      </c>
      <c r="E112" s="169" t="s">
        <v>5</v>
      </c>
      <c r="F112" s="170" t="s">
        <v>894</v>
      </c>
      <c r="H112" s="171">
        <v>6.8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70</v>
      </c>
      <c r="AY112" s="169" t="s">
        <v>132</v>
      </c>
    </row>
    <row r="113" spans="2:51" s="11" customFormat="1" ht="13.5">
      <c r="B113" s="168"/>
      <c r="D113" s="162" t="s">
        <v>191</v>
      </c>
      <c r="E113" s="169" t="s">
        <v>5</v>
      </c>
      <c r="F113" s="170" t="s">
        <v>895</v>
      </c>
      <c r="H113" s="171">
        <v>5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51" s="11" customFormat="1" ht="13.5">
      <c r="B114" s="168"/>
      <c r="D114" s="162" t="s">
        <v>191</v>
      </c>
      <c r="E114" s="169" t="s">
        <v>5</v>
      </c>
      <c r="F114" s="170" t="s">
        <v>896</v>
      </c>
      <c r="H114" s="171">
        <v>9.4</v>
      </c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191</v>
      </c>
      <c r="AU114" s="169" t="s">
        <v>80</v>
      </c>
      <c r="AV114" s="11" t="s">
        <v>80</v>
      </c>
      <c r="AW114" s="11" t="s">
        <v>33</v>
      </c>
      <c r="AX114" s="11" t="s">
        <v>70</v>
      </c>
      <c r="AY114" s="169" t="s">
        <v>132</v>
      </c>
    </row>
    <row r="115" spans="2:51" s="12" customFormat="1" ht="13.5">
      <c r="B115" s="175"/>
      <c r="D115" s="162" t="s">
        <v>191</v>
      </c>
      <c r="E115" s="176" t="s">
        <v>5</v>
      </c>
      <c r="F115" s="177" t="s">
        <v>195</v>
      </c>
      <c r="H115" s="178">
        <v>45.96</v>
      </c>
      <c r="L115" s="175"/>
      <c r="M115" s="179"/>
      <c r="N115" s="180"/>
      <c r="O115" s="180"/>
      <c r="P115" s="180"/>
      <c r="Q115" s="180"/>
      <c r="R115" s="180"/>
      <c r="S115" s="180"/>
      <c r="T115" s="181"/>
      <c r="AT115" s="176" t="s">
        <v>191</v>
      </c>
      <c r="AU115" s="176" t="s">
        <v>80</v>
      </c>
      <c r="AV115" s="12" t="s">
        <v>151</v>
      </c>
      <c r="AW115" s="12" t="s">
        <v>33</v>
      </c>
      <c r="AX115" s="12" t="s">
        <v>78</v>
      </c>
      <c r="AY115" s="176" t="s">
        <v>132</v>
      </c>
    </row>
    <row r="116" spans="2:63" s="10" customFormat="1" ht="29.85" customHeight="1">
      <c r="B116" s="139"/>
      <c r="D116" s="140" t="s">
        <v>69</v>
      </c>
      <c r="E116" s="160" t="s">
        <v>285</v>
      </c>
      <c r="F116" s="160" t="s">
        <v>286</v>
      </c>
      <c r="J116" s="161">
        <f>BK116</f>
        <v>0</v>
      </c>
      <c r="L116" s="139"/>
      <c r="M116" s="143"/>
      <c r="N116" s="144"/>
      <c r="O116" s="144"/>
      <c r="P116" s="145">
        <f>SUM(P117:P128)</f>
        <v>29.08224</v>
      </c>
      <c r="Q116" s="144"/>
      <c r="R116" s="145">
        <f>SUM(R117:R128)</f>
        <v>0</v>
      </c>
      <c r="S116" s="144"/>
      <c r="T116" s="146">
        <f>SUM(T117:T128)</f>
        <v>0</v>
      </c>
      <c r="AR116" s="140" t="s">
        <v>78</v>
      </c>
      <c r="AT116" s="147" t="s">
        <v>69</v>
      </c>
      <c r="AU116" s="147" t="s">
        <v>78</v>
      </c>
      <c r="AY116" s="140" t="s">
        <v>132</v>
      </c>
      <c r="BK116" s="148">
        <f>SUM(BK117:BK128)</f>
        <v>0</v>
      </c>
    </row>
    <row r="117" spans="2:65" s="1" customFormat="1" ht="25.5" customHeight="1">
      <c r="B117" s="149"/>
      <c r="C117" s="150" t="s">
        <v>158</v>
      </c>
      <c r="D117" s="150" t="s">
        <v>133</v>
      </c>
      <c r="E117" s="151" t="s">
        <v>288</v>
      </c>
      <c r="F117" s="152" t="s">
        <v>289</v>
      </c>
      <c r="G117" s="153" t="s">
        <v>188</v>
      </c>
      <c r="H117" s="154">
        <v>110.16</v>
      </c>
      <c r="I117" s="154"/>
      <c r="J117" s="154">
        <f>ROUND(I117*H117,2)</f>
        <v>0</v>
      </c>
      <c r="K117" s="152" t="s">
        <v>137</v>
      </c>
      <c r="L117" s="37"/>
      <c r="M117" s="155" t="s">
        <v>5</v>
      </c>
      <c r="N117" s="156" t="s">
        <v>41</v>
      </c>
      <c r="O117" s="157">
        <v>0.162</v>
      </c>
      <c r="P117" s="157">
        <f>O117*H117</f>
        <v>17.84592</v>
      </c>
      <c r="Q117" s="157">
        <v>0</v>
      </c>
      <c r="R117" s="157">
        <f>Q117*H117</f>
        <v>0</v>
      </c>
      <c r="S117" s="157">
        <v>0</v>
      </c>
      <c r="T117" s="158">
        <f>S117*H117</f>
        <v>0</v>
      </c>
      <c r="AR117" s="23" t="s">
        <v>151</v>
      </c>
      <c r="AT117" s="23" t="s">
        <v>133</v>
      </c>
      <c r="AU117" s="23" t="s">
        <v>80</v>
      </c>
      <c r="AY117" s="23" t="s">
        <v>132</v>
      </c>
      <c r="BE117" s="159">
        <f>IF(N117="základní",J117,0)</f>
        <v>0</v>
      </c>
      <c r="BF117" s="159">
        <f>IF(N117="snížená",J117,0)</f>
        <v>0</v>
      </c>
      <c r="BG117" s="159">
        <f>IF(N117="zákl. přenesená",J117,0)</f>
        <v>0</v>
      </c>
      <c r="BH117" s="159">
        <f>IF(N117="sníž. přenesená",J117,0)</f>
        <v>0</v>
      </c>
      <c r="BI117" s="159">
        <f>IF(N117="nulová",J117,0)</f>
        <v>0</v>
      </c>
      <c r="BJ117" s="23" t="s">
        <v>78</v>
      </c>
      <c r="BK117" s="159">
        <f>ROUND(I117*H117,2)</f>
        <v>0</v>
      </c>
      <c r="BL117" s="23" t="s">
        <v>151</v>
      </c>
      <c r="BM117" s="23" t="s">
        <v>290</v>
      </c>
    </row>
    <row r="118" spans="2:51" s="11" customFormat="1" ht="13.5">
      <c r="B118" s="168"/>
      <c r="D118" s="162" t="s">
        <v>191</v>
      </c>
      <c r="E118" s="169" t="s">
        <v>5</v>
      </c>
      <c r="F118" s="170" t="s">
        <v>897</v>
      </c>
      <c r="H118" s="171">
        <v>4.5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51" s="11" customFormat="1" ht="13.5">
      <c r="B119" s="168"/>
      <c r="D119" s="162" t="s">
        <v>191</v>
      </c>
      <c r="E119" s="169" t="s">
        <v>5</v>
      </c>
      <c r="F119" s="170" t="s">
        <v>898</v>
      </c>
      <c r="H119" s="171">
        <v>33.3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51" s="11" customFormat="1" ht="13.5">
      <c r="B120" s="168"/>
      <c r="D120" s="162" t="s">
        <v>191</v>
      </c>
      <c r="E120" s="169" t="s">
        <v>5</v>
      </c>
      <c r="F120" s="170" t="s">
        <v>899</v>
      </c>
      <c r="H120" s="171">
        <v>18.36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191</v>
      </c>
      <c r="AU120" s="169" t="s">
        <v>80</v>
      </c>
      <c r="AV120" s="11" t="s">
        <v>80</v>
      </c>
      <c r="AW120" s="11" t="s">
        <v>33</v>
      </c>
      <c r="AX120" s="11" t="s">
        <v>70</v>
      </c>
      <c r="AY120" s="169" t="s">
        <v>132</v>
      </c>
    </row>
    <row r="121" spans="2:51" s="11" customFormat="1" ht="13.5">
      <c r="B121" s="168"/>
      <c r="D121" s="162" t="s">
        <v>191</v>
      </c>
      <c r="E121" s="169" t="s">
        <v>5</v>
      </c>
      <c r="F121" s="170" t="s">
        <v>900</v>
      </c>
      <c r="H121" s="171">
        <v>14.5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51" s="11" customFormat="1" ht="13.5">
      <c r="B122" s="168"/>
      <c r="D122" s="162" t="s">
        <v>191</v>
      </c>
      <c r="E122" s="169" t="s">
        <v>5</v>
      </c>
      <c r="F122" s="170" t="s">
        <v>901</v>
      </c>
      <c r="H122" s="171">
        <v>21.14</v>
      </c>
      <c r="L122" s="168"/>
      <c r="M122" s="172"/>
      <c r="N122" s="173"/>
      <c r="O122" s="173"/>
      <c r="P122" s="173"/>
      <c r="Q122" s="173"/>
      <c r="R122" s="173"/>
      <c r="S122" s="173"/>
      <c r="T122" s="174"/>
      <c r="AT122" s="169" t="s">
        <v>191</v>
      </c>
      <c r="AU122" s="169" t="s">
        <v>80</v>
      </c>
      <c r="AV122" s="11" t="s">
        <v>80</v>
      </c>
      <c r="AW122" s="11" t="s">
        <v>33</v>
      </c>
      <c r="AX122" s="11" t="s">
        <v>70</v>
      </c>
      <c r="AY122" s="169" t="s">
        <v>132</v>
      </c>
    </row>
    <row r="123" spans="2:51" s="14" customFormat="1" ht="13.5">
      <c r="B123" s="188"/>
      <c r="D123" s="162" t="s">
        <v>191</v>
      </c>
      <c r="E123" s="189" t="s">
        <v>5</v>
      </c>
      <c r="F123" s="190" t="s">
        <v>303</v>
      </c>
      <c r="H123" s="191">
        <v>91.8</v>
      </c>
      <c r="L123" s="188"/>
      <c r="M123" s="192"/>
      <c r="N123" s="193"/>
      <c r="O123" s="193"/>
      <c r="P123" s="193"/>
      <c r="Q123" s="193"/>
      <c r="R123" s="193"/>
      <c r="S123" s="193"/>
      <c r="T123" s="194"/>
      <c r="AT123" s="189" t="s">
        <v>191</v>
      </c>
      <c r="AU123" s="189" t="s">
        <v>80</v>
      </c>
      <c r="AV123" s="14" t="s">
        <v>145</v>
      </c>
      <c r="AW123" s="14" t="s">
        <v>33</v>
      </c>
      <c r="AX123" s="14" t="s">
        <v>70</v>
      </c>
      <c r="AY123" s="189" t="s">
        <v>132</v>
      </c>
    </row>
    <row r="124" spans="2:51" s="11" customFormat="1" ht="13.5">
      <c r="B124" s="168"/>
      <c r="D124" s="162" t="s">
        <v>191</v>
      </c>
      <c r="E124" s="169" t="s">
        <v>5</v>
      </c>
      <c r="F124" s="170" t="s">
        <v>902</v>
      </c>
      <c r="H124" s="171">
        <v>18.36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70</v>
      </c>
      <c r="AY124" s="169" t="s">
        <v>132</v>
      </c>
    </row>
    <row r="125" spans="2:51" s="12" customFormat="1" ht="13.5">
      <c r="B125" s="175"/>
      <c r="D125" s="162" t="s">
        <v>191</v>
      </c>
      <c r="E125" s="176" t="s">
        <v>5</v>
      </c>
      <c r="F125" s="177" t="s">
        <v>195</v>
      </c>
      <c r="H125" s="178">
        <v>110.16</v>
      </c>
      <c r="L125" s="175"/>
      <c r="M125" s="179"/>
      <c r="N125" s="180"/>
      <c r="O125" s="180"/>
      <c r="P125" s="180"/>
      <c r="Q125" s="180"/>
      <c r="R125" s="180"/>
      <c r="S125" s="180"/>
      <c r="T125" s="181"/>
      <c r="AT125" s="176" t="s">
        <v>191</v>
      </c>
      <c r="AU125" s="176" t="s">
        <v>80</v>
      </c>
      <c r="AV125" s="12" t="s">
        <v>151</v>
      </c>
      <c r="AW125" s="12" t="s">
        <v>33</v>
      </c>
      <c r="AX125" s="12" t="s">
        <v>78</v>
      </c>
      <c r="AY125" s="176" t="s">
        <v>132</v>
      </c>
    </row>
    <row r="126" spans="2:65" s="1" customFormat="1" ht="25.5" customHeight="1">
      <c r="B126" s="149"/>
      <c r="C126" s="150" t="s">
        <v>164</v>
      </c>
      <c r="D126" s="150" t="s">
        <v>133</v>
      </c>
      <c r="E126" s="151" t="s">
        <v>306</v>
      </c>
      <c r="F126" s="152" t="s">
        <v>307</v>
      </c>
      <c r="G126" s="153" t="s">
        <v>188</v>
      </c>
      <c r="H126" s="154">
        <v>9914.4</v>
      </c>
      <c r="I126" s="154"/>
      <c r="J126" s="154">
        <f>ROUND(I126*H126,2)</f>
        <v>0</v>
      </c>
      <c r="K126" s="152" t="s">
        <v>137</v>
      </c>
      <c r="L126" s="37"/>
      <c r="M126" s="155" t="s">
        <v>5</v>
      </c>
      <c r="N126" s="156" t="s">
        <v>41</v>
      </c>
      <c r="O126" s="157">
        <v>0</v>
      </c>
      <c r="P126" s="157">
        <f>O126*H126</f>
        <v>0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23" t="s">
        <v>151</v>
      </c>
      <c r="AT126" s="23" t="s">
        <v>133</v>
      </c>
      <c r="AU126" s="23" t="s">
        <v>80</v>
      </c>
      <c r="AY126" s="23" t="s">
        <v>132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23" t="s">
        <v>78</v>
      </c>
      <c r="BK126" s="159">
        <f>ROUND(I126*H126,2)</f>
        <v>0</v>
      </c>
      <c r="BL126" s="23" t="s">
        <v>151</v>
      </c>
      <c r="BM126" s="23" t="s">
        <v>308</v>
      </c>
    </row>
    <row r="127" spans="2:51" s="11" customFormat="1" ht="13.5">
      <c r="B127" s="168"/>
      <c r="D127" s="162" t="s">
        <v>191</v>
      </c>
      <c r="E127" s="169" t="s">
        <v>5</v>
      </c>
      <c r="F127" s="170" t="s">
        <v>903</v>
      </c>
      <c r="H127" s="171">
        <v>9914.4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191</v>
      </c>
      <c r="AU127" s="169" t="s">
        <v>80</v>
      </c>
      <c r="AV127" s="11" t="s">
        <v>80</v>
      </c>
      <c r="AW127" s="11" t="s">
        <v>33</v>
      </c>
      <c r="AX127" s="11" t="s">
        <v>78</v>
      </c>
      <c r="AY127" s="169" t="s">
        <v>132</v>
      </c>
    </row>
    <row r="128" spans="2:65" s="1" customFormat="1" ht="25.5" customHeight="1">
      <c r="B128" s="149"/>
      <c r="C128" s="150" t="s">
        <v>240</v>
      </c>
      <c r="D128" s="150" t="s">
        <v>133</v>
      </c>
      <c r="E128" s="151" t="s">
        <v>310</v>
      </c>
      <c r="F128" s="152" t="s">
        <v>311</v>
      </c>
      <c r="G128" s="153" t="s">
        <v>188</v>
      </c>
      <c r="H128" s="154">
        <v>110.16</v>
      </c>
      <c r="I128" s="154"/>
      <c r="J128" s="154">
        <f>ROUND(I128*H128,2)</f>
        <v>0</v>
      </c>
      <c r="K128" s="152" t="s">
        <v>137</v>
      </c>
      <c r="L128" s="37"/>
      <c r="M128" s="155" t="s">
        <v>5</v>
      </c>
      <c r="N128" s="156" t="s">
        <v>41</v>
      </c>
      <c r="O128" s="157">
        <v>0.102</v>
      </c>
      <c r="P128" s="157">
        <f>O128*H128</f>
        <v>11.23632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23" t="s">
        <v>151</v>
      </c>
      <c r="AT128" s="23" t="s">
        <v>133</v>
      </c>
      <c r="AU128" s="23" t="s">
        <v>80</v>
      </c>
      <c r="AY128" s="23" t="s">
        <v>132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23" t="s">
        <v>78</v>
      </c>
      <c r="BK128" s="159">
        <f>ROUND(I128*H128,2)</f>
        <v>0</v>
      </c>
      <c r="BL128" s="23" t="s">
        <v>151</v>
      </c>
      <c r="BM128" s="23" t="s">
        <v>312</v>
      </c>
    </row>
    <row r="129" spans="2:63" s="10" customFormat="1" ht="29.85" customHeight="1">
      <c r="B129" s="139"/>
      <c r="D129" s="140" t="s">
        <v>69</v>
      </c>
      <c r="E129" s="160" t="s">
        <v>313</v>
      </c>
      <c r="F129" s="160" t="s">
        <v>314</v>
      </c>
      <c r="J129" s="161">
        <f>BK129</f>
        <v>0</v>
      </c>
      <c r="L129" s="139"/>
      <c r="M129" s="143"/>
      <c r="N129" s="144"/>
      <c r="O129" s="144"/>
      <c r="P129" s="145">
        <f>SUM(P130:P216)</f>
        <v>2783.1965499999997</v>
      </c>
      <c r="Q129" s="144"/>
      <c r="R129" s="145">
        <f>SUM(R130:R216)</f>
        <v>76.4834174</v>
      </c>
      <c r="S129" s="144"/>
      <c r="T129" s="146">
        <f>SUM(T130:T216)</f>
        <v>82.793975</v>
      </c>
      <c r="AR129" s="140" t="s">
        <v>78</v>
      </c>
      <c r="AT129" s="147" t="s">
        <v>69</v>
      </c>
      <c r="AU129" s="147" t="s">
        <v>78</v>
      </c>
      <c r="AY129" s="140" t="s">
        <v>132</v>
      </c>
      <c r="BK129" s="148">
        <f>SUM(BK130:BK216)</f>
        <v>0</v>
      </c>
    </row>
    <row r="130" spans="2:65" s="1" customFormat="1" ht="16.5" customHeight="1">
      <c r="B130" s="149"/>
      <c r="C130" s="150" t="s">
        <v>244</v>
      </c>
      <c r="D130" s="150" t="s">
        <v>133</v>
      </c>
      <c r="E130" s="151" t="s">
        <v>316</v>
      </c>
      <c r="F130" s="152" t="s">
        <v>317</v>
      </c>
      <c r="G130" s="153" t="s">
        <v>188</v>
      </c>
      <c r="H130" s="154">
        <v>227.91</v>
      </c>
      <c r="I130" s="154"/>
      <c r="J130" s="154">
        <f>ROUND(I130*H130,2)</f>
        <v>0</v>
      </c>
      <c r="K130" s="152" t="s">
        <v>137</v>
      </c>
      <c r="L130" s="37"/>
      <c r="M130" s="155" t="s">
        <v>5</v>
      </c>
      <c r="N130" s="156" t="s">
        <v>41</v>
      </c>
      <c r="O130" s="157">
        <v>0.273</v>
      </c>
      <c r="P130" s="157">
        <f>O130*H130</f>
        <v>62.21943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23" t="s">
        <v>151</v>
      </c>
      <c r="AT130" s="23" t="s">
        <v>133</v>
      </c>
      <c r="AU130" s="23" t="s">
        <v>80</v>
      </c>
      <c r="AY130" s="23" t="s">
        <v>132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23" t="s">
        <v>78</v>
      </c>
      <c r="BK130" s="159">
        <f>ROUND(I130*H130,2)</f>
        <v>0</v>
      </c>
      <c r="BL130" s="23" t="s">
        <v>151</v>
      </c>
      <c r="BM130" s="23" t="s">
        <v>318</v>
      </c>
    </row>
    <row r="131" spans="2:51" s="11" customFormat="1" ht="13.5">
      <c r="B131" s="168"/>
      <c r="D131" s="162" t="s">
        <v>191</v>
      </c>
      <c r="E131" s="169" t="s">
        <v>5</v>
      </c>
      <c r="F131" s="170" t="s">
        <v>904</v>
      </c>
      <c r="H131" s="171">
        <v>3.7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191</v>
      </c>
      <c r="AU131" s="169" t="s">
        <v>80</v>
      </c>
      <c r="AV131" s="11" t="s">
        <v>80</v>
      </c>
      <c r="AW131" s="11" t="s">
        <v>33</v>
      </c>
      <c r="AX131" s="11" t="s">
        <v>70</v>
      </c>
      <c r="AY131" s="169" t="s">
        <v>132</v>
      </c>
    </row>
    <row r="132" spans="2:51" s="11" customFormat="1" ht="13.5">
      <c r="B132" s="168"/>
      <c r="D132" s="162" t="s">
        <v>191</v>
      </c>
      <c r="E132" s="169" t="s">
        <v>5</v>
      </c>
      <c r="F132" s="170" t="s">
        <v>905</v>
      </c>
      <c r="H132" s="171">
        <v>3.71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AT132" s="169" t="s">
        <v>191</v>
      </c>
      <c r="AU132" s="169" t="s">
        <v>80</v>
      </c>
      <c r="AV132" s="11" t="s">
        <v>80</v>
      </c>
      <c r="AW132" s="11" t="s">
        <v>33</v>
      </c>
      <c r="AX132" s="11" t="s">
        <v>70</v>
      </c>
      <c r="AY132" s="169" t="s">
        <v>132</v>
      </c>
    </row>
    <row r="133" spans="2:51" s="11" customFormat="1" ht="13.5">
      <c r="B133" s="168"/>
      <c r="D133" s="162" t="s">
        <v>191</v>
      </c>
      <c r="E133" s="169" t="s">
        <v>5</v>
      </c>
      <c r="F133" s="170" t="s">
        <v>906</v>
      </c>
      <c r="H133" s="171">
        <v>6.49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70</v>
      </c>
      <c r="AY133" s="169" t="s">
        <v>132</v>
      </c>
    </row>
    <row r="134" spans="2:51" s="11" customFormat="1" ht="13.5">
      <c r="B134" s="168"/>
      <c r="D134" s="162" t="s">
        <v>191</v>
      </c>
      <c r="E134" s="169" t="s">
        <v>5</v>
      </c>
      <c r="F134" s="170" t="s">
        <v>907</v>
      </c>
      <c r="H134" s="171">
        <v>6.98</v>
      </c>
      <c r="L134" s="168"/>
      <c r="M134" s="172"/>
      <c r="N134" s="173"/>
      <c r="O134" s="173"/>
      <c r="P134" s="173"/>
      <c r="Q134" s="173"/>
      <c r="R134" s="173"/>
      <c r="S134" s="173"/>
      <c r="T134" s="174"/>
      <c r="AT134" s="169" t="s">
        <v>191</v>
      </c>
      <c r="AU134" s="169" t="s">
        <v>80</v>
      </c>
      <c r="AV134" s="11" t="s">
        <v>80</v>
      </c>
      <c r="AW134" s="11" t="s">
        <v>33</v>
      </c>
      <c r="AX134" s="11" t="s">
        <v>70</v>
      </c>
      <c r="AY134" s="169" t="s">
        <v>132</v>
      </c>
    </row>
    <row r="135" spans="2:51" s="11" customFormat="1" ht="13.5">
      <c r="B135" s="168"/>
      <c r="D135" s="162" t="s">
        <v>191</v>
      </c>
      <c r="E135" s="169" t="s">
        <v>5</v>
      </c>
      <c r="F135" s="170" t="s">
        <v>908</v>
      </c>
      <c r="H135" s="171">
        <v>7.45</v>
      </c>
      <c r="L135" s="168"/>
      <c r="M135" s="172"/>
      <c r="N135" s="173"/>
      <c r="O135" s="173"/>
      <c r="P135" s="173"/>
      <c r="Q135" s="173"/>
      <c r="R135" s="173"/>
      <c r="S135" s="173"/>
      <c r="T135" s="174"/>
      <c r="AT135" s="169" t="s">
        <v>191</v>
      </c>
      <c r="AU135" s="169" t="s">
        <v>80</v>
      </c>
      <c r="AV135" s="11" t="s">
        <v>80</v>
      </c>
      <c r="AW135" s="11" t="s">
        <v>33</v>
      </c>
      <c r="AX135" s="11" t="s">
        <v>70</v>
      </c>
      <c r="AY135" s="169" t="s">
        <v>132</v>
      </c>
    </row>
    <row r="136" spans="2:51" s="11" customFormat="1" ht="13.5">
      <c r="B136" s="168"/>
      <c r="D136" s="162" t="s">
        <v>191</v>
      </c>
      <c r="E136" s="169" t="s">
        <v>5</v>
      </c>
      <c r="F136" s="170" t="s">
        <v>909</v>
      </c>
      <c r="H136" s="171">
        <v>51.45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191</v>
      </c>
      <c r="AU136" s="169" t="s">
        <v>80</v>
      </c>
      <c r="AV136" s="11" t="s">
        <v>80</v>
      </c>
      <c r="AW136" s="11" t="s">
        <v>33</v>
      </c>
      <c r="AX136" s="11" t="s">
        <v>70</v>
      </c>
      <c r="AY136" s="169" t="s">
        <v>132</v>
      </c>
    </row>
    <row r="137" spans="2:51" s="11" customFormat="1" ht="13.5">
      <c r="B137" s="168"/>
      <c r="D137" s="162" t="s">
        <v>191</v>
      </c>
      <c r="E137" s="169" t="s">
        <v>5</v>
      </c>
      <c r="F137" s="170" t="s">
        <v>910</v>
      </c>
      <c r="H137" s="171">
        <v>27.41</v>
      </c>
      <c r="L137" s="168"/>
      <c r="M137" s="172"/>
      <c r="N137" s="173"/>
      <c r="O137" s="173"/>
      <c r="P137" s="173"/>
      <c r="Q137" s="173"/>
      <c r="R137" s="173"/>
      <c r="S137" s="173"/>
      <c r="T137" s="174"/>
      <c r="AT137" s="169" t="s">
        <v>191</v>
      </c>
      <c r="AU137" s="169" t="s">
        <v>80</v>
      </c>
      <c r="AV137" s="11" t="s">
        <v>80</v>
      </c>
      <c r="AW137" s="11" t="s">
        <v>33</v>
      </c>
      <c r="AX137" s="11" t="s">
        <v>70</v>
      </c>
      <c r="AY137" s="169" t="s">
        <v>132</v>
      </c>
    </row>
    <row r="138" spans="2:51" s="11" customFormat="1" ht="13.5">
      <c r="B138" s="168"/>
      <c r="D138" s="162" t="s">
        <v>191</v>
      </c>
      <c r="E138" s="169" t="s">
        <v>5</v>
      </c>
      <c r="F138" s="170" t="s">
        <v>911</v>
      </c>
      <c r="H138" s="171">
        <v>21.4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70</v>
      </c>
      <c r="AY138" s="169" t="s">
        <v>132</v>
      </c>
    </row>
    <row r="139" spans="2:51" s="11" customFormat="1" ht="13.5">
      <c r="B139" s="168"/>
      <c r="D139" s="162" t="s">
        <v>191</v>
      </c>
      <c r="E139" s="169" t="s">
        <v>5</v>
      </c>
      <c r="F139" s="170" t="s">
        <v>912</v>
      </c>
      <c r="H139" s="171">
        <v>31.82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191</v>
      </c>
      <c r="AU139" s="169" t="s">
        <v>80</v>
      </c>
      <c r="AV139" s="11" t="s">
        <v>80</v>
      </c>
      <c r="AW139" s="11" t="s">
        <v>33</v>
      </c>
      <c r="AX139" s="11" t="s">
        <v>70</v>
      </c>
      <c r="AY139" s="169" t="s">
        <v>132</v>
      </c>
    </row>
    <row r="140" spans="2:51" s="11" customFormat="1" ht="13.5">
      <c r="B140" s="168"/>
      <c r="D140" s="162" t="s">
        <v>191</v>
      </c>
      <c r="E140" s="169" t="s">
        <v>5</v>
      </c>
      <c r="F140" s="170" t="s">
        <v>913</v>
      </c>
      <c r="H140" s="171">
        <v>67.5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70</v>
      </c>
      <c r="AY140" s="169" t="s">
        <v>132</v>
      </c>
    </row>
    <row r="141" spans="2:51" s="12" customFormat="1" ht="13.5">
      <c r="B141" s="175"/>
      <c r="D141" s="162" t="s">
        <v>191</v>
      </c>
      <c r="E141" s="176" t="s">
        <v>5</v>
      </c>
      <c r="F141" s="177" t="s">
        <v>195</v>
      </c>
      <c r="H141" s="178">
        <v>227.91</v>
      </c>
      <c r="L141" s="175"/>
      <c r="M141" s="179"/>
      <c r="N141" s="180"/>
      <c r="O141" s="180"/>
      <c r="P141" s="180"/>
      <c r="Q141" s="180"/>
      <c r="R141" s="180"/>
      <c r="S141" s="180"/>
      <c r="T141" s="181"/>
      <c r="AT141" s="176" t="s">
        <v>191</v>
      </c>
      <c r="AU141" s="176" t="s">
        <v>80</v>
      </c>
      <c r="AV141" s="12" t="s">
        <v>151</v>
      </c>
      <c r="AW141" s="12" t="s">
        <v>33</v>
      </c>
      <c r="AX141" s="12" t="s">
        <v>78</v>
      </c>
      <c r="AY141" s="176" t="s">
        <v>132</v>
      </c>
    </row>
    <row r="142" spans="2:65" s="1" customFormat="1" ht="16.5" customHeight="1">
      <c r="B142" s="149"/>
      <c r="C142" s="150" t="s">
        <v>250</v>
      </c>
      <c r="D142" s="150" t="s">
        <v>133</v>
      </c>
      <c r="E142" s="151" t="s">
        <v>340</v>
      </c>
      <c r="F142" s="152" t="s">
        <v>341</v>
      </c>
      <c r="G142" s="153" t="s">
        <v>188</v>
      </c>
      <c r="H142" s="154">
        <v>227.9</v>
      </c>
      <c r="I142" s="154"/>
      <c r="J142" s="154">
        <f>ROUND(I142*H142,2)</f>
        <v>0</v>
      </c>
      <c r="K142" s="152" t="s">
        <v>137</v>
      </c>
      <c r="L142" s="37"/>
      <c r="M142" s="155" t="s">
        <v>5</v>
      </c>
      <c r="N142" s="156" t="s">
        <v>41</v>
      </c>
      <c r="O142" s="157">
        <v>0.51</v>
      </c>
      <c r="P142" s="157">
        <f>O142*H142</f>
        <v>116.229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23" t="s">
        <v>151</v>
      </c>
      <c r="AT142" s="23" t="s">
        <v>133</v>
      </c>
      <c r="AU142" s="23" t="s">
        <v>80</v>
      </c>
      <c r="AY142" s="23" t="s">
        <v>132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23" t="s">
        <v>78</v>
      </c>
      <c r="BK142" s="159">
        <f>ROUND(I142*H142,2)</f>
        <v>0</v>
      </c>
      <c r="BL142" s="23" t="s">
        <v>151</v>
      </c>
      <c r="BM142" s="23" t="s">
        <v>342</v>
      </c>
    </row>
    <row r="143" spans="2:65" s="1" customFormat="1" ht="25.5" customHeight="1">
      <c r="B143" s="149"/>
      <c r="C143" s="150" t="s">
        <v>256</v>
      </c>
      <c r="D143" s="150" t="s">
        <v>133</v>
      </c>
      <c r="E143" s="151" t="s">
        <v>344</v>
      </c>
      <c r="F143" s="152" t="s">
        <v>345</v>
      </c>
      <c r="G143" s="153" t="s">
        <v>188</v>
      </c>
      <c r="H143" s="154">
        <v>227.91</v>
      </c>
      <c r="I143" s="154"/>
      <c r="J143" s="154">
        <f>ROUND(I143*H143,2)</f>
        <v>0</v>
      </c>
      <c r="K143" s="152" t="s">
        <v>137</v>
      </c>
      <c r="L143" s="37"/>
      <c r="M143" s="155" t="s">
        <v>5</v>
      </c>
      <c r="N143" s="156" t="s">
        <v>41</v>
      </c>
      <c r="O143" s="157">
        <v>3.28</v>
      </c>
      <c r="P143" s="157">
        <f>O143*H143</f>
        <v>747.5447999999999</v>
      </c>
      <c r="Q143" s="157">
        <v>0</v>
      </c>
      <c r="R143" s="157">
        <f>Q143*H143</f>
        <v>0</v>
      </c>
      <c r="S143" s="157">
        <v>0.1225</v>
      </c>
      <c r="T143" s="158">
        <f>S143*H143</f>
        <v>27.918975</v>
      </c>
      <c r="AR143" s="23" t="s">
        <v>151</v>
      </c>
      <c r="AT143" s="23" t="s">
        <v>133</v>
      </c>
      <c r="AU143" s="23" t="s">
        <v>80</v>
      </c>
      <c r="AY143" s="23" t="s">
        <v>132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23" t="s">
        <v>78</v>
      </c>
      <c r="BK143" s="159">
        <f>ROUND(I143*H143,2)</f>
        <v>0</v>
      </c>
      <c r="BL143" s="23" t="s">
        <v>151</v>
      </c>
      <c r="BM143" s="23" t="s">
        <v>346</v>
      </c>
    </row>
    <row r="144" spans="2:51" s="11" customFormat="1" ht="13.5">
      <c r="B144" s="168"/>
      <c r="D144" s="162" t="s">
        <v>191</v>
      </c>
      <c r="E144" s="169" t="s">
        <v>5</v>
      </c>
      <c r="F144" s="170" t="s">
        <v>904</v>
      </c>
      <c r="H144" s="171">
        <v>3.7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191</v>
      </c>
      <c r="AU144" s="169" t="s">
        <v>80</v>
      </c>
      <c r="AV144" s="11" t="s">
        <v>80</v>
      </c>
      <c r="AW144" s="11" t="s">
        <v>33</v>
      </c>
      <c r="AX144" s="11" t="s">
        <v>70</v>
      </c>
      <c r="AY144" s="169" t="s">
        <v>132</v>
      </c>
    </row>
    <row r="145" spans="2:51" s="11" customFormat="1" ht="13.5">
      <c r="B145" s="168"/>
      <c r="D145" s="162" t="s">
        <v>191</v>
      </c>
      <c r="E145" s="169" t="s">
        <v>5</v>
      </c>
      <c r="F145" s="170" t="s">
        <v>905</v>
      </c>
      <c r="H145" s="171">
        <v>3.71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191</v>
      </c>
      <c r="AU145" s="169" t="s">
        <v>80</v>
      </c>
      <c r="AV145" s="11" t="s">
        <v>80</v>
      </c>
      <c r="AW145" s="11" t="s">
        <v>33</v>
      </c>
      <c r="AX145" s="11" t="s">
        <v>70</v>
      </c>
      <c r="AY145" s="169" t="s">
        <v>132</v>
      </c>
    </row>
    <row r="146" spans="2:51" s="11" customFormat="1" ht="13.5">
      <c r="B146" s="168"/>
      <c r="D146" s="162" t="s">
        <v>191</v>
      </c>
      <c r="E146" s="169" t="s">
        <v>5</v>
      </c>
      <c r="F146" s="170" t="s">
        <v>906</v>
      </c>
      <c r="H146" s="171">
        <v>6.49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70</v>
      </c>
      <c r="AY146" s="169" t="s">
        <v>132</v>
      </c>
    </row>
    <row r="147" spans="2:51" s="11" customFormat="1" ht="13.5">
      <c r="B147" s="168"/>
      <c r="D147" s="162" t="s">
        <v>191</v>
      </c>
      <c r="E147" s="169" t="s">
        <v>5</v>
      </c>
      <c r="F147" s="170" t="s">
        <v>907</v>
      </c>
      <c r="H147" s="171">
        <v>6.98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191</v>
      </c>
      <c r="AU147" s="169" t="s">
        <v>80</v>
      </c>
      <c r="AV147" s="11" t="s">
        <v>80</v>
      </c>
      <c r="AW147" s="11" t="s">
        <v>33</v>
      </c>
      <c r="AX147" s="11" t="s">
        <v>70</v>
      </c>
      <c r="AY147" s="169" t="s">
        <v>132</v>
      </c>
    </row>
    <row r="148" spans="2:51" s="11" customFormat="1" ht="13.5">
      <c r="B148" s="168"/>
      <c r="D148" s="162" t="s">
        <v>191</v>
      </c>
      <c r="E148" s="169" t="s">
        <v>5</v>
      </c>
      <c r="F148" s="170" t="s">
        <v>908</v>
      </c>
      <c r="H148" s="171">
        <v>7.45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191</v>
      </c>
      <c r="AU148" s="169" t="s">
        <v>80</v>
      </c>
      <c r="AV148" s="11" t="s">
        <v>80</v>
      </c>
      <c r="AW148" s="11" t="s">
        <v>33</v>
      </c>
      <c r="AX148" s="11" t="s">
        <v>70</v>
      </c>
      <c r="AY148" s="169" t="s">
        <v>132</v>
      </c>
    </row>
    <row r="149" spans="2:51" s="11" customFormat="1" ht="13.5">
      <c r="B149" s="168"/>
      <c r="D149" s="162" t="s">
        <v>191</v>
      </c>
      <c r="E149" s="169" t="s">
        <v>5</v>
      </c>
      <c r="F149" s="170" t="s">
        <v>909</v>
      </c>
      <c r="H149" s="171">
        <v>51.45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51" s="11" customFormat="1" ht="13.5">
      <c r="B150" s="168"/>
      <c r="D150" s="162" t="s">
        <v>191</v>
      </c>
      <c r="E150" s="169" t="s">
        <v>5</v>
      </c>
      <c r="F150" s="170" t="s">
        <v>910</v>
      </c>
      <c r="H150" s="171">
        <v>27.41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51" s="11" customFormat="1" ht="13.5">
      <c r="B151" s="168"/>
      <c r="D151" s="162" t="s">
        <v>191</v>
      </c>
      <c r="E151" s="169" t="s">
        <v>5</v>
      </c>
      <c r="F151" s="170" t="s">
        <v>911</v>
      </c>
      <c r="H151" s="171">
        <v>21.4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51" s="11" customFormat="1" ht="13.5">
      <c r="B152" s="168"/>
      <c r="D152" s="162" t="s">
        <v>191</v>
      </c>
      <c r="E152" s="169" t="s">
        <v>5</v>
      </c>
      <c r="F152" s="170" t="s">
        <v>912</v>
      </c>
      <c r="H152" s="171">
        <v>31.82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51" s="11" customFormat="1" ht="13.5">
      <c r="B153" s="168"/>
      <c r="D153" s="162" t="s">
        <v>191</v>
      </c>
      <c r="E153" s="169" t="s">
        <v>5</v>
      </c>
      <c r="F153" s="170" t="s">
        <v>913</v>
      </c>
      <c r="H153" s="171">
        <v>67.5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51" s="12" customFormat="1" ht="13.5">
      <c r="B154" s="175"/>
      <c r="D154" s="162" t="s">
        <v>191</v>
      </c>
      <c r="E154" s="176" t="s">
        <v>5</v>
      </c>
      <c r="F154" s="177" t="s">
        <v>195</v>
      </c>
      <c r="H154" s="178">
        <v>227.91</v>
      </c>
      <c r="L154" s="175"/>
      <c r="M154" s="179"/>
      <c r="N154" s="180"/>
      <c r="O154" s="180"/>
      <c r="P154" s="180"/>
      <c r="Q154" s="180"/>
      <c r="R154" s="180"/>
      <c r="S154" s="180"/>
      <c r="T154" s="181"/>
      <c r="AT154" s="176" t="s">
        <v>191</v>
      </c>
      <c r="AU154" s="176" t="s">
        <v>80</v>
      </c>
      <c r="AV154" s="12" t="s">
        <v>151</v>
      </c>
      <c r="AW154" s="12" t="s">
        <v>33</v>
      </c>
      <c r="AX154" s="12" t="s">
        <v>78</v>
      </c>
      <c r="AY154" s="176" t="s">
        <v>132</v>
      </c>
    </row>
    <row r="155" spans="2:65" s="1" customFormat="1" ht="25.5" customHeight="1">
      <c r="B155" s="149"/>
      <c r="C155" s="150" t="s">
        <v>279</v>
      </c>
      <c r="D155" s="150" t="s">
        <v>133</v>
      </c>
      <c r="E155" s="151" t="s">
        <v>348</v>
      </c>
      <c r="F155" s="152" t="s">
        <v>349</v>
      </c>
      <c r="G155" s="153" t="s">
        <v>188</v>
      </c>
      <c r="H155" s="154">
        <v>227.9</v>
      </c>
      <c r="I155" s="154"/>
      <c r="J155" s="154">
        <f>ROUND(I155*H155,2)</f>
        <v>0</v>
      </c>
      <c r="K155" s="152" t="s">
        <v>5</v>
      </c>
      <c r="L155" s="37"/>
      <c r="M155" s="155" t="s">
        <v>5</v>
      </c>
      <c r="N155" s="156" t="s">
        <v>41</v>
      </c>
      <c r="O155" s="157">
        <v>0</v>
      </c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AR155" s="23" t="s">
        <v>151</v>
      </c>
      <c r="AT155" s="23" t="s">
        <v>133</v>
      </c>
      <c r="AU155" s="23" t="s">
        <v>80</v>
      </c>
      <c r="AY155" s="23" t="s">
        <v>132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23" t="s">
        <v>78</v>
      </c>
      <c r="BK155" s="159">
        <f>ROUND(I155*H155,2)</f>
        <v>0</v>
      </c>
      <c r="BL155" s="23" t="s">
        <v>151</v>
      </c>
      <c r="BM155" s="23" t="s">
        <v>350</v>
      </c>
    </row>
    <row r="156" spans="2:47" s="1" customFormat="1" ht="175.5">
      <c r="B156" s="37"/>
      <c r="D156" s="162" t="s">
        <v>149</v>
      </c>
      <c r="F156" s="163" t="s">
        <v>351</v>
      </c>
      <c r="L156" s="37"/>
      <c r="M156" s="164"/>
      <c r="N156" s="38"/>
      <c r="O156" s="38"/>
      <c r="P156" s="38"/>
      <c r="Q156" s="38"/>
      <c r="R156" s="38"/>
      <c r="S156" s="38"/>
      <c r="T156" s="66"/>
      <c r="AT156" s="23" t="s">
        <v>149</v>
      </c>
      <c r="AU156" s="23" t="s">
        <v>80</v>
      </c>
    </row>
    <row r="157" spans="2:65" s="1" customFormat="1" ht="16.5" customHeight="1">
      <c r="B157" s="149"/>
      <c r="C157" s="150" t="s">
        <v>287</v>
      </c>
      <c r="D157" s="150" t="s">
        <v>133</v>
      </c>
      <c r="E157" s="151" t="s">
        <v>353</v>
      </c>
      <c r="F157" s="152" t="s">
        <v>354</v>
      </c>
      <c r="G157" s="153" t="s">
        <v>202</v>
      </c>
      <c r="H157" s="154">
        <v>21.95</v>
      </c>
      <c r="I157" s="154"/>
      <c r="J157" s="154">
        <f>ROUND(I157*H157,2)</f>
        <v>0</v>
      </c>
      <c r="K157" s="152" t="s">
        <v>137</v>
      </c>
      <c r="L157" s="37"/>
      <c r="M157" s="155" t="s">
        <v>5</v>
      </c>
      <c r="N157" s="156" t="s">
        <v>41</v>
      </c>
      <c r="O157" s="157">
        <v>37.23</v>
      </c>
      <c r="P157" s="157">
        <f>O157*H157</f>
        <v>817.1984999999999</v>
      </c>
      <c r="Q157" s="157">
        <v>0.50375</v>
      </c>
      <c r="R157" s="157">
        <f>Q157*H157</f>
        <v>11.0573125</v>
      </c>
      <c r="S157" s="157">
        <v>2.5</v>
      </c>
      <c r="T157" s="158">
        <f>S157*H157</f>
        <v>54.875</v>
      </c>
      <c r="AR157" s="23" t="s">
        <v>151</v>
      </c>
      <c r="AT157" s="23" t="s">
        <v>133</v>
      </c>
      <c r="AU157" s="23" t="s">
        <v>80</v>
      </c>
      <c r="AY157" s="23" t="s">
        <v>132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23" t="s">
        <v>78</v>
      </c>
      <c r="BK157" s="159">
        <f>ROUND(I157*H157,2)</f>
        <v>0</v>
      </c>
      <c r="BL157" s="23" t="s">
        <v>151</v>
      </c>
      <c r="BM157" s="23" t="s">
        <v>355</v>
      </c>
    </row>
    <row r="158" spans="2:47" s="1" customFormat="1" ht="40.5">
      <c r="B158" s="37"/>
      <c r="D158" s="162" t="s">
        <v>149</v>
      </c>
      <c r="F158" s="163" t="s">
        <v>356</v>
      </c>
      <c r="L158" s="37"/>
      <c r="M158" s="164"/>
      <c r="N158" s="38"/>
      <c r="O158" s="38"/>
      <c r="P158" s="38"/>
      <c r="Q158" s="38"/>
      <c r="R158" s="38"/>
      <c r="S158" s="38"/>
      <c r="T158" s="66"/>
      <c r="AT158" s="23" t="s">
        <v>149</v>
      </c>
      <c r="AU158" s="23" t="s">
        <v>80</v>
      </c>
    </row>
    <row r="159" spans="2:51" s="11" customFormat="1" ht="13.5">
      <c r="B159" s="168"/>
      <c r="D159" s="162" t="s">
        <v>191</v>
      </c>
      <c r="E159" s="169" t="s">
        <v>5</v>
      </c>
      <c r="F159" s="170" t="s">
        <v>914</v>
      </c>
      <c r="H159" s="171">
        <v>0.36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191</v>
      </c>
      <c r="AU159" s="169" t="s">
        <v>80</v>
      </c>
      <c r="AV159" s="11" t="s">
        <v>80</v>
      </c>
      <c r="AW159" s="11" t="s">
        <v>33</v>
      </c>
      <c r="AX159" s="11" t="s">
        <v>70</v>
      </c>
      <c r="AY159" s="169" t="s">
        <v>132</v>
      </c>
    </row>
    <row r="160" spans="2:51" s="11" customFormat="1" ht="13.5">
      <c r="B160" s="168"/>
      <c r="D160" s="162" t="s">
        <v>191</v>
      </c>
      <c r="E160" s="169" t="s">
        <v>5</v>
      </c>
      <c r="F160" s="170" t="s">
        <v>915</v>
      </c>
      <c r="H160" s="171">
        <v>0.36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191</v>
      </c>
      <c r="AU160" s="169" t="s">
        <v>80</v>
      </c>
      <c r="AV160" s="11" t="s">
        <v>80</v>
      </c>
      <c r="AW160" s="11" t="s">
        <v>33</v>
      </c>
      <c r="AX160" s="11" t="s">
        <v>70</v>
      </c>
      <c r="AY160" s="169" t="s">
        <v>132</v>
      </c>
    </row>
    <row r="161" spans="2:51" s="11" customFormat="1" ht="13.5">
      <c r="B161" s="168"/>
      <c r="D161" s="162" t="s">
        <v>191</v>
      </c>
      <c r="E161" s="169" t="s">
        <v>5</v>
      </c>
      <c r="F161" s="170" t="s">
        <v>916</v>
      </c>
      <c r="H161" s="171">
        <v>0.63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70</v>
      </c>
      <c r="AY161" s="169" t="s">
        <v>132</v>
      </c>
    </row>
    <row r="162" spans="2:51" s="11" customFormat="1" ht="13.5">
      <c r="B162" s="168"/>
      <c r="D162" s="162" t="s">
        <v>191</v>
      </c>
      <c r="E162" s="169" t="s">
        <v>5</v>
      </c>
      <c r="F162" s="170" t="s">
        <v>917</v>
      </c>
      <c r="H162" s="171">
        <v>0.41</v>
      </c>
      <c r="L162" s="168"/>
      <c r="M162" s="172"/>
      <c r="N162" s="173"/>
      <c r="O162" s="173"/>
      <c r="P162" s="173"/>
      <c r="Q162" s="173"/>
      <c r="R162" s="173"/>
      <c r="S162" s="173"/>
      <c r="T162" s="174"/>
      <c r="AT162" s="169" t="s">
        <v>191</v>
      </c>
      <c r="AU162" s="169" t="s">
        <v>80</v>
      </c>
      <c r="AV162" s="11" t="s">
        <v>80</v>
      </c>
      <c r="AW162" s="11" t="s">
        <v>33</v>
      </c>
      <c r="AX162" s="11" t="s">
        <v>70</v>
      </c>
      <c r="AY162" s="169" t="s">
        <v>132</v>
      </c>
    </row>
    <row r="163" spans="2:51" s="11" customFormat="1" ht="13.5">
      <c r="B163" s="168"/>
      <c r="D163" s="162" t="s">
        <v>191</v>
      </c>
      <c r="E163" s="169" t="s">
        <v>5</v>
      </c>
      <c r="F163" s="170" t="s">
        <v>918</v>
      </c>
      <c r="H163" s="171">
        <v>0.73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51" s="11" customFormat="1" ht="13.5">
      <c r="B164" s="168"/>
      <c r="D164" s="162" t="s">
        <v>191</v>
      </c>
      <c r="E164" s="169" t="s">
        <v>5</v>
      </c>
      <c r="F164" s="170" t="s">
        <v>919</v>
      </c>
      <c r="H164" s="171">
        <v>5.02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51" s="11" customFormat="1" ht="13.5">
      <c r="B165" s="168"/>
      <c r="D165" s="162" t="s">
        <v>191</v>
      </c>
      <c r="E165" s="169" t="s">
        <v>5</v>
      </c>
      <c r="F165" s="170" t="s">
        <v>920</v>
      </c>
      <c r="H165" s="171">
        <v>2.67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51" s="11" customFormat="1" ht="13.5">
      <c r="B166" s="168"/>
      <c r="D166" s="162" t="s">
        <v>191</v>
      </c>
      <c r="E166" s="169" t="s">
        <v>5</v>
      </c>
      <c r="F166" s="170" t="s">
        <v>921</v>
      </c>
      <c r="H166" s="171">
        <v>2.09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51" s="11" customFormat="1" ht="13.5">
      <c r="B167" s="168"/>
      <c r="D167" s="162" t="s">
        <v>191</v>
      </c>
      <c r="E167" s="169" t="s">
        <v>5</v>
      </c>
      <c r="F167" s="170" t="s">
        <v>922</v>
      </c>
      <c r="H167" s="171">
        <v>3.1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51" s="11" customFormat="1" ht="13.5">
      <c r="B168" s="168"/>
      <c r="D168" s="162" t="s">
        <v>191</v>
      </c>
      <c r="E168" s="169" t="s">
        <v>5</v>
      </c>
      <c r="F168" s="170" t="s">
        <v>923</v>
      </c>
      <c r="H168" s="171">
        <v>6.58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191</v>
      </c>
      <c r="AU168" s="169" t="s">
        <v>80</v>
      </c>
      <c r="AV168" s="11" t="s">
        <v>80</v>
      </c>
      <c r="AW168" s="11" t="s">
        <v>33</v>
      </c>
      <c r="AX168" s="11" t="s">
        <v>70</v>
      </c>
      <c r="AY168" s="169" t="s">
        <v>132</v>
      </c>
    </row>
    <row r="169" spans="2:51" s="12" customFormat="1" ht="13.5">
      <c r="B169" s="175"/>
      <c r="D169" s="162" t="s">
        <v>191</v>
      </c>
      <c r="E169" s="176" t="s">
        <v>5</v>
      </c>
      <c r="F169" s="177" t="s">
        <v>195</v>
      </c>
      <c r="H169" s="178">
        <v>21.95</v>
      </c>
      <c r="L169" s="175"/>
      <c r="M169" s="179"/>
      <c r="N169" s="180"/>
      <c r="O169" s="180"/>
      <c r="P169" s="180"/>
      <c r="Q169" s="180"/>
      <c r="R169" s="180"/>
      <c r="S169" s="180"/>
      <c r="T169" s="181"/>
      <c r="AT169" s="176" t="s">
        <v>191</v>
      </c>
      <c r="AU169" s="176" t="s">
        <v>80</v>
      </c>
      <c r="AV169" s="12" t="s">
        <v>151</v>
      </c>
      <c r="AW169" s="12" t="s">
        <v>33</v>
      </c>
      <c r="AX169" s="12" t="s">
        <v>78</v>
      </c>
      <c r="AY169" s="176" t="s">
        <v>132</v>
      </c>
    </row>
    <row r="170" spans="2:65" s="1" customFormat="1" ht="16.5" customHeight="1">
      <c r="B170" s="149"/>
      <c r="C170" s="150" t="s">
        <v>305</v>
      </c>
      <c r="D170" s="150" t="s">
        <v>133</v>
      </c>
      <c r="E170" s="151" t="s">
        <v>404</v>
      </c>
      <c r="F170" s="152" t="s">
        <v>405</v>
      </c>
      <c r="G170" s="153" t="s">
        <v>202</v>
      </c>
      <c r="H170" s="154">
        <v>2.1</v>
      </c>
      <c r="I170" s="154"/>
      <c r="J170" s="154">
        <f>ROUND(I170*H170,2)</f>
        <v>0</v>
      </c>
      <c r="K170" s="152" t="s">
        <v>137</v>
      </c>
      <c r="L170" s="37"/>
      <c r="M170" s="155" t="s">
        <v>5</v>
      </c>
      <c r="N170" s="156" t="s">
        <v>41</v>
      </c>
      <c r="O170" s="157">
        <v>29.135</v>
      </c>
      <c r="P170" s="157">
        <f>O170*H170</f>
        <v>61.18350000000001</v>
      </c>
      <c r="Q170" s="157">
        <v>0.54034</v>
      </c>
      <c r="R170" s="157">
        <f>Q170*H170</f>
        <v>1.1347140000000002</v>
      </c>
      <c r="S170" s="157">
        <v>0</v>
      </c>
      <c r="T170" s="158">
        <f>S170*H170</f>
        <v>0</v>
      </c>
      <c r="AR170" s="23" t="s">
        <v>151</v>
      </c>
      <c r="AT170" s="23" t="s">
        <v>133</v>
      </c>
      <c r="AU170" s="23" t="s">
        <v>80</v>
      </c>
      <c r="AY170" s="23" t="s">
        <v>132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23" t="s">
        <v>78</v>
      </c>
      <c r="BK170" s="159">
        <f>ROUND(I170*H170,2)</f>
        <v>0</v>
      </c>
      <c r="BL170" s="23" t="s">
        <v>151</v>
      </c>
      <c r="BM170" s="23" t="s">
        <v>406</v>
      </c>
    </row>
    <row r="171" spans="2:51" s="11" customFormat="1" ht="13.5">
      <c r="B171" s="168"/>
      <c r="D171" s="162" t="s">
        <v>191</v>
      </c>
      <c r="E171" s="169" t="s">
        <v>5</v>
      </c>
      <c r="F171" s="170" t="s">
        <v>924</v>
      </c>
      <c r="H171" s="171">
        <v>2.1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191</v>
      </c>
      <c r="AU171" s="169" t="s">
        <v>80</v>
      </c>
      <c r="AV171" s="11" t="s">
        <v>80</v>
      </c>
      <c r="AW171" s="11" t="s">
        <v>33</v>
      </c>
      <c r="AX171" s="11" t="s">
        <v>78</v>
      </c>
      <c r="AY171" s="169" t="s">
        <v>132</v>
      </c>
    </row>
    <row r="172" spans="2:65" s="1" customFormat="1" ht="16.5" customHeight="1">
      <c r="B172" s="149"/>
      <c r="C172" s="195" t="s">
        <v>12</v>
      </c>
      <c r="D172" s="195" t="s">
        <v>409</v>
      </c>
      <c r="E172" s="196" t="s">
        <v>410</v>
      </c>
      <c r="F172" s="197" t="s">
        <v>411</v>
      </c>
      <c r="G172" s="198" t="s">
        <v>202</v>
      </c>
      <c r="H172" s="199">
        <v>12.62</v>
      </c>
      <c r="I172" s="199"/>
      <c r="J172" s="199">
        <f>ROUND(I172*H172,2)</f>
        <v>0</v>
      </c>
      <c r="K172" s="197" t="s">
        <v>5</v>
      </c>
      <c r="L172" s="200"/>
      <c r="M172" s="201" t="s">
        <v>5</v>
      </c>
      <c r="N172" s="202" t="s">
        <v>41</v>
      </c>
      <c r="O172" s="157">
        <v>0</v>
      </c>
      <c r="P172" s="157">
        <f>O172*H172</f>
        <v>0</v>
      </c>
      <c r="Q172" s="157">
        <v>2.6</v>
      </c>
      <c r="R172" s="157">
        <f>Q172*H172</f>
        <v>32.812</v>
      </c>
      <c r="S172" s="157">
        <v>0</v>
      </c>
      <c r="T172" s="158">
        <f>S172*H172</f>
        <v>0</v>
      </c>
      <c r="AR172" s="23" t="s">
        <v>240</v>
      </c>
      <c r="AT172" s="23" t="s">
        <v>409</v>
      </c>
      <c r="AU172" s="23" t="s">
        <v>80</v>
      </c>
      <c r="AY172" s="23" t="s">
        <v>132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23" t="s">
        <v>78</v>
      </c>
      <c r="BK172" s="159">
        <f>ROUND(I172*H172,2)</f>
        <v>0</v>
      </c>
      <c r="BL172" s="23" t="s">
        <v>151</v>
      </c>
      <c r="BM172" s="23" t="s">
        <v>412</v>
      </c>
    </row>
    <row r="173" spans="2:47" s="1" customFormat="1" ht="27">
      <c r="B173" s="37"/>
      <c r="D173" s="162" t="s">
        <v>149</v>
      </c>
      <c r="F173" s="163" t="s">
        <v>413</v>
      </c>
      <c r="L173" s="37"/>
      <c r="M173" s="164"/>
      <c r="N173" s="38"/>
      <c r="O173" s="38"/>
      <c r="P173" s="38"/>
      <c r="Q173" s="38"/>
      <c r="R173" s="38"/>
      <c r="S173" s="38"/>
      <c r="T173" s="66"/>
      <c r="AT173" s="23" t="s">
        <v>149</v>
      </c>
      <c r="AU173" s="23" t="s">
        <v>80</v>
      </c>
    </row>
    <row r="174" spans="2:51" s="11" customFormat="1" ht="13.5">
      <c r="B174" s="168"/>
      <c r="D174" s="162" t="s">
        <v>191</v>
      </c>
      <c r="E174" s="169" t="s">
        <v>5</v>
      </c>
      <c r="F174" s="170" t="s">
        <v>925</v>
      </c>
      <c r="H174" s="171">
        <v>12.62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78</v>
      </c>
      <c r="AY174" s="169" t="s">
        <v>132</v>
      </c>
    </row>
    <row r="175" spans="2:65" s="1" customFormat="1" ht="16.5" customHeight="1">
      <c r="B175" s="149"/>
      <c r="C175" s="150" t="s">
        <v>315</v>
      </c>
      <c r="D175" s="150" t="s">
        <v>133</v>
      </c>
      <c r="E175" s="151" t="s">
        <v>416</v>
      </c>
      <c r="F175" s="152" t="s">
        <v>417</v>
      </c>
      <c r="G175" s="153" t="s">
        <v>202</v>
      </c>
      <c r="H175" s="154">
        <v>21.95</v>
      </c>
      <c r="I175" s="154"/>
      <c r="J175" s="154">
        <f>ROUND(I175*H175,2)</f>
        <v>0</v>
      </c>
      <c r="K175" s="152" t="s">
        <v>137</v>
      </c>
      <c r="L175" s="37"/>
      <c r="M175" s="155" t="s">
        <v>5</v>
      </c>
      <c r="N175" s="156" t="s">
        <v>41</v>
      </c>
      <c r="O175" s="157">
        <v>7.4</v>
      </c>
      <c r="P175" s="157">
        <f>O175*H175</f>
        <v>162.43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AR175" s="23" t="s">
        <v>151</v>
      </c>
      <c r="AT175" s="23" t="s">
        <v>133</v>
      </c>
      <c r="AU175" s="23" t="s">
        <v>80</v>
      </c>
      <c r="AY175" s="23" t="s">
        <v>132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23" t="s">
        <v>78</v>
      </c>
      <c r="BK175" s="159">
        <f>ROUND(I175*H175,2)</f>
        <v>0</v>
      </c>
      <c r="BL175" s="23" t="s">
        <v>151</v>
      </c>
      <c r="BM175" s="23" t="s">
        <v>418</v>
      </c>
    </row>
    <row r="176" spans="2:65" s="1" customFormat="1" ht="16.5" customHeight="1">
      <c r="B176" s="149"/>
      <c r="C176" s="150" t="s">
        <v>339</v>
      </c>
      <c r="D176" s="150" t="s">
        <v>133</v>
      </c>
      <c r="E176" s="151" t="s">
        <v>420</v>
      </c>
      <c r="F176" s="152" t="s">
        <v>421</v>
      </c>
      <c r="G176" s="153" t="s">
        <v>188</v>
      </c>
      <c r="H176" s="154">
        <v>113.97</v>
      </c>
      <c r="I176" s="154"/>
      <c r="J176" s="154">
        <f>ROUND(I176*H176,2)</f>
        <v>0</v>
      </c>
      <c r="K176" s="152" t="s">
        <v>137</v>
      </c>
      <c r="L176" s="37"/>
      <c r="M176" s="155" t="s">
        <v>5</v>
      </c>
      <c r="N176" s="156" t="s">
        <v>41</v>
      </c>
      <c r="O176" s="157">
        <v>1.18</v>
      </c>
      <c r="P176" s="157">
        <f>O176*H176</f>
        <v>134.4846</v>
      </c>
      <c r="Q176" s="157">
        <v>0.03078</v>
      </c>
      <c r="R176" s="157">
        <f>Q176*H176</f>
        <v>3.5079966</v>
      </c>
      <c r="S176" s="157">
        <v>0</v>
      </c>
      <c r="T176" s="158">
        <f>S176*H176</f>
        <v>0</v>
      </c>
      <c r="AR176" s="23" t="s">
        <v>151</v>
      </c>
      <c r="AT176" s="23" t="s">
        <v>133</v>
      </c>
      <c r="AU176" s="23" t="s">
        <v>80</v>
      </c>
      <c r="AY176" s="23" t="s">
        <v>132</v>
      </c>
      <c r="BE176" s="159">
        <f>IF(N176="základní",J176,0)</f>
        <v>0</v>
      </c>
      <c r="BF176" s="159">
        <f>IF(N176="snížená",J176,0)</f>
        <v>0</v>
      </c>
      <c r="BG176" s="159">
        <f>IF(N176="zákl. přenesená",J176,0)</f>
        <v>0</v>
      </c>
      <c r="BH176" s="159">
        <f>IF(N176="sníž. přenesená",J176,0)</f>
        <v>0</v>
      </c>
      <c r="BI176" s="159">
        <f>IF(N176="nulová",J176,0)</f>
        <v>0</v>
      </c>
      <c r="BJ176" s="23" t="s">
        <v>78</v>
      </c>
      <c r="BK176" s="159">
        <f>ROUND(I176*H176,2)</f>
        <v>0</v>
      </c>
      <c r="BL176" s="23" t="s">
        <v>151</v>
      </c>
      <c r="BM176" s="23" t="s">
        <v>422</v>
      </c>
    </row>
    <row r="177" spans="2:51" s="11" customFormat="1" ht="13.5">
      <c r="B177" s="168"/>
      <c r="D177" s="162" t="s">
        <v>191</v>
      </c>
      <c r="E177" s="169" t="s">
        <v>5</v>
      </c>
      <c r="F177" s="170" t="s">
        <v>926</v>
      </c>
      <c r="H177" s="171">
        <v>1.85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51" s="11" customFormat="1" ht="13.5">
      <c r="B178" s="168"/>
      <c r="D178" s="162" t="s">
        <v>191</v>
      </c>
      <c r="E178" s="169" t="s">
        <v>5</v>
      </c>
      <c r="F178" s="170" t="s">
        <v>927</v>
      </c>
      <c r="H178" s="171">
        <v>1.85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51" s="11" customFormat="1" ht="13.5">
      <c r="B179" s="168"/>
      <c r="D179" s="162" t="s">
        <v>191</v>
      </c>
      <c r="E179" s="169" t="s">
        <v>5</v>
      </c>
      <c r="F179" s="170" t="s">
        <v>928</v>
      </c>
      <c r="H179" s="171">
        <v>3.25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51" s="11" customFormat="1" ht="13.5">
      <c r="B180" s="168"/>
      <c r="D180" s="162" t="s">
        <v>191</v>
      </c>
      <c r="E180" s="169" t="s">
        <v>5</v>
      </c>
      <c r="F180" s="170" t="s">
        <v>929</v>
      </c>
      <c r="H180" s="171">
        <v>3.49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191</v>
      </c>
      <c r="AU180" s="169" t="s">
        <v>80</v>
      </c>
      <c r="AV180" s="11" t="s">
        <v>80</v>
      </c>
      <c r="AW180" s="11" t="s">
        <v>33</v>
      </c>
      <c r="AX180" s="11" t="s">
        <v>70</v>
      </c>
      <c r="AY180" s="169" t="s">
        <v>132</v>
      </c>
    </row>
    <row r="181" spans="2:51" s="11" customFormat="1" ht="13.5">
      <c r="B181" s="168"/>
      <c r="D181" s="162" t="s">
        <v>191</v>
      </c>
      <c r="E181" s="169" t="s">
        <v>5</v>
      </c>
      <c r="F181" s="170" t="s">
        <v>930</v>
      </c>
      <c r="H181" s="171">
        <v>3.73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191</v>
      </c>
      <c r="AU181" s="169" t="s">
        <v>80</v>
      </c>
      <c r="AV181" s="11" t="s">
        <v>80</v>
      </c>
      <c r="AW181" s="11" t="s">
        <v>33</v>
      </c>
      <c r="AX181" s="11" t="s">
        <v>70</v>
      </c>
      <c r="AY181" s="169" t="s">
        <v>132</v>
      </c>
    </row>
    <row r="182" spans="2:51" s="11" customFormat="1" ht="13.5">
      <c r="B182" s="168"/>
      <c r="D182" s="162" t="s">
        <v>191</v>
      </c>
      <c r="E182" s="169" t="s">
        <v>5</v>
      </c>
      <c r="F182" s="170" t="s">
        <v>931</v>
      </c>
      <c r="H182" s="171">
        <v>25.73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51" s="11" customFormat="1" ht="13.5">
      <c r="B183" s="168"/>
      <c r="D183" s="162" t="s">
        <v>191</v>
      </c>
      <c r="E183" s="169" t="s">
        <v>5</v>
      </c>
      <c r="F183" s="170" t="s">
        <v>932</v>
      </c>
      <c r="H183" s="171">
        <v>13.71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191</v>
      </c>
      <c r="AU183" s="169" t="s">
        <v>80</v>
      </c>
      <c r="AV183" s="11" t="s">
        <v>80</v>
      </c>
      <c r="AW183" s="11" t="s">
        <v>33</v>
      </c>
      <c r="AX183" s="11" t="s">
        <v>70</v>
      </c>
      <c r="AY183" s="169" t="s">
        <v>132</v>
      </c>
    </row>
    <row r="184" spans="2:51" s="11" customFormat="1" ht="13.5">
      <c r="B184" s="168"/>
      <c r="D184" s="162" t="s">
        <v>191</v>
      </c>
      <c r="E184" s="169" t="s">
        <v>5</v>
      </c>
      <c r="F184" s="170" t="s">
        <v>933</v>
      </c>
      <c r="H184" s="171">
        <v>10.7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191</v>
      </c>
      <c r="AU184" s="169" t="s">
        <v>80</v>
      </c>
      <c r="AV184" s="11" t="s">
        <v>80</v>
      </c>
      <c r="AW184" s="11" t="s">
        <v>33</v>
      </c>
      <c r="AX184" s="11" t="s">
        <v>70</v>
      </c>
      <c r="AY184" s="169" t="s">
        <v>132</v>
      </c>
    </row>
    <row r="185" spans="2:51" s="11" customFormat="1" ht="13.5">
      <c r="B185" s="168"/>
      <c r="D185" s="162" t="s">
        <v>191</v>
      </c>
      <c r="E185" s="169" t="s">
        <v>5</v>
      </c>
      <c r="F185" s="170" t="s">
        <v>934</v>
      </c>
      <c r="H185" s="171">
        <v>15.91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191</v>
      </c>
      <c r="AU185" s="169" t="s">
        <v>80</v>
      </c>
      <c r="AV185" s="11" t="s">
        <v>80</v>
      </c>
      <c r="AW185" s="11" t="s">
        <v>33</v>
      </c>
      <c r="AX185" s="11" t="s">
        <v>70</v>
      </c>
      <c r="AY185" s="169" t="s">
        <v>132</v>
      </c>
    </row>
    <row r="186" spans="2:51" s="11" customFormat="1" ht="13.5">
      <c r="B186" s="168"/>
      <c r="D186" s="162" t="s">
        <v>191</v>
      </c>
      <c r="E186" s="169" t="s">
        <v>5</v>
      </c>
      <c r="F186" s="170" t="s">
        <v>935</v>
      </c>
      <c r="H186" s="171">
        <v>33.75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51" s="12" customFormat="1" ht="13.5">
      <c r="B187" s="175"/>
      <c r="D187" s="162" t="s">
        <v>191</v>
      </c>
      <c r="E187" s="176" t="s">
        <v>5</v>
      </c>
      <c r="F187" s="177" t="s">
        <v>195</v>
      </c>
      <c r="H187" s="178">
        <v>113.97</v>
      </c>
      <c r="L187" s="175"/>
      <c r="M187" s="179"/>
      <c r="N187" s="180"/>
      <c r="O187" s="180"/>
      <c r="P187" s="180"/>
      <c r="Q187" s="180"/>
      <c r="R187" s="180"/>
      <c r="S187" s="180"/>
      <c r="T187" s="181"/>
      <c r="AT187" s="176" t="s">
        <v>191</v>
      </c>
      <c r="AU187" s="176" t="s">
        <v>80</v>
      </c>
      <c r="AV187" s="12" t="s">
        <v>151</v>
      </c>
      <c r="AW187" s="12" t="s">
        <v>33</v>
      </c>
      <c r="AX187" s="12" t="s">
        <v>78</v>
      </c>
      <c r="AY187" s="176" t="s">
        <v>132</v>
      </c>
    </row>
    <row r="188" spans="2:65" s="1" customFormat="1" ht="25.5" customHeight="1">
      <c r="B188" s="149"/>
      <c r="C188" s="150" t="s">
        <v>343</v>
      </c>
      <c r="D188" s="150" t="s">
        <v>133</v>
      </c>
      <c r="E188" s="151" t="s">
        <v>444</v>
      </c>
      <c r="F188" s="152" t="s">
        <v>445</v>
      </c>
      <c r="G188" s="153" t="s">
        <v>188</v>
      </c>
      <c r="H188" s="154">
        <v>227.91</v>
      </c>
      <c r="I188" s="154"/>
      <c r="J188" s="154">
        <f>ROUND(I188*H188,2)</f>
        <v>0</v>
      </c>
      <c r="K188" s="152" t="s">
        <v>137</v>
      </c>
      <c r="L188" s="37"/>
      <c r="M188" s="155" t="s">
        <v>5</v>
      </c>
      <c r="N188" s="156" t="s">
        <v>41</v>
      </c>
      <c r="O188" s="157">
        <v>1.832</v>
      </c>
      <c r="P188" s="157">
        <f>O188*H188</f>
        <v>417.53112</v>
      </c>
      <c r="Q188" s="157">
        <v>0.12273</v>
      </c>
      <c r="R188" s="157">
        <f>Q188*H188</f>
        <v>27.9713943</v>
      </c>
      <c r="S188" s="157">
        <v>0</v>
      </c>
      <c r="T188" s="158">
        <f>S188*H188</f>
        <v>0</v>
      </c>
      <c r="AR188" s="23" t="s">
        <v>151</v>
      </c>
      <c r="AT188" s="23" t="s">
        <v>133</v>
      </c>
      <c r="AU188" s="23" t="s">
        <v>80</v>
      </c>
      <c r="AY188" s="23" t="s">
        <v>132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23" t="s">
        <v>78</v>
      </c>
      <c r="BK188" s="159">
        <f>ROUND(I188*H188,2)</f>
        <v>0</v>
      </c>
      <c r="BL188" s="23" t="s">
        <v>151</v>
      </c>
      <c r="BM188" s="23" t="s">
        <v>446</v>
      </c>
    </row>
    <row r="189" spans="2:51" s="11" customFormat="1" ht="13.5">
      <c r="B189" s="168"/>
      <c r="D189" s="162" t="s">
        <v>191</v>
      </c>
      <c r="E189" s="169" t="s">
        <v>5</v>
      </c>
      <c r="F189" s="170" t="s">
        <v>904</v>
      </c>
      <c r="H189" s="171">
        <v>3.7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191</v>
      </c>
      <c r="AU189" s="169" t="s">
        <v>80</v>
      </c>
      <c r="AV189" s="11" t="s">
        <v>80</v>
      </c>
      <c r="AW189" s="11" t="s">
        <v>33</v>
      </c>
      <c r="AX189" s="11" t="s">
        <v>70</v>
      </c>
      <c r="AY189" s="169" t="s">
        <v>132</v>
      </c>
    </row>
    <row r="190" spans="2:51" s="11" customFormat="1" ht="13.5">
      <c r="B190" s="168"/>
      <c r="D190" s="162" t="s">
        <v>191</v>
      </c>
      <c r="E190" s="169" t="s">
        <v>5</v>
      </c>
      <c r="F190" s="170" t="s">
        <v>905</v>
      </c>
      <c r="H190" s="171">
        <v>3.71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51" s="11" customFormat="1" ht="13.5">
      <c r="B191" s="168"/>
      <c r="D191" s="162" t="s">
        <v>191</v>
      </c>
      <c r="E191" s="169" t="s">
        <v>5</v>
      </c>
      <c r="F191" s="170" t="s">
        <v>906</v>
      </c>
      <c r="H191" s="171">
        <v>6.49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51" s="11" customFormat="1" ht="13.5">
      <c r="B192" s="168"/>
      <c r="D192" s="162" t="s">
        <v>191</v>
      </c>
      <c r="E192" s="169" t="s">
        <v>5</v>
      </c>
      <c r="F192" s="170" t="s">
        <v>907</v>
      </c>
      <c r="H192" s="171">
        <v>6.98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191</v>
      </c>
      <c r="AU192" s="169" t="s">
        <v>80</v>
      </c>
      <c r="AV192" s="11" t="s">
        <v>80</v>
      </c>
      <c r="AW192" s="11" t="s">
        <v>33</v>
      </c>
      <c r="AX192" s="11" t="s">
        <v>70</v>
      </c>
      <c r="AY192" s="169" t="s">
        <v>132</v>
      </c>
    </row>
    <row r="193" spans="2:51" s="11" customFormat="1" ht="13.5">
      <c r="B193" s="168"/>
      <c r="D193" s="162" t="s">
        <v>191</v>
      </c>
      <c r="E193" s="169" t="s">
        <v>5</v>
      </c>
      <c r="F193" s="170" t="s">
        <v>908</v>
      </c>
      <c r="H193" s="171">
        <v>7.45</v>
      </c>
      <c r="L193" s="168"/>
      <c r="M193" s="172"/>
      <c r="N193" s="173"/>
      <c r="O193" s="173"/>
      <c r="P193" s="173"/>
      <c r="Q193" s="173"/>
      <c r="R193" s="173"/>
      <c r="S193" s="173"/>
      <c r="T193" s="174"/>
      <c r="AT193" s="169" t="s">
        <v>191</v>
      </c>
      <c r="AU193" s="169" t="s">
        <v>80</v>
      </c>
      <c r="AV193" s="11" t="s">
        <v>80</v>
      </c>
      <c r="AW193" s="11" t="s">
        <v>33</v>
      </c>
      <c r="AX193" s="11" t="s">
        <v>70</v>
      </c>
      <c r="AY193" s="169" t="s">
        <v>132</v>
      </c>
    </row>
    <row r="194" spans="2:51" s="11" customFormat="1" ht="13.5">
      <c r="B194" s="168"/>
      <c r="D194" s="162" t="s">
        <v>191</v>
      </c>
      <c r="E194" s="169" t="s">
        <v>5</v>
      </c>
      <c r="F194" s="170" t="s">
        <v>909</v>
      </c>
      <c r="H194" s="171">
        <v>51.45</v>
      </c>
      <c r="L194" s="168"/>
      <c r="M194" s="172"/>
      <c r="N194" s="173"/>
      <c r="O194" s="173"/>
      <c r="P194" s="173"/>
      <c r="Q194" s="173"/>
      <c r="R194" s="173"/>
      <c r="S194" s="173"/>
      <c r="T194" s="174"/>
      <c r="AT194" s="169" t="s">
        <v>191</v>
      </c>
      <c r="AU194" s="169" t="s">
        <v>80</v>
      </c>
      <c r="AV194" s="11" t="s">
        <v>80</v>
      </c>
      <c r="AW194" s="11" t="s">
        <v>33</v>
      </c>
      <c r="AX194" s="11" t="s">
        <v>70</v>
      </c>
      <c r="AY194" s="169" t="s">
        <v>132</v>
      </c>
    </row>
    <row r="195" spans="2:51" s="11" customFormat="1" ht="13.5">
      <c r="B195" s="168"/>
      <c r="D195" s="162" t="s">
        <v>191</v>
      </c>
      <c r="E195" s="169" t="s">
        <v>5</v>
      </c>
      <c r="F195" s="170" t="s">
        <v>910</v>
      </c>
      <c r="H195" s="171">
        <v>27.41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191</v>
      </c>
      <c r="AU195" s="169" t="s">
        <v>80</v>
      </c>
      <c r="AV195" s="11" t="s">
        <v>80</v>
      </c>
      <c r="AW195" s="11" t="s">
        <v>33</v>
      </c>
      <c r="AX195" s="11" t="s">
        <v>70</v>
      </c>
      <c r="AY195" s="169" t="s">
        <v>132</v>
      </c>
    </row>
    <row r="196" spans="2:51" s="11" customFormat="1" ht="13.5">
      <c r="B196" s="168"/>
      <c r="D196" s="162" t="s">
        <v>191</v>
      </c>
      <c r="E196" s="169" t="s">
        <v>5</v>
      </c>
      <c r="F196" s="170" t="s">
        <v>911</v>
      </c>
      <c r="H196" s="171">
        <v>21.4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70</v>
      </c>
      <c r="AY196" s="169" t="s">
        <v>132</v>
      </c>
    </row>
    <row r="197" spans="2:51" s="11" customFormat="1" ht="13.5">
      <c r="B197" s="168"/>
      <c r="D197" s="162" t="s">
        <v>191</v>
      </c>
      <c r="E197" s="169" t="s">
        <v>5</v>
      </c>
      <c r="F197" s="170" t="s">
        <v>912</v>
      </c>
      <c r="H197" s="171">
        <v>31.82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191</v>
      </c>
      <c r="AU197" s="169" t="s">
        <v>80</v>
      </c>
      <c r="AV197" s="11" t="s">
        <v>80</v>
      </c>
      <c r="AW197" s="11" t="s">
        <v>33</v>
      </c>
      <c r="AX197" s="11" t="s">
        <v>70</v>
      </c>
      <c r="AY197" s="169" t="s">
        <v>132</v>
      </c>
    </row>
    <row r="198" spans="2:51" s="11" customFormat="1" ht="13.5">
      <c r="B198" s="168"/>
      <c r="D198" s="162" t="s">
        <v>191</v>
      </c>
      <c r="E198" s="169" t="s">
        <v>5</v>
      </c>
      <c r="F198" s="170" t="s">
        <v>913</v>
      </c>
      <c r="H198" s="171">
        <v>67.5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191</v>
      </c>
      <c r="AU198" s="169" t="s">
        <v>80</v>
      </c>
      <c r="AV198" s="11" t="s">
        <v>80</v>
      </c>
      <c r="AW198" s="11" t="s">
        <v>33</v>
      </c>
      <c r="AX198" s="11" t="s">
        <v>70</v>
      </c>
      <c r="AY198" s="169" t="s">
        <v>132</v>
      </c>
    </row>
    <row r="199" spans="2:51" s="12" customFormat="1" ht="13.5">
      <c r="B199" s="175"/>
      <c r="D199" s="162" t="s">
        <v>191</v>
      </c>
      <c r="E199" s="176" t="s">
        <v>5</v>
      </c>
      <c r="F199" s="177" t="s">
        <v>195</v>
      </c>
      <c r="H199" s="178">
        <v>227.91</v>
      </c>
      <c r="L199" s="175"/>
      <c r="M199" s="179"/>
      <c r="N199" s="180"/>
      <c r="O199" s="180"/>
      <c r="P199" s="180"/>
      <c r="Q199" s="180"/>
      <c r="R199" s="180"/>
      <c r="S199" s="180"/>
      <c r="T199" s="181"/>
      <c r="AT199" s="176" t="s">
        <v>191</v>
      </c>
      <c r="AU199" s="176" t="s">
        <v>80</v>
      </c>
      <c r="AV199" s="12" t="s">
        <v>151</v>
      </c>
      <c r="AW199" s="12" t="s">
        <v>33</v>
      </c>
      <c r="AX199" s="12" t="s">
        <v>78</v>
      </c>
      <c r="AY199" s="176" t="s">
        <v>132</v>
      </c>
    </row>
    <row r="200" spans="2:65" s="1" customFormat="1" ht="16.5" customHeight="1">
      <c r="B200" s="149"/>
      <c r="C200" s="150" t="s">
        <v>347</v>
      </c>
      <c r="D200" s="150" t="s">
        <v>133</v>
      </c>
      <c r="E200" s="151" t="s">
        <v>459</v>
      </c>
      <c r="F200" s="152" t="s">
        <v>460</v>
      </c>
      <c r="G200" s="153" t="s">
        <v>188</v>
      </c>
      <c r="H200" s="154">
        <v>227.91</v>
      </c>
      <c r="I200" s="154"/>
      <c r="J200" s="154">
        <f>ROUND(I200*H200,2)</f>
        <v>0</v>
      </c>
      <c r="K200" s="152" t="s">
        <v>137</v>
      </c>
      <c r="L200" s="37"/>
      <c r="M200" s="155" t="s">
        <v>5</v>
      </c>
      <c r="N200" s="156" t="s">
        <v>41</v>
      </c>
      <c r="O200" s="157">
        <v>1.16</v>
      </c>
      <c r="P200" s="157">
        <f>O200*H200</f>
        <v>264.37559999999996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23" t="s">
        <v>151</v>
      </c>
      <c r="AT200" s="23" t="s">
        <v>133</v>
      </c>
      <c r="AU200" s="23" t="s">
        <v>80</v>
      </c>
      <c r="AY200" s="23" t="s">
        <v>132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23" t="s">
        <v>78</v>
      </c>
      <c r="BK200" s="159">
        <f>ROUND(I200*H200,2)</f>
        <v>0</v>
      </c>
      <c r="BL200" s="23" t="s">
        <v>151</v>
      </c>
      <c r="BM200" s="23" t="s">
        <v>461</v>
      </c>
    </row>
    <row r="201" spans="2:51" s="11" customFormat="1" ht="13.5">
      <c r="B201" s="168"/>
      <c r="D201" s="162" t="s">
        <v>191</v>
      </c>
      <c r="E201" s="169" t="s">
        <v>5</v>
      </c>
      <c r="F201" s="170" t="s">
        <v>904</v>
      </c>
      <c r="H201" s="171">
        <v>3.7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191</v>
      </c>
      <c r="AU201" s="169" t="s">
        <v>80</v>
      </c>
      <c r="AV201" s="11" t="s">
        <v>80</v>
      </c>
      <c r="AW201" s="11" t="s">
        <v>33</v>
      </c>
      <c r="AX201" s="11" t="s">
        <v>70</v>
      </c>
      <c r="AY201" s="169" t="s">
        <v>132</v>
      </c>
    </row>
    <row r="202" spans="2:51" s="11" customFormat="1" ht="13.5">
      <c r="B202" s="168"/>
      <c r="D202" s="162" t="s">
        <v>191</v>
      </c>
      <c r="E202" s="169" t="s">
        <v>5</v>
      </c>
      <c r="F202" s="170" t="s">
        <v>905</v>
      </c>
      <c r="H202" s="171">
        <v>3.71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51" s="11" customFormat="1" ht="13.5">
      <c r="B203" s="168"/>
      <c r="D203" s="162" t="s">
        <v>191</v>
      </c>
      <c r="E203" s="169" t="s">
        <v>5</v>
      </c>
      <c r="F203" s="170" t="s">
        <v>906</v>
      </c>
      <c r="H203" s="171">
        <v>6.49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51" s="11" customFormat="1" ht="13.5">
      <c r="B204" s="168"/>
      <c r="D204" s="162" t="s">
        <v>191</v>
      </c>
      <c r="E204" s="169" t="s">
        <v>5</v>
      </c>
      <c r="F204" s="170" t="s">
        <v>907</v>
      </c>
      <c r="H204" s="171">
        <v>6.98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51" s="11" customFormat="1" ht="13.5">
      <c r="B205" s="168"/>
      <c r="D205" s="162" t="s">
        <v>191</v>
      </c>
      <c r="E205" s="169" t="s">
        <v>5</v>
      </c>
      <c r="F205" s="170" t="s">
        <v>908</v>
      </c>
      <c r="H205" s="171">
        <v>7.45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51" s="11" customFormat="1" ht="13.5">
      <c r="B206" s="168"/>
      <c r="D206" s="162" t="s">
        <v>191</v>
      </c>
      <c r="E206" s="169" t="s">
        <v>5</v>
      </c>
      <c r="F206" s="170" t="s">
        <v>909</v>
      </c>
      <c r="H206" s="171">
        <v>51.45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51" s="11" customFormat="1" ht="13.5">
      <c r="B207" s="168"/>
      <c r="D207" s="162" t="s">
        <v>191</v>
      </c>
      <c r="E207" s="169" t="s">
        <v>5</v>
      </c>
      <c r="F207" s="170" t="s">
        <v>910</v>
      </c>
      <c r="H207" s="171">
        <v>27.41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191</v>
      </c>
      <c r="AU207" s="169" t="s">
        <v>80</v>
      </c>
      <c r="AV207" s="11" t="s">
        <v>80</v>
      </c>
      <c r="AW207" s="11" t="s">
        <v>33</v>
      </c>
      <c r="AX207" s="11" t="s">
        <v>70</v>
      </c>
      <c r="AY207" s="169" t="s">
        <v>132</v>
      </c>
    </row>
    <row r="208" spans="2:51" s="11" customFormat="1" ht="13.5">
      <c r="B208" s="168"/>
      <c r="D208" s="162" t="s">
        <v>191</v>
      </c>
      <c r="E208" s="169" t="s">
        <v>5</v>
      </c>
      <c r="F208" s="170" t="s">
        <v>911</v>
      </c>
      <c r="H208" s="171">
        <v>21.4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51" s="11" customFormat="1" ht="13.5">
      <c r="B209" s="168"/>
      <c r="D209" s="162" t="s">
        <v>191</v>
      </c>
      <c r="E209" s="169" t="s">
        <v>5</v>
      </c>
      <c r="F209" s="170" t="s">
        <v>912</v>
      </c>
      <c r="H209" s="171">
        <v>31.82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70</v>
      </c>
      <c r="AY209" s="169" t="s">
        <v>132</v>
      </c>
    </row>
    <row r="210" spans="2:51" s="11" customFormat="1" ht="13.5">
      <c r="B210" s="168"/>
      <c r="D210" s="162" t="s">
        <v>191</v>
      </c>
      <c r="E210" s="169" t="s">
        <v>5</v>
      </c>
      <c r="F210" s="170" t="s">
        <v>913</v>
      </c>
      <c r="H210" s="171">
        <v>67.5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51" s="12" customFormat="1" ht="13.5">
      <c r="B211" s="175"/>
      <c r="D211" s="162" t="s">
        <v>191</v>
      </c>
      <c r="E211" s="176" t="s">
        <v>5</v>
      </c>
      <c r="F211" s="177" t="s">
        <v>195</v>
      </c>
      <c r="H211" s="178">
        <v>227.91</v>
      </c>
      <c r="L211" s="175"/>
      <c r="M211" s="179"/>
      <c r="N211" s="180"/>
      <c r="O211" s="180"/>
      <c r="P211" s="180"/>
      <c r="Q211" s="180"/>
      <c r="R211" s="180"/>
      <c r="S211" s="180"/>
      <c r="T211" s="181"/>
      <c r="AT211" s="176" t="s">
        <v>191</v>
      </c>
      <c r="AU211" s="176" t="s">
        <v>80</v>
      </c>
      <c r="AV211" s="12" t="s">
        <v>151</v>
      </c>
      <c r="AW211" s="12" t="s">
        <v>33</v>
      </c>
      <c r="AX211" s="12" t="s">
        <v>78</v>
      </c>
      <c r="AY211" s="176" t="s">
        <v>132</v>
      </c>
    </row>
    <row r="212" spans="2:65" s="1" customFormat="1" ht="16.5" customHeight="1">
      <c r="B212" s="149"/>
      <c r="C212" s="150" t="s">
        <v>352</v>
      </c>
      <c r="D212" s="150" t="s">
        <v>133</v>
      </c>
      <c r="E212" s="151" t="s">
        <v>463</v>
      </c>
      <c r="F212" s="152" t="s">
        <v>464</v>
      </c>
      <c r="G212" s="153" t="s">
        <v>465</v>
      </c>
      <c r="H212" s="154">
        <v>16.8</v>
      </c>
      <c r="I212" s="154"/>
      <c r="J212" s="154">
        <f>ROUND(I212*H212,2)</f>
        <v>0</v>
      </c>
      <c r="K212" s="152" t="s">
        <v>5</v>
      </c>
      <c r="L212" s="37"/>
      <c r="M212" s="155" t="s">
        <v>5</v>
      </c>
      <c r="N212" s="156" t="s">
        <v>41</v>
      </c>
      <c r="O212" s="157">
        <v>0</v>
      </c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AR212" s="23" t="s">
        <v>151</v>
      </c>
      <c r="AT212" s="23" t="s">
        <v>133</v>
      </c>
      <c r="AU212" s="23" t="s">
        <v>80</v>
      </c>
      <c r="AY212" s="23" t="s">
        <v>132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23" t="s">
        <v>78</v>
      </c>
      <c r="BK212" s="159">
        <f>ROUND(I212*H212,2)</f>
        <v>0</v>
      </c>
      <c r="BL212" s="23" t="s">
        <v>151</v>
      </c>
      <c r="BM212" s="23" t="s">
        <v>466</v>
      </c>
    </row>
    <row r="213" spans="2:47" s="1" customFormat="1" ht="54">
      <c r="B213" s="37"/>
      <c r="D213" s="162" t="s">
        <v>149</v>
      </c>
      <c r="F213" s="163" t="s">
        <v>467</v>
      </c>
      <c r="L213" s="37"/>
      <c r="M213" s="164"/>
      <c r="N213" s="38"/>
      <c r="O213" s="38"/>
      <c r="P213" s="38"/>
      <c r="Q213" s="38"/>
      <c r="R213" s="38"/>
      <c r="S213" s="38"/>
      <c r="T213" s="66"/>
      <c r="AT213" s="23" t="s">
        <v>149</v>
      </c>
      <c r="AU213" s="23" t="s">
        <v>80</v>
      </c>
    </row>
    <row r="214" spans="2:51" s="11" customFormat="1" ht="13.5">
      <c r="B214" s="168"/>
      <c r="D214" s="162" t="s">
        <v>191</v>
      </c>
      <c r="E214" s="169" t="s">
        <v>5</v>
      </c>
      <c r="F214" s="170" t="s">
        <v>936</v>
      </c>
      <c r="H214" s="171">
        <v>7.9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70</v>
      </c>
      <c r="AY214" s="169" t="s">
        <v>132</v>
      </c>
    </row>
    <row r="215" spans="2:51" s="11" customFormat="1" ht="13.5">
      <c r="B215" s="168"/>
      <c r="D215" s="162" t="s">
        <v>191</v>
      </c>
      <c r="E215" s="169" t="s">
        <v>5</v>
      </c>
      <c r="F215" s="170" t="s">
        <v>937</v>
      </c>
      <c r="H215" s="171">
        <v>8.9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191</v>
      </c>
      <c r="AU215" s="169" t="s">
        <v>80</v>
      </c>
      <c r="AV215" s="11" t="s">
        <v>80</v>
      </c>
      <c r="AW215" s="11" t="s">
        <v>33</v>
      </c>
      <c r="AX215" s="11" t="s">
        <v>70</v>
      </c>
      <c r="AY215" s="169" t="s">
        <v>132</v>
      </c>
    </row>
    <row r="216" spans="2:51" s="12" customFormat="1" ht="13.5">
      <c r="B216" s="175"/>
      <c r="D216" s="162" t="s">
        <v>191</v>
      </c>
      <c r="E216" s="176" t="s">
        <v>5</v>
      </c>
      <c r="F216" s="177" t="s">
        <v>195</v>
      </c>
      <c r="H216" s="178">
        <v>16.8</v>
      </c>
      <c r="L216" s="175"/>
      <c r="M216" s="179"/>
      <c r="N216" s="180"/>
      <c r="O216" s="180"/>
      <c r="P216" s="180"/>
      <c r="Q216" s="180"/>
      <c r="R216" s="180"/>
      <c r="S216" s="180"/>
      <c r="T216" s="181"/>
      <c r="AT216" s="176" t="s">
        <v>191</v>
      </c>
      <c r="AU216" s="176" t="s">
        <v>80</v>
      </c>
      <c r="AV216" s="12" t="s">
        <v>151</v>
      </c>
      <c r="AW216" s="12" t="s">
        <v>33</v>
      </c>
      <c r="AX216" s="12" t="s">
        <v>78</v>
      </c>
      <c r="AY216" s="176" t="s">
        <v>132</v>
      </c>
    </row>
    <row r="217" spans="2:63" s="10" customFormat="1" ht="29.85" customHeight="1">
      <c r="B217" s="139"/>
      <c r="D217" s="140" t="s">
        <v>69</v>
      </c>
      <c r="E217" s="160" t="s">
        <v>471</v>
      </c>
      <c r="F217" s="160" t="s">
        <v>472</v>
      </c>
      <c r="J217" s="161">
        <f>BK217</f>
        <v>0</v>
      </c>
      <c r="L217" s="139"/>
      <c r="M217" s="143"/>
      <c r="N217" s="144"/>
      <c r="O217" s="144"/>
      <c r="P217" s="145">
        <f>SUM(P218:P227)</f>
        <v>0</v>
      </c>
      <c r="Q217" s="144"/>
      <c r="R217" s="145">
        <f>SUM(R218:R227)</f>
        <v>0</v>
      </c>
      <c r="S217" s="144"/>
      <c r="T217" s="146">
        <f>SUM(T218:T227)</f>
        <v>0</v>
      </c>
      <c r="AR217" s="140" t="s">
        <v>78</v>
      </c>
      <c r="AT217" s="147" t="s">
        <v>69</v>
      </c>
      <c r="AU217" s="147" t="s">
        <v>78</v>
      </c>
      <c r="AY217" s="140" t="s">
        <v>132</v>
      </c>
      <c r="BK217" s="148">
        <f>SUM(BK218:BK227)</f>
        <v>0</v>
      </c>
    </row>
    <row r="218" spans="2:65" s="1" customFormat="1" ht="16.5" customHeight="1">
      <c r="B218" s="149"/>
      <c r="C218" s="150" t="s">
        <v>10</v>
      </c>
      <c r="D218" s="150" t="s">
        <v>133</v>
      </c>
      <c r="E218" s="151" t="s">
        <v>490</v>
      </c>
      <c r="F218" s="152" t="s">
        <v>491</v>
      </c>
      <c r="G218" s="153" t="s">
        <v>188</v>
      </c>
      <c r="H218" s="154">
        <v>11.9</v>
      </c>
      <c r="I218" s="154"/>
      <c r="J218" s="154">
        <f>ROUND(I218*H218,2)</f>
        <v>0</v>
      </c>
      <c r="K218" s="152" t="s">
        <v>5</v>
      </c>
      <c r="L218" s="37"/>
      <c r="M218" s="155" t="s">
        <v>5</v>
      </c>
      <c r="N218" s="156" t="s">
        <v>41</v>
      </c>
      <c r="O218" s="157">
        <v>0</v>
      </c>
      <c r="P218" s="157">
        <f>O218*H218</f>
        <v>0</v>
      </c>
      <c r="Q218" s="157">
        <v>0</v>
      </c>
      <c r="R218" s="157">
        <f>Q218*H218</f>
        <v>0</v>
      </c>
      <c r="S218" s="157">
        <v>0</v>
      </c>
      <c r="T218" s="158">
        <f>S218*H218</f>
        <v>0</v>
      </c>
      <c r="AR218" s="23" t="s">
        <v>151</v>
      </c>
      <c r="AT218" s="23" t="s">
        <v>133</v>
      </c>
      <c r="AU218" s="23" t="s">
        <v>80</v>
      </c>
      <c r="AY218" s="23" t="s">
        <v>132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23" t="s">
        <v>78</v>
      </c>
      <c r="BK218" s="159">
        <f>ROUND(I218*H218,2)</f>
        <v>0</v>
      </c>
      <c r="BL218" s="23" t="s">
        <v>151</v>
      </c>
      <c r="BM218" s="23" t="s">
        <v>492</v>
      </c>
    </row>
    <row r="219" spans="2:51" s="11" customFormat="1" ht="13.5">
      <c r="B219" s="168"/>
      <c r="D219" s="162" t="s">
        <v>191</v>
      </c>
      <c r="E219" s="169" t="s">
        <v>5</v>
      </c>
      <c r="F219" s="170" t="s">
        <v>938</v>
      </c>
      <c r="H219" s="171">
        <v>3.5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191</v>
      </c>
      <c r="AU219" s="169" t="s">
        <v>80</v>
      </c>
      <c r="AV219" s="11" t="s">
        <v>80</v>
      </c>
      <c r="AW219" s="11" t="s">
        <v>33</v>
      </c>
      <c r="AX219" s="11" t="s">
        <v>70</v>
      </c>
      <c r="AY219" s="169" t="s">
        <v>132</v>
      </c>
    </row>
    <row r="220" spans="2:51" s="11" customFormat="1" ht="13.5">
      <c r="B220" s="168"/>
      <c r="D220" s="162" t="s">
        <v>191</v>
      </c>
      <c r="E220" s="169" t="s">
        <v>5</v>
      </c>
      <c r="F220" s="170" t="s">
        <v>939</v>
      </c>
      <c r="H220" s="171">
        <v>8.4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191</v>
      </c>
      <c r="AU220" s="169" t="s">
        <v>80</v>
      </c>
      <c r="AV220" s="11" t="s">
        <v>80</v>
      </c>
      <c r="AW220" s="11" t="s">
        <v>33</v>
      </c>
      <c r="AX220" s="11" t="s">
        <v>70</v>
      </c>
      <c r="AY220" s="169" t="s">
        <v>132</v>
      </c>
    </row>
    <row r="221" spans="2:51" s="12" customFormat="1" ht="13.5">
      <c r="B221" s="175"/>
      <c r="D221" s="162" t="s">
        <v>191</v>
      </c>
      <c r="E221" s="176" t="s">
        <v>5</v>
      </c>
      <c r="F221" s="177" t="s">
        <v>195</v>
      </c>
      <c r="H221" s="178">
        <v>11.9</v>
      </c>
      <c r="L221" s="175"/>
      <c r="M221" s="179"/>
      <c r="N221" s="180"/>
      <c r="O221" s="180"/>
      <c r="P221" s="180"/>
      <c r="Q221" s="180"/>
      <c r="R221" s="180"/>
      <c r="S221" s="180"/>
      <c r="T221" s="181"/>
      <c r="AT221" s="176" t="s">
        <v>191</v>
      </c>
      <c r="AU221" s="176" t="s">
        <v>80</v>
      </c>
      <c r="AV221" s="12" t="s">
        <v>151</v>
      </c>
      <c r="AW221" s="12" t="s">
        <v>33</v>
      </c>
      <c r="AX221" s="12" t="s">
        <v>78</v>
      </c>
      <c r="AY221" s="176" t="s">
        <v>132</v>
      </c>
    </row>
    <row r="222" spans="2:65" s="1" customFormat="1" ht="16.5" customHeight="1">
      <c r="B222" s="149"/>
      <c r="C222" s="150" t="s">
        <v>408</v>
      </c>
      <c r="D222" s="150" t="s">
        <v>133</v>
      </c>
      <c r="E222" s="151" t="s">
        <v>496</v>
      </c>
      <c r="F222" s="152" t="s">
        <v>497</v>
      </c>
      <c r="G222" s="153" t="s">
        <v>188</v>
      </c>
      <c r="H222" s="154">
        <v>10.5</v>
      </c>
      <c r="I222" s="154"/>
      <c r="J222" s="154">
        <f>ROUND(I222*H222,2)</f>
        <v>0</v>
      </c>
      <c r="K222" s="152" t="s">
        <v>5</v>
      </c>
      <c r="L222" s="37"/>
      <c r="M222" s="155" t="s">
        <v>5</v>
      </c>
      <c r="N222" s="156" t="s">
        <v>41</v>
      </c>
      <c r="O222" s="157">
        <v>0</v>
      </c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AR222" s="23" t="s">
        <v>151</v>
      </c>
      <c r="AT222" s="23" t="s">
        <v>133</v>
      </c>
      <c r="AU222" s="23" t="s">
        <v>80</v>
      </c>
      <c r="AY222" s="23" t="s">
        <v>132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23" t="s">
        <v>78</v>
      </c>
      <c r="BK222" s="159">
        <f>ROUND(I222*H222,2)</f>
        <v>0</v>
      </c>
      <c r="BL222" s="23" t="s">
        <v>151</v>
      </c>
      <c r="BM222" s="23" t="s">
        <v>498</v>
      </c>
    </row>
    <row r="223" spans="2:47" s="1" customFormat="1" ht="27">
      <c r="B223" s="37"/>
      <c r="D223" s="162" t="s">
        <v>149</v>
      </c>
      <c r="F223" s="163" t="s">
        <v>499</v>
      </c>
      <c r="L223" s="37"/>
      <c r="M223" s="164"/>
      <c r="N223" s="38"/>
      <c r="O223" s="38"/>
      <c r="P223" s="38"/>
      <c r="Q223" s="38"/>
      <c r="R223" s="38"/>
      <c r="S223" s="38"/>
      <c r="T223" s="66"/>
      <c r="AT223" s="23" t="s">
        <v>149</v>
      </c>
      <c r="AU223" s="23" t="s">
        <v>80</v>
      </c>
    </row>
    <row r="224" spans="2:51" s="11" customFormat="1" ht="13.5">
      <c r="B224" s="168"/>
      <c r="D224" s="162" t="s">
        <v>191</v>
      </c>
      <c r="E224" s="169" t="s">
        <v>5</v>
      </c>
      <c r="F224" s="170" t="s">
        <v>940</v>
      </c>
      <c r="H224" s="171">
        <v>10.5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78</v>
      </c>
      <c r="AY224" s="169" t="s">
        <v>132</v>
      </c>
    </row>
    <row r="225" spans="2:65" s="1" customFormat="1" ht="16.5" customHeight="1">
      <c r="B225" s="149"/>
      <c r="C225" s="150" t="s">
        <v>415</v>
      </c>
      <c r="D225" s="150" t="s">
        <v>133</v>
      </c>
      <c r="E225" s="151" t="s">
        <v>502</v>
      </c>
      <c r="F225" s="152" t="s">
        <v>503</v>
      </c>
      <c r="G225" s="153" t="s">
        <v>188</v>
      </c>
      <c r="H225" s="154">
        <v>21</v>
      </c>
      <c r="I225" s="154"/>
      <c r="J225" s="154">
        <f>ROUND(I225*H225,2)</f>
        <v>0</v>
      </c>
      <c r="K225" s="152" t="s">
        <v>5</v>
      </c>
      <c r="L225" s="37"/>
      <c r="M225" s="155" t="s">
        <v>5</v>
      </c>
      <c r="N225" s="156" t="s">
        <v>41</v>
      </c>
      <c r="O225" s="157">
        <v>0</v>
      </c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AR225" s="23" t="s">
        <v>151</v>
      </c>
      <c r="AT225" s="23" t="s">
        <v>133</v>
      </c>
      <c r="AU225" s="23" t="s">
        <v>80</v>
      </c>
      <c r="AY225" s="23" t="s">
        <v>132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23" t="s">
        <v>78</v>
      </c>
      <c r="BK225" s="159">
        <f>ROUND(I225*H225,2)</f>
        <v>0</v>
      </c>
      <c r="BL225" s="23" t="s">
        <v>151</v>
      </c>
      <c r="BM225" s="23" t="s">
        <v>504</v>
      </c>
    </row>
    <row r="226" spans="2:47" s="1" customFormat="1" ht="40.5">
      <c r="B226" s="37"/>
      <c r="D226" s="162" t="s">
        <v>149</v>
      </c>
      <c r="F226" s="163" t="s">
        <v>505</v>
      </c>
      <c r="L226" s="37"/>
      <c r="M226" s="164"/>
      <c r="N226" s="38"/>
      <c r="O226" s="38"/>
      <c r="P226" s="38"/>
      <c r="Q226" s="38"/>
      <c r="R226" s="38"/>
      <c r="S226" s="38"/>
      <c r="T226" s="66"/>
      <c r="AT226" s="23" t="s">
        <v>149</v>
      </c>
      <c r="AU226" s="23" t="s">
        <v>80</v>
      </c>
    </row>
    <row r="227" spans="2:51" s="11" customFormat="1" ht="13.5">
      <c r="B227" s="168"/>
      <c r="D227" s="162" t="s">
        <v>191</v>
      </c>
      <c r="E227" s="169" t="s">
        <v>5</v>
      </c>
      <c r="F227" s="170" t="s">
        <v>941</v>
      </c>
      <c r="H227" s="171">
        <v>21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78</v>
      </c>
      <c r="AY227" s="169" t="s">
        <v>132</v>
      </c>
    </row>
    <row r="228" spans="2:63" s="10" customFormat="1" ht="29.85" customHeight="1">
      <c r="B228" s="139"/>
      <c r="D228" s="140" t="s">
        <v>69</v>
      </c>
      <c r="E228" s="160" t="s">
        <v>507</v>
      </c>
      <c r="F228" s="160" t="s">
        <v>508</v>
      </c>
      <c r="J228" s="161">
        <f>BK228</f>
        <v>0</v>
      </c>
      <c r="L228" s="139"/>
      <c r="M228" s="143"/>
      <c r="N228" s="144"/>
      <c r="O228" s="144"/>
      <c r="P228" s="145">
        <f>SUM(P229:P234)</f>
        <v>154.14175</v>
      </c>
      <c r="Q228" s="144"/>
      <c r="R228" s="145">
        <f>SUM(R229:R234)</f>
        <v>0</v>
      </c>
      <c r="S228" s="144"/>
      <c r="T228" s="146">
        <f>SUM(T229:T234)</f>
        <v>0</v>
      </c>
      <c r="AR228" s="140" t="s">
        <v>78</v>
      </c>
      <c r="AT228" s="147" t="s">
        <v>69</v>
      </c>
      <c r="AU228" s="147" t="s">
        <v>78</v>
      </c>
      <c r="AY228" s="140" t="s">
        <v>132</v>
      </c>
      <c r="BK228" s="148">
        <f>SUM(BK229:BK234)</f>
        <v>0</v>
      </c>
    </row>
    <row r="229" spans="2:65" s="1" customFormat="1" ht="25.5" customHeight="1">
      <c r="B229" s="149"/>
      <c r="C229" s="150" t="s">
        <v>419</v>
      </c>
      <c r="D229" s="150" t="s">
        <v>133</v>
      </c>
      <c r="E229" s="151" t="s">
        <v>942</v>
      </c>
      <c r="F229" s="152" t="s">
        <v>943</v>
      </c>
      <c r="G229" s="153" t="s">
        <v>512</v>
      </c>
      <c r="H229" s="154">
        <v>57.97</v>
      </c>
      <c r="I229" s="154"/>
      <c r="J229" s="154">
        <f>ROUND(I229*H229,2)</f>
        <v>0</v>
      </c>
      <c r="K229" s="152" t="s">
        <v>137</v>
      </c>
      <c r="L229" s="37"/>
      <c r="M229" s="155" t="s">
        <v>5</v>
      </c>
      <c r="N229" s="156" t="s">
        <v>41</v>
      </c>
      <c r="O229" s="157">
        <v>2.42</v>
      </c>
      <c r="P229" s="157">
        <f>O229*H229</f>
        <v>140.2874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AR229" s="23" t="s">
        <v>151</v>
      </c>
      <c r="AT229" s="23" t="s">
        <v>133</v>
      </c>
      <c r="AU229" s="23" t="s">
        <v>80</v>
      </c>
      <c r="AY229" s="23" t="s">
        <v>132</v>
      </c>
      <c r="BE229" s="159">
        <f>IF(N229="základní",J229,0)</f>
        <v>0</v>
      </c>
      <c r="BF229" s="159">
        <f>IF(N229="snížená",J229,0)</f>
        <v>0</v>
      </c>
      <c r="BG229" s="159">
        <f>IF(N229="zákl. přenesená",J229,0)</f>
        <v>0</v>
      </c>
      <c r="BH229" s="159">
        <f>IF(N229="sníž. přenesená",J229,0)</f>
        <v>0</v>
      </c>
      <c r="BI229" s="159">
        <f>IF(N229="nulová",J229,0)</f>
        <v>0</v>
      </c>
      <c r="BJ229" s="23" t="s">
        <v>78</v>
      </c>
      <c r="BK229" s="159">
        <f>ROUND(I229*H229,2)</f>
        <v>0</v>
      </c>
      <c r="BL229" s="23" t="s">
        <v>151</v>
      </c>
      <c r="BM229" s="23" t="s">
        <v>944</v>
      </c>
    </row>
    <row r="230" spans="2:51" s="11" customFormat="1" ht="13.5">
      <c r="B230" s="168"/>
      <c r="D230" s="162" t="s">
        <v>191</v>
      </c>
      <c r="E230" s="169" t="s">
        <v>5</v>
      </c>
      <c r="F230" s="170" t="s">
        <v>945</v>
      </c>
      <c r="H230" s="171">
        <v>57.97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78</v>
      </c>
      <c r="AY230" s="169" t="s">
        <v>132</v>
      </c>
    </row>
    <row r="231" spans="2:65" s="1" customFormat="1" ht="25.5" customHeight="1">
      <c r="B231" s="149"/>
      <c r="C231" s="150" t="s">
        <v>443</v>
      </c>
      <c r="D231" s="150" t="s">
        <v>133</v>
      </c>
      <c r="E231" s="151" t="s">
        <v>516</v>
      </c>
      <c r="F231" s="152" t="s">
        <v>517</v>
      </c>
      <c r="G231" s="153" t="s">
        <v>512</v>
      </c>
      <c r="H231" s="154">
        <v>57.97</v>
      </c>
      <c r="I231" s="154"/>
      <c r="J231" s="154">
        <f>ROUND(I231*H231,2)</f>
        <v>0</v>
      </c>
      <c r="K231" s="152" t="s">
        <v>137</v>
      </c>
      <c r="L231" s="37"/>
      <c r="M231" s="155" t="s">
        <v>5</v>
      </c>
      <c r="N231" s="156" t="s">
        <v>41</v>
      </c>
      <c r="O231" s="157">
        <v>0.125</v>
      </c>
      <c r="P231" s="157">
        <f>O231*H231</f>
        <v>7.24625</v>
      </c>
      <c r="Q231" s="157">
        <v>0</v>
      </c>
      <c r="R231" s="157">
        <f>Q231*H231</f>
        <v>0</v>
      </c>
      <c r="S231" s="157">
        <v>0</v>
      </c>
      <c r="T231" s="158">
        <f>S231*H231</f>
        <v>0</v>
      </c>
      <c r="AR231" s="23" t="s">
        <v>151</v>
      </c>
      <c r="AT231" s="23" t="s">
        <v>133</v>
      </c>
      <c r="AU231" s="23" t="s">
        <v>80</v>
      </c>
      <c r="AY231" s="23" t="s">
        <v>132</v>
      </c>
      <c r="BE231" s="159">
        <f>IF(N231="základní",J231,0)</f>
        <v>0</v>
      </c>
      <c r="BF231" s="159">
        <f>IF(N231="snížená",J231,0)</f>
        <v>0</v>
      </c>
      <c r="BG231" s="159">
        <f>IF(N231="zákl. přenesená",J231,0)</f>
        <v>0</v>
      </c>
      <c r="BH231" s="159">
        <f>IF(N231="sníž. přenesená",J231,0)</f>
        <v>0</v>
      </c>
      <c r="BI231" s="159">
        <f>IF(N231="nulová",J231,0)</f>
        <v>0</v>
      </c>
      <c r="BJ231" s="23" t="s">
        <v>78</v>
      </c>
      <c r="BK231" s="159">
        <f>ROUND(I231*H231,2)</f>
        <v>0</v>
      </c>
      <c r="BL231" s="23" t="s">
        <v>151</v>
      </c>
      <c r="BM231" s="23" t="s">
        <v>518</v>
      </c>
    </row>
    <row r="232" spans="2:65" s="1" customFormat="1" ht="25.5" customHeight="1">
      <c r="B232" s="149"/>
      <c r="C232" s="150" t="s">
        <v>447</v>
      </c>
      <c r="D232" s="150" t="s">
        <v>133</v>
      </c>
      <c r="E232" s="151" t="s">
        <v>520</v>
      </c>
      <c r="F232" s="152" t="s">
        <v>521</v>
      </c>
      <c r="G232" s="153" t="s">
        <v>512</v>
      </c>
      <c r="H232" s="154">
        <v>1101.35</v>
      </c>
      <c r="I232" s="154"/>
      <c r="J232" s="154">
        <f>ROUND(I232*H232,2)</f>
        <v>0</v>
      </c>
      <c r="K232" s="152" t="s">
        <v>137</v>
      </c>
      <c r="L232" s="37"/>
      <c r="M232" s="155" t="s">
        <v>5</v>
      </c>
      <c r="N232" s="156" t="s">
        <v>41</v>
      </c>
      <c r="O232" s="157">
        <v>0.006</v>
      </c>
      <c r="P232" s="157">
        <f>O232*H232</f>
        <v>6.608099999999999</v>
      </c>
      <c r="Q232" s="157">
        <v>0</v>
      </c>
      <c r="R232" s="157">
        <f>Q232*H232</f>
        <v>0</v>
      </c>
      <c r="S232" s="157">
        <v>0</v>
      </c>
      <c r="T232" s="158">
        <f>S232*H232</f>
        <v>0</v>
      </c>
      <c r="AR232" s="23" t="s">
        <v>151</v>
      </c>
      <c r="AT232" s="23" t="s">
        <v>133</v>
      </c>
      <c r="AU232" s="23" t="s">
        <v>80</v>
      </c>
      <c r="AY232" s="23" t="s">
        <v>132</v>
      </c>
      <c r="BE232" s="159">
        <f>IF(N232="základní",J232,0)</f>
        <v>0</v>
      </c>
      <c r="BF232" s="159">
        <f>IF(N232="snížená",J232,0)</f>
        <v>0</v>
      </c>
      <c r="BG232" s="159">
        <f>IF(N232="zákl. přenesená",J232,0)</f>
        <v>0</v>
      </c>
      <c r="BH232" s="159">
        <f>IF(N232="sníž. přenesená",J232,0)</f>
        <v>0</v>
      </c>
      <c r="BI232" s="159">
        <f>IF(N232="nulová",J232,0)</f>
        <v>0</v>
      </c>
      <c r="BJ232" s="23" t="s">
        <v>78</v>
      </c>
      <c r="BK232" s="159">
        <f>ROUND(I232*H232,2)</f>
        <v>0</v>
      </c>
      <c r="BL232" s="23" t="s">
        <v>151</v>
      </c>
      <c r="BM232" s="23" t="s">
        <v>522</v>
      </c>
    </row>
    <row r="233" spans="2:51" s="11" customFormat="1" ht="13.5">
      <c r="B233" s="168"/>
      <c r="D233" s="162" t="s">
        <v>191</v>
      </c>
      <c r="E233" s="169" t="s">
        <v>5</v>
      </c>
      <c r="F233" s="170" t="s">
        <v>946</v>
      </c>
      <c r="H233" s="171">
        <v>1101.35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191</v>
      </c>
      <c r="AU233" s="169" t="s">
        <v>80</v>
      </c>
      <c r="AV233" s="11" t="s">
        <v>80</v>
      </c>
      <c r="AW233" s="11" t="s">
        <v>33</v>
      </c>
      <c r="AX233" s="11" t="s">
        <v>78</v>
      </c>
      <c r="AY233" s="169" t="s">
        <v>132</v>
      </c>
    </row>
    <row r="234" spans="2:65" s="1" customFormat="1" ht="16.5" customHeight="1">
      <c r="B234" s="149"/>
      <c r="C234" s="150" t="s">
        <v>458</v>
      </c>
      <c r="D234" s="150" t="s">
        <v>133</v>
      </c>
      <c r="E234" s="151" t="s">
        <v>525</v>
      </c>
      <c r="F234" s="152" t="s">
        <v>526</v>
      </c>
      <c r="G234" s="153" t="s">
        <v>512</v>
      </c>
      <c r="H234" s="154">
        <v>57.97</v>
      </c>
      <c r="I234" s="154"/>
      <c r="J234" s="154">
        <f>ROUND(I234*H234,2)</f>
        <v>0</v>
      </c>
      <c r="K234" s="152" t="s">
        <v>5</v>
      </c>
      <c r="L234" s="37"/>
      <c r="M234" s="155" t="s">
        <v>5</v>
      </c>
      <c r="N234" s="156" t="s">
        <v>41</v>
      </c>
      <c r="O234" s="157">
        <v>0</v>
      </c>
      <c r="P234" s="157">
        <f>O234*H234</f>
        <v>0</v>
      </c>
      <c r="Q234" s="157">
        <v>0</v>
      </c>
      <c r="R234" s="157">
        <f>Q234*H234</f>
        <v>0</v>
      </c>
      <c r="S234" s="157">
        <v>0</v>
      </c>
      <c r="T234" s="158">
        <f>S234*H234</f>
        <v>0</v>
      </c>
      <c r="AR234" s="23" t="s">
        <v>151</v>
      </c>
      <c r="AT234" s="23" t="s">
        <v>133</v>
      </c>
      <c r="AU234" s="23" t="s">
        <v>80</v>
      </c>
      <c r="AY234" s="23" t="s">
        <v>132</v>
      </c>
      <c r="BE234" s="159">
        <f>IF(N234="základní",J234,0)</f>
        <v>0</v>
      </c>
      <c r="BF234" s="159">
        <f>IF(N234="snížená",J234,0)</f>
        <v>0</v>
      </c>
      <c r="BG234" s="159">
        <f>IF(N234="zákl. přenesená",J234,0)</f>
        <v>0</v>
      </c>
      <c r="BH234" s="159">
        <f>IF(N234="sníž. přenesená",J234,0)</f>
        <v>0</v>
      </c>
      <c r="BI234" s="159">
        <f>IF(N234="nulová",J234,0)</f>
        <v>0</v>
      </c>
      <c r="BJ234" s="23" t="s">
        <v>78</v>
      </c>
      <c r="BK234" s="159">
        <f>ROUND(I234*H234,2)</f>
        <v>0</v>
      </c>
      <c r="BL234" s="23" t="s">
        <v>151</v>
      </c>
      <c r="BM234" s="23" t="s">
        <v>527</v>
      </c>
    </row>
    <row r="235" spans="2:63" s="10" customFormat="1" ht="29.85" customHeight="1">
      <c r="B235" s="139"/>
      <c r="D235" s="140" t="s">
        <v>69</v>
      </c>
      <c r="E235" s="160" t="s">
        <v>528</v>
      </c>
      <c r="F235" s="160" t="s">
        <v>529</v>
      </c>
      <c r="J235" s="161">
        <f>BK235</f>
        <v>0</v>
      </c>
      <c r="L235" s="139"/>
      <c r="M235" s="143"/>
      <c r="N235" s="144"/>
      <c r="O235" s="144"/>
      <c r="P235" s="145">
        <f>P236</f>
        <v>49.4955</v>
      </c>
      <c r="Q235" s="144"/>
      <c r="R235" s="145">
        <f>R236</f>
        <v>0</v>
      </c>
      <c r="S235" s="144"/>
      <c r="T235" s="146">
        <f>T236</f>
        <v>0</v>
      </c>
      <c r="AR235" s="140" t="s">
        <v>78</v>
      </c>
      <c r="AT235" s="147" t="s">
        <v>69</v>
      </c>
      <c r="AU235" s="147" t="s">
        <v>78</v>
      </c>
      <c r="AY235" s="140" t="s">
        <v>132</v>
      </c>
      <c r="BK235" s="148">
        <f>BK236</f>
        <v>0</v>
      </c>
    </row>
    <row r="236" spans="2:65" s="1" customFormat="1" ht="25.5" customHeight="1">
      <c r="B236" s="149"/>
      <c r="C236" s="150" t="s">
        <v>462</v>
      </c>
      <c r="D236" s="150" t="s">
        <v>133</v>
      </c>
      <c r="E236" s="151" t="s">
        <v>531</v>
      </c>
      <c r="F236" s="152" t="s">
        <v>532</v>
      </c>
      <c r="G236" s="153" t="s">
        <v>512</v>
      </c>
      <c r="H236" s="154">
        <v>76.5</v>
      </c>
      <c r="I236" s="154"/>
      <c r="J236" s="154">
        <f>ROUND(I236*H236,2)</f>
        <v>0</v>
      </c>
      <c r="K236" s="152" t="s">
        <v>137</v>
      </c>
      <c r="L236" s="37"/>
      <c r="M236" s="155" t="s">
        <v>5</v>
      </c>
      <c r="N236" s="156" t="s">
        <v>41</v>
      </c>
      <c r="O236" s="157">
        <v>0.647</v>
      </c>
      <c r="P236" s="157">
        <f>O236*H236</f>
        <v>49.4955</v>
      </c>
      <c r="Q236" s="157">
        <v>0</v>
      </c>
      <c r="R236" s="157">
        <f>Q236*H236</f>
        <v>0</v>
      </c>
      <c r="S236" s="157">
        <v>0</v>
      </c>
      <c r="T236" s="158">
        <f>S236*H236</f>
        <v>0</v>
      </c>
      <c r="AR236" s="23" t="s">
        <v>151</v>
      </c>
      <c r="AT236" s="23" t="s">
        <v>133</v>
      </c>
      <c r="AU236" s="23" t="s">
        <v>80</v>
      </c>
      <c r="AY236" s="23" t="s">
        <v>132</v>
      </c>
      <c r="BE236" s="159">
        <f>IF(N236="základní",J236,0)</f>
        <v>0</v>
      </c>
      <c r="BF236" s="159">
        <f>IF(N236="snížená",J236,0)</f>
        <v>0</v>
      </c>
      <c r="BG236" s="159">
        <f>IF(N236="zákl. přenesená",J236,0)</f>
        <v>0</v>
      </c>
      <c r="BH236" s="159">
        <f>IF(N236="sníž. přenesená",J236,0)</f>
        <v>0</v>
      </c>
      <c r="BI236" s="159">
        <f>IF(N236="nulová",J236,0)</f>
        <v>0</v>
      </c>
      <c r="BJ236" s="23" t="s">
        <v>78</v>
      </c>
      <c r="BK236" s="159">
        <f>ROUND(I236*H236,2)</f>
        <v>0</v>
      </c>
      <c r="BL236" s="23" t="s">
        <v>151</v>
      </c>
      <c r="BM236" s="23" t="s">
        <v>533</v>
      </c>
    </row>
    <row r="237" spans="2:63" s="10" customFormat="1" ht="37.35" customHeight="1">
      <c r="B237" s="139"/>
      <c r="D237" s="140" t="s">
        <v>69</v>
      </c>
      <c r="E237" s="141" t="s">
        <v>534</v>
      </c>
      <c r="F237" s="141" t="s">
        <v>535</v>
      </c>
      <c r="J237" s="142">
        <f>BK237</f>
        <v>0</v>
      </c>
      <c r="L237" s="139"/>
      <c r="M237" s="143"/>
      <c r="N237" s="144"/>
      <c r="O237" s="144"/>
      <c r="P237" s="145">
        <f>P238</f>
        <v>62.675250000000005</v>
      </c>
      <c r="Q237" s="144"/>
      <c r="R237" s="145">
        <f>R238</f>
        <v>0.0866058</v>
      </c>
      <c r="S237" s="144"/>
      <c r="T237" s="146">
        <f>T238</f>
        <v>0</v>
      </c>
      <c r="AR237" s="140" t="s">
        <v>80</v>
      </c>
      <c r="AT237" s="147" t="s">
        <v>69</v>
      </c>
      <c r="AU237" s="147" t="s">
        <v>70</v>
      </c>
      <c r="AY237" s="140" t="s">
        <v>132</v>
      </c>
      <c r="BK237" s="148">
        <f>BK238</f>
        <v>0</v>
      </c>
    </row>
    <row r="238" spans="2:63" s="10" customFormat="1" ht="19.9" customHeight="1">
      <c r="B238" s="139"/>
      <c r="D238" s="140" t="s">
        <v>69</v>
      </c>
      <c r="E238" s="160" t="s">
        <v>542</v>
      </c>
      <c r="F238" s="160" t="s">
        <v>543</v>
      </c>
      <c r="J238" s="161">
        <f>BK238</f>
        <v>0</v>
      </c>
      <c r="L238" s="139"/>
      <c r="M238" s="143"/>
      <c r="N238" s="144"/>
      <c r="O238" s="144"/>
      <c r="P238" s="145">
        <f>SUM(P239:P250)</f>
        <v>62.675250000000005</v>
      </c>
      <c r="Q238" s="144"/>
      <c r="R238" s="145">
        <f>SUM(R239:R250)</f>
        <v>0.0866058</v>
      </c>
      <c r="S238" s="144"/>
      <c r="T238" s="146">
        <f>SUM(T239:T250)</f>
        <v>0</v>
      </c>
      <c r="AR238" s="140" t="s">
        <v>80</v>
      </c>
      <c r="AT238" s="147" t="s">
        <v>69</v>
      </c>
      <c r="AU238" s="147" t="s">
        <v>78</v>
      </c>
      <c r="AY238" s="140" t="s">
        <v>132</v>
      </c>
      <c r="BK238" s="148">
        <f>SUM(BK239:BK250)</f>
        <v>0</v>
      </c>
    </row>
    <row r="239" spans="2:65" s="1" customFormat="1" ht="16.5" customHeight="1">
      <c r="B239" s="149"/>
      <c r="C239" s="150" t="s">
        <v>473</v>
      </c>
      <c r="D239" s="150" t="s">
        <v>133</v>
      </c>
      <c r="E239" s="151" t="s">
        <v>545</v>
      </c>
      <c r="F239" s="152" t="s">
        <v>546</v>
      </c>
      <c r="G239" s="153" t="s">
        <v>188</v>
      </c>
      <c r="H239" s="154">
        <v>227.91</v>
      </c>
      <c r="I239" s="154"/>
      <c r="J239" s="154">
        <f>ROUND(I239*H239,2)</f>
        <v>0</v>
      </c>
      <c r="K239" s="152" t="s">
        <v>137</v>
      </c>
      <c r="L239" s="37"/>
      <c r="M239" s="155" t="s">
        <v>5</v>
      </c>
      <c r="N239" s="156" t="s">
        <v>41</v>
      </c>
      <c r="O239" s="157">
        <v>0.275</v>
      </c>
      <c r="P239" s="157">
        <f>O239*H239</f>
        <v>62.675250000000005</v>
      </c>
      <c r="Q239" s="157">
        <v>0.00038</v>
      </c>
      <c r="R239" s="157">
        <f>Q239*H239</f>
        <v>0.0866058</v>
      </c>
      <c r="S239" s="157">
        <v>0</v>
      </c>
      <c r="T239" s="158">
        <f>S239*H239</f>
        <v>0</v>
      </c>
      <c r="AR239" s="23" t="s">
        <v>315</v>
      </c>
      <c r="AT239" s="23" t="s">
        <v>133</v>
      </c>
      <c r="AU239" s="23" t="s">
        <v>80</v>
      </c>
      <c r="AY239" s="23" t="s">
        <v>132</v>
      </c>
      <c r="BE239" s="159">
        <f>IF(N239="základní",J239,0)</f>
        <v>0</v>
      </c>
      <c r="BF239" s="159">
        <f>IF(N239="snížená",J239,0)</f>
        <v>0</v>
      </c>
      <c r="BG239" s="159">
        <f>IF(N239="zákl. přenesená",J239,0)</f>
        <v>0</v>
      </c>
      <c r="BH239" s="159">
        <f>IF(N239="sníž. přenesená",J239,0)</f>
        <v>0</v>
      </c>
      <c r="BI239" s="159">
        <f>IF(N239="nulová",J239,0)</f>
        <v>0</v>
      </c>
      <c r="BJ239" s="23" t="s">
        <v>78</v>
      </c>
      <c r="BK239" s="159">
        <f>ROUND(I239*H239,2)</f>
        <v>0</v>
      </c>
      <c r="BL239" s="23" t="s">
        <v>315</v>
      </c>
      <c r="BM239" s="23" t="s">
        <v>547</v>
      </c>
    </row>
    <row r="240" spans="2:51" s="11" customFormat="1" ht="13.5">
      <c r="B240" s="168"/>
      <c r="D240" s="162" t="s">
        <v>191</v>
      </c>
      <c r="E240" s="169" t="s">
        <v>5</v>
      </c>
      <c r="F240" s="170" t="s">
        <v>904</v>
      </c>
      <c r="H240" s="171">
        <v>3.7</v>
      </c>
      <c r="L240" s="168"/>
      <c r="M240" s="172"/>
      <c r="N240" s="173"/>
      <c r="O240" s="173"/>
      <c r="P240" s="173"/>
      <c r="Q240" s="173"/>
      <c r="R240" s="173"/>
      <c r="S240" s="173"/>
      <c r="T240" s="174"/>
      <c r="AT240" s="169" t="s">
        <v>191</v>
      </c>
      <c r="AU240" s="169" t="s">
        <v>80</v>
      </c>
      <c r="AV240" s="11" t="s">
        <v>80</v>
      </c>
      <c r="AW240" s="11" t="s">
        <v>33</v>
      </c>
      <c r="AX240" s="11" t="s">
        <v>70</v>
      </c>
      <c r="AY240" s="169" t="s">
        <v>132</v>
      </c>
    </row>
    <row r="241" spans="2:51" s="11" customFormat="1" ht="13.5">
      <c r="B241" s="168"/>
      <c r="D241" s="162" t="s">
        <v>191</v>
      </c>
      <c r="E241" s="169" t="s">
        <v>5</v>
      </c>
      <c r="F241" s="170" t="s">
        <v>905</v>
      </c>
      <c r="H241" s="171">
        <v>3.71</v>
      </c>
      <c r="L241" s="168"/>
      <c r="M241" s="172"/>
      <c r="N241" s="173"/>
      <c r="O241" s="173"/>
      <c r="P241" s="173"/>
      <c r="Q241" s="173"/>
      <c r="R241" s="173"/>
      <c r="S241" s="173"/>
      <c r="T241" s="174"/>
      <c r="AT241" s="169" t="s">
        <v>191</v>
      </c>
      <c r="AU241" s="169" t="s">
        <v>80</v>
      </c>
      <c r="AV241" s="11" t="s">
        <v>80</v>
      </c>
      <c r="AW241" s="11" t="s">
        <v>33</v>
      </c>
      <c r="AX241" s="11" t="s">
        <v>70</v>
      </c>
      <c r="AY241" s="169" t="s">
        <v>132</v>
      </c>
    </row>
    <row r="242" spans="2:51" s="11" customFormat="1" ht="13.5">
      <c r="B242" s="168"/>
      <c r="D242" s="162" t="s">
        <v>191</v>
      </c>
      <c r="E242" s="169" t="s">
        <v>5</v>
      </c>
      <c r="F242" s="170" t="s">
        <v>906</v>
      </c>
      <c r="H242" s="171">
        <v>6.49</v>
      </c>
      <c r="L242" s="168"/>
      <c r="M242" s="172"/>
      <c r="N242" s="173"/>
      <c r="O242" s="173"/>
      <c r="P242" s="173"/>
      <c r="Q242" s="173"/>
      <c r="R242" s="173"/>
      <c r="S242" s="173"/>
      <c r="T242" s="174"/>
      <c r="AT242" s="169" t="s">
        <v>191</v>
      </c>
      <c r="AU242" s="169" t="s">
        <v>80</v>
      </c>
      <c r="AV242" s="11" t="s">
        <v>80</v>
      </c>
      <c r="AW242" s="11" t="s">
        <v>33</v>
      </c>
      <c r="AX242" s="11" t="s">
        <v>70</v>
      </c>
      <c r="AY242" s="169" t="s">
        <v>132</v>
      </c>
    </row>
    <row r="243" spans="2:51" s="11" customFormat="1" ht="13.5">
      <c r="B243" s="168"/>
      <c r="D243" s="162" t="s">
        <v>191</v>
      </c>
      <c r="E243" s="169" t="s">
        <v>5</v>
      </c>
      <c r="F243" s="170" t="s">
        <v>907</v>
      </c>
      <c r="H243" s="171">
        <v>6.98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191</v>
      </c>
      <c r="AU243" s="169" t="s">
        <v>80</v>
      </c>
      <c r="AV243" s="11" t="s">
        <v>80</v>
      </c>
      <c r="AW243" s="11" t="s">
        <v>33</v>
      </c>
      <c r="AX243" s="11" t="s">
        <v>70</v>
      </c>
      <c r="AY243" s="169" t="s">
        <v>132</v>
      </c>
    </row>
    <row r="244" spans="2:51" s="11" customFormat="1" ht="13.5">
      <c r="B244" s="168"/>
      <c r="D244" s="162" t="s">
        <v>191</v>
      </c>
      <c r="E244" s="169" t="s">
        <v>5</v>
      </c>
      <c r="F244" s="170" t="s">
        <v>908</v>
      </c>
      <c r="H244" s="171">
        <v>7.45</v>
      </c>
      <c r="L244" s="168"/>
      <c r="M244" s="172"/>
      <c r="N244" s="173"/>
      <c r="O244" s="173"/>
      <c r="P244" s="173"/>
      <c r="Q244" s="173"/>
      <c r="R244" s="173"/>
      <c r="S244" s="173"/>
      <c r="T244" s="174"/>
      <c r="AT244" s="169" t="s">
        <v>191</v>
      </c>
      <c r="AU244" s="169" t="s">
        <v>80</v>
      </c>
      <c r="AV244" s="11" t="s">
        <v>80</v>
      </c>
      <c r="AW244" s="11" t="s">
        <v>33</v>
      </c>
      <c r="AX244" s="11" t="s">
        <v>70</v>
      </c>
      <c r="AY244" s="169" t="s">
        <v>132</v>
      </c>
    </row>
    <row r="245" spans="2:51" s="11" customFormat="1" ht="13.5">
      <c r="B245" s="168"/>
      <c r="D245" s="162" t="s">
        <v>191</v>
      </c>
      <c r="E245" s="169" t="s">
        <v>5</v>
      </c>
      <c r="F245" s="170" t="s">
        <v>909</v>
      </c>
      <c r="H245" s="171">
        <v>51.45</v>
      </c>
      <c r="L245" s="168"/>
      <c r="M245" s="172"/>
      <c r="N245" s="173"/>
      <c r="O245" s="173"/>
      <c r="P245" s="173"/>
      <c r="Q245" s="173"/>
      <c r="R245" s="173"/>
      <c r="S245" s="173"/>
      <c r="T245" s="174"/>
      <c r="AT245" s="169" t="s">
        <v>191</v>
      </c>
      <c r="AU245" s="169" t="s">
        <v>80</v>
      </c>
      <c r="AV245" s="11" t="s">
        <v>80</v>
      </c>
      <c r="AW245" s="11" t="s">
        <v>33</v>
      </c>
      <c r="AX245" s="11" t="s">
        <v>70</v>
      </c>
      <c r="AY245" s="169" t="s">
        <v>132</v>
      </c>
    </row>
    <row r="246" spans="2:51" s="11" customFormat="1" ht="13.5">
      <c r="B246" s="168"/>
      <c r="D246" s="162" t="s">
        <v>191</v>
      </c>
      <c r="E246" s="169" t="s">
        <v>5</v>
      </c>
      <c r="F246" s="170" t="s">
        <v>910</v>
      </c>
      <c r="H246" s="171">
        <v>27.41</v>
      </c>
      <c r="L246" s="168"/>
      <c r="M246" s="172"/>
      <c r="N246" s="173"/>
      <c r="O246" s="173"/>
      <c r="P246" s="173"/>
      <c r="Q246" s="173"/>
      <c r="R246" s="173"/>
      <c r="S246" s="173"/>
      <c r="T246" s="174"/>
      <c r="AT246" s="169" t="s">
        <v>191</v>
      </c>
      <c r="AU246" s="169" t="s">
        <v>80</v>
      </c>
      <c r="AV246" s="11" t="s">
        <v>80</v>
      </c>
      <c r="AW246" s="11" t="s">
        <v>33</v>
      </c>
      <c r="AX246" s="11" t="s">
        <v>70</v>
      </c>
      <c r="AY246" s="169" t="s">
        <v>132</v>
      </c>
    </row>
    <row r="247" spans="2:51" s="11" customFormat="1" ht="13.5">
      <c r="B247" s="168"/>
      <c r="D247" s="162" t="s">
        <v>191</v>
      </c>
      <c r="E247" s="169" t="s">
        <v>5</v>
      </c>
      <c r="F247" s="170" t="s">
        <v>911</v>
      </c>
      <c r="H247" s="171">
        <v>21.4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191</v>
      </c>
      <c r="AU247" s="169" t="s">
        <v>80</v>
      </c>
      <c r="AV247" s="11" t="s">
        <v>80</v>
      </c>
      <c r="AW247" s="11" t="s">
        <v>33</v>
      </c>
      <c r="AX247" s="11" t="s">
        <v>70</v>
      </c>
      <c r="AY247" s="169" t="s">
        <v>132</v>
      </c>
    </row>
    <row r="248" spans="2:51" s="11" customFormat="1" ht="13.5">
      <c r="B248" s="168"/>
      <c r="D248" s="162" t="s">
        <v>191</v>
      </c>
      <c r="E248" s="169" t="s">
        <v>5</v>
      </c>
      <c r="F248" s="170" t="s">
        <v>912</v>
      </c>
      <c r="H248" s="171">
        <v>31.82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191</v>
      </c>
      <c r="AU248" s="169" t="s">
        <v>80</v>
      </c>
      <c r="AV248" s="11" t="s">
        <v>80</v>
      </c>
      <c r="AW248" s="11" t="s">
        <v>33</v>
      </c>
      <c r="AX248" s="11" t="s">
        <v>70</v>
      </c>
      <c r="AY248" s="169" t="s">
        <v>132</v>
      </c>
    </row>
    <row r="249" spans="2:51" s="11" customFormat="1" ht="13.5">
      <c r="B249" s="168"/>
      <c r="D249" s="162" t="s">
        <v>191</v>
      </c>
      <c r="E249" s="169" t="s">
        <v>5</v>
      </c>
      <c r="F249" s="170" t="s">
        <v>913</v>
      </c>
      <c r="H249" s="171">
        <v>67.5</v>
      </c>
      <c r="L249" s="168"/>
      <c r="M249" s="172"/>
      <c r="N249" s="173"/>
      <c r="O249" s="173"/>
      <c r="P249" s="173"/>
      <c r="Q249" s="173"/>
      <c r="R249" s="173"/>
      <c r="S249" s="173"/>
      <c r="T249" s="174"/>
      <c r="AT249" s="169" t="s">
        <v>191</v>
      </c>
      <c r="AU249" s="169" t="s">
        <v>80</v>
      </c>
      <c r="AV249" s="11" t="s">
        <v>80</v>
      </c>
      <c r="AW249" s="11" t="s">
        <v>33</v>
      </c>
      <c r="AX249" s="11" t="s">
        <v>70</v>
      </c>
      <c r="AY249" s="169" t="s">
        <v>132</v>
      </c>
    </row>
    <row r="250" spans="2:51" s="12" customFormat="1" ht="13.5">
      <c r="B250" s="175"/>
      <c r="D250" s="162" t="s">
        <v>191</v>
      </c>
      <c r="E250" s="176" t="s">
        <v>5</v>
      </c>
      <c r="F250" s="177" t="s">
        <v>195</v>
      </c>
      <c r="H250" s="178">
        <v>227.91</v>
      </c>
      <c r="L250" s="175"/>
      <c r="M250" s="203"/>
      <c r="N250" s="204"/>
      <c r="O250" s="204"/>
      <c r="P250" s="204"/>
      <c r="Q250" s="204"/>
      <c r="R250" s="204"/>
      <c r="S250" s="204"/>
      <c r="T250" s="205"/>
      <c r="AT250" s="176" t="s">
        <v>191</v>
      </c>
      <c r="AU250" s="176" t="s">
        <v>80</v>
      </c>
      <c r="AV250" s="12" t="s">
        <v>151</v>
      </c>
      <c r="AW250" s="12" t="s">
        <v>33</v>
      </c>
      <c r="AX250" s="12" t="s">
        <v>78</v>
      </c>
      <c r="AY250" s="176" t="s">
        <v>132</v>
      </c>
    </row>
    <row r="251" spans="2:12" s="1" customFormat="1" ht="6.95" customHeight="1"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37"/>
    </row>
  </sheetData>
  <autoFilter ref="C85:K250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2"/>
  <sheetViews>
    <sheetView showGridLines="0" workbookViewId="0" topLeftCell="A1">
      <pane ySplit="1" topLeftCell="A221" activePane="bottomLeft" state="frozen"/>
      <selection pane="bottomLeft" activeCell="X225" sqref="X2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95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2:11" s="1" customFormat="1" ht="13.5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244" t="s">
        <v>947</v>
      </c>
      <c r="F9" s="245"/>
      <c r="G9" s="245"/>
      <c r="H9" s="245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ROUND(J86,1)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ROUND(SUM(BE86:BE231),1)</f>
        <v>0</v>
      </c>
      <c r="G30" s="38"/>
      <c r="H30" s="38"/>
      <c r="I30" s="106">
        <v>0.21</v>
      </c>
      <c r="J30" s="105">
        <f>ROUND(ROUND((SUM(BE86:BE231)),1)*I30,2)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ROUND(SUM(BF86:BF231),1)</f>
        <v>0</v>
      </c>
      <c r="G31" s="38"/>
      <c r="H31" s="38"/>
      <c r="I31" s="106">
        <v>0.15</v>
      </c>
      <c r="J31" s="105">
        <f>ROUND(ROUND((SUM(BF86:BF231)),1)*I31,2)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05">
        <f>ROUND(SUM(BG86:BG231),1)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05">
        <f>ROUND(SUM(BH86:BH231),1)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05">
        <f>ROUND(SUM(BI86:BI231),1)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05 - Oprava opěrné zdi - fotodokumentace F1-F5 + průčelí ohradních zdí ozn.C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5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J86</f>
        <v>0</v>
      </c>
      <c r="K56" s="41"/>
      <c r="AU56" s="23" t="s">
        <v>111</v>
      </c>
    </row>
    <row r="57" spans="2:11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J87</f>
        <v>0</v>
      </c>
      <c r="K57" s="123"/>
    </row>
    <row r="58" spans="2:11" s="8" customFormat="1" ht="19.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J88</f>
        <v>0</v>
      </c>
      <c r="K58" s="129"/>
    </row>
    <row r="59" spans="2:11" s="8" customFormat="1" ht="19.9" customHeight="1">
      <c r="B59" s="124"/>
      <c r="C59" s="125"/>
      <c r="D59" s="126" t="s">
        <v>174</v>
      </c>
      <c r="E59" s="127"/>
      <c r="F59" s="127"/>
      <c r="G59" s="127"/>
      <c r="H59" s="127"/>
      <c r="I59" s="127"/>
      <c r="J59" s="128">
        <f>J100</f>
        <v>0</v>
      </c>
      <c r="K59" s="129"/>
    </row>
    <row r="60" spans="2:11" s="8" customFormat="1" ht="19.9" customHeight="1">
      <c r="B60" s="124"/>
      <c r="C60" s="125"/>
      <c r="D60" s="126" t="s">
        <v>175</v>
      </c>
      <c r="E60" s="127"/>
      <c r="F60" s="127"/>
      <c r="G60" s="127"/>
      <c r="H60" s="127"/>
      <c r="I60" s="127"/>
      <c r="J60" s="128">
        <f>J113</f>
        <v>0</v>
      </c>
      <c r="K60" s="129"/>
    </row>
    <row r="61" spans="2:11" s="8" customFormat="1" ht="19.9" customHeight="1">
      <c r="B61" s="124"/>
      <c r="C61" s="125"/>
      <c r="D61" s="126" t="s">
        <v>176</v>
      </c>
      <c r="E61" s="127"/>
      <c r="F61" s="127"/>
      <c r="G61" s="127"/>
      <c r="H61" s="127"/>
      <c r="I61" s="127"/>
      <c r="J61" s="128">
        <f>J126</f>
        <v>0</v>
      </c>
      <c r="K61" s="129"/>
    </row>
    <row r="62" spans="2:11" s="8" customFormat="1" ht="19.9" customHeight="1">
      <c r="B62" s="124"/>
      <c r="C62" s="125"/>
      <c r="D62" s="126" t="s">
        <v>177</v>
      </c>
      <c r="E62" s="127"/>
      <c r="F62" s="127"/>
      <c r="G62" s="127"/>
      <c r="H62" s="127"/>
      <c r="I62" s="127"/>
      <c r="J62" s="128">
        <f>J199</f>
        <v>0</v>
      </c>
      <c r="K62" s="129"/>
    </row>
    <row r="63" spans="2:11" s="8" customFormat="1" ht="19.9" customHeight="1">
      <c r="B63" s="124"/>
      <c r="C63" s="125"/>
      <c r="D63" s="126" t="s">
        <v>178</v>
      </c>
      <c r="E63" s="127"/>
      <c r="F63" s="127"/>
      <c r="G63" s="127"/>
      <c r="H63" s="127"/>
      <c r="I63" s="127"/>
      <c r="J63" s="128">
        <f>J210</f>
        <v>0</v>
      </c>
      <c r="K63" s="129"/>
    </row>
    <row r="64" spans="2:11" s="8" customFormat="1" ht="19.9" customHeight="1">
      <c r="B64" s="124"/>
      <c r="C64" s="125"/>
      <c r="D64" s="126" t="s">
        <v>179</v>
      </c>
      <c r="E64" s="127"/>
      <c r="F64" s="127"/>
      <c r="G64" s="127"/>
      <c r="H64" s="127"/>
      <c r="I64" s="127"/>
      <c r="J64" s="128">
        <f>J219</f>
        <v>0</v>
      </c>
      <c r="K64" s="129"/>
    </row>
    <row r="65" spans="2:11" s="7" customFormat="1" ht="24.95" customHeight="1">
      <c r="B65" s="118"/>
      <c r="C65" s="119"/>
      <c r="D65" s="120" t="s">
        <v>180</v>
      </c>
      <c r="E65" s="121"/>
      <c r="F65" s="121"/>
      <c r="G65" s="121"/>
      <c r="H65" s="121"/>
      <c r="I65" s="121"/>
      <c r="J65" s="122">
        <f>J221</f>
        <v>0</v>
      </c>
      <c r="K65" s="123"/>
    </row>
    <row r="66" spans="2:11" s="8" customFormat="1" ht="19.9" customHeight="1">
      <c r="B66" s="124"/>
      <c r="C66" s="125"/>
      <c r="D66" s="126" t="s">
        <v>182</v>
      </c>
      <c r="E66" s="127"/>
      <c r="F66" s="127"/>
      <c r="G66" s="127"/>
      <c r="H66" s="127"/>
      <c r="I66" s="127"/>
      <c r="J66" s="128">
        <f>J222</f>
        <v>0</v>
      </c>
      <c r="K66" s="129"/>
    </row>
    <row r="67" spans="2:11" s="1" customFormat="1" ht="21.75" customHeight="1">
      <c r="B67" s="37"/>
      <c r="C67" s="38"/>
      <c r="D67" s="38"/>
      <c r="E67" s="38"/>
      <c r="F67" s="38"/>
      <c r="G67" s="38"/>
      <c r="H67" s="38"/>
      <c r="I67" s="38"/>
      <c r="J67" s="38"/>
      <c r="K67" s="41"/>
    </row>
    <row r="68" spans="2:11" s="1" customFormat="1" ht="6.95" customHeight="1">
      <c r="B68" s="52"/>
      <c r="C68" s="53"/>
      <c r="D68" s="53"/>
      <c r="E68" s="53"/>
      <c r="F68" s="53"/>
      <c r="G68" s="53"/>
      <c r="H68" s="53"/>
      <c r="I68" s="53"/>
      <c r="J68" s="53"/>
      <c r="K68" s="54"/>
    </row>
    <row r="72" spans="2:12" s="1" customFormat="1" ht="6.95" customHeight="1"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37"/>
    </row>
    <row r="73" spans="2:12" s="1" customFormat="1" ht="36.95" customHeight="1">
      <c r="B73" s="37"/>
      <c r="C73" s="57" t="s">
        <v>115</v>
      </c>
      <c r="L73" s="37"/>
    </row>
    <row r="74" spans="2:12" s="1" customFormat="1" ht="6.95" customHeight="1">
      <c r="B74" s="37"/>
      <c r="L74" s="37"/>
    </row>
    <row r="75" spans="2:12" s="1" customFormat="1" ht="14.45" customHeight="1">
      <c r="B75" s="37"/>
      <c r="C75" s="59" t="s">
        <v>17</v>
      </c>
      <c r="L75" s="37"/>
    </row>
    <row r="76" spans="2:12" s="1" customFormat="1" ht="16.5" customHeight="1">
      <c r="B76" s="37"/>
      <c r="E76" s="247" t="str">
        <f>E7</f>
        <v>Kutná Hora (KH) - opěrné zdi kolem chrámu sv. Barbory</v>
      </c>
      <c r="F76" s="248"/>
      <c r="G76" s="248"/>
      <c r="H76" s="248"/>
      <c r="L76" s="37"/>
    </row>
    <row r="77" spans="2:12" s="1" customFormat="1" ht="14.45" customHeight="1">
      <c r="B77" s="37"/>
      <c r="C77" s="59" t="s">
        <v>105</v>
      </c>
      <c r="L77" s="37"/>
    </row>
    <row r="78" spans="2:12" s="1" customFormat="1" ht="17.25" customHeight="1">
      <c r="B78" s="37"/>
      <c r="E78" s="223" t="str">
        <f>E9</f>
        <v xml:space="preserve">05 - Oprava opěrné zdi - fotodokumentace F1-F5 + průčelí ohradních zdí ozn.C </v>
      </c>
      <c r="F78" s="249"/>
      <c r="G78" s="249"/>
      <c r="H78" s="249"/>
      <c r="L78" s="37"/>
    </row>
    <row r="79" spans="2:12" s="1" customFormat="1" ht="6.95" customHeight="1">
      <c r="B79" s="37"/>
      <c r="L79" s="37"/>
    </row>
    <row r="80" spans="2:12" s="1" customFormat="1" ht="18" customHeight="1">
      <c r="B80" s="37"/>
      <c r="C80" s="59" t="s">
        <v>21</v>
      </c>
      <c r="F80" s="130" t="str">
        <f>F12</f>
        <v>Kutná Hora</v>
      </c>
      <c r="I80" s="59" t="s">
        <v>23</v>
      </c>
      <c r="J80" s="63" t="str">
        <f>IF(J12="","",J12)</f>
        <v>10. 1. 2018</v>
      </c>
      <c r="L80" s="37"/>
    </row>
    <row r="81" spans="2:12" s="1" customFormat="1" ht="6.95" customHeight="1">
      <c r="B81" s="37"/>
      <c r="L81" s="37"/>
    </row>
    <row r="82" spans="2:12" s="1" customFormat="1" ht="13.5">
      <c r="B82" s="37"/>
      <c r="C82" s="59" t="s">
        <v>25</v>
      </c>
      <c r="F82" s="130" t="str">
        <f>E15</f>
        <v>Město Kutná Hora</v>
      </c>
      <c r="I82" s="59" t="s">
        <v>31</v>
      </c>
      <c r="J82" s="130" t="str">
        <f>E21</f>
        <v>Ing. Mgr. Jan Valenta Ph.D.</v>
      </c>
      <c r="L82" s="37"/>
    </row>
    <row r="83" spans="2:12" s="1" customFormat="1" ht="14.45" customHeight="1">
      <c r="B83" s="37"/>
      <c r="C83" s="59" t="s">
        <v>29</v>
      </c>
      <c r="F83" s="130" t="str">
        <f>IF(E18="","",E18)</f>
        <v xml:space="preserve"> </v>
      </c>
      <c r="L83" s="37"/>
    </row>
    <row r="84" spans="2:12" s="1" customFormat="1" ht="10.35" customHeight="1">
      <c r="B84" s="37"/>
      <c r="L84" s="37"/>
    </row>
    <row r="85" spans="2:20" s="9" customFormat="1" ht="29.25" customHeight="1">
      <c r="B85" s="131"/>
      <c r="C85" s="132" t="s">
        <v>116</v>
      </c>
      <c r="D85" s="133" t="s">
        <v>55</v>
      </c>
      <c r="E85" s="133" t="s">
        <v>51</v>
      </c>
      <c r="F85" s="133" t="s">
        <v>117</v>
      </c>
      <c r="G85" s="133" t="s">
        <v>118</v>
      </c>
      <c r="H85" s="133" t="s">
        <v>119</v>
      </c>
      <c r="I85" s="133" t="s">
        <v>120</v>
      </c>
      <c r="J85" s="133" t="s">
        <v>109</v>
      </c>
      <c r="K85" s="134" t="s">
        <v>121</v>
      </c>
      <c r="L85" s="131"/>
      <c r="M85" s="69" t="s">
        <v>122</v>
      </c>
      <c r="N85" s="70" t="s">
        <v>40</v>
      </c>
      <c r="O85" s="70" t="s">
        <v>123</v>
      </c>
      <c r="P85" s="70" t="s">
        <v>124</v>
      </c>
      <c r="Q85" s="70" t="s">
        <v>125</v>
      </c>
      <c r="R85" s="70" t="s">
        <v>126</v>
      </c>
      <c r="S85" s="70" t="s">
        <v>127</v>
      </c>
      <c r="T85" s="71" t="s">
        <v>128</v>
      </c>
    </row>
    <row r="86" spans="2:63" s="1" customFormat="1" ht="29.25" customHeight="1">
      <c r="B86" s="37"/>
      <c r="C86" s="73" t="s">
        <v>110</v>
      </c>
      <c r="J86" s="135">
        <f>BK86</f>
        <v>0</v>
      </c>
      <c r="L86" s="37"/>
      <c r="M86" s="72"/>
      <c r="N86" s="64"/>
      <c r="O86" s="64"/>
      <c r="P86" s="136">
        <f>P87+P221</f>
        <v>3184.18925</v>
      </c>
      <c r="Q86" s="64"/>
      <c r="R86" s="136">
        <f>R87+R221</f>
        <v>76.71446040000002</v>
      </c>
      <c r="S86" s="64"/>
      <c r="T86" s="137">
        <f>T87+T221</f>
        <v>89.780925</v>
      </c>
      <c r="AT86" s="23" t="s">
        <v>69</v>
      </c>
      <c r="AU86" s="23" t="s">
        <v>111</v>
      </c>
      <c r="BK86" s="138">
        <f>BK87+BK221</f>
        <v>0</v>
      </c>
    </row>
    <row r="87" spans="2:63" s="10" customFormat="1" ht="37.35" customHeight="1">
      <c r="B87" s="139"/>
      <c r="D87" s="140" t="s">
        <v>69</v>
      </c>
      <c r="E87" s="141" t="s">
        <v>183</v>
      </c>
      <c r="F87" s="141" t="s">
        <v>184</v>
      </c>
      <c r="J87" s="142">
        <f>BK87</f>
        <v>0</v>
      </c>
      <c r="L87" s="139"/>
      <c r="M87" s="143"/>
      <c r="N87" s="144"/>
      <c r="O87" s="144"/>
      <c r="P87" s="145">
        <f>P88+P100+P113+P126+P199+P210+P219</f>
        <v>3121.5965</v>
      </c>
      <c r="Q87" s="144"/>
      <c r="R87" s="145">
        <f>R88+R100+R113+R126+R199+R210+R219</f>
        <v>76.62796860000002</v>
      </c>
      <c r="S87" s="144"/>
      <c r="T87" s="146">
        <f>T88+T100+T113+T126+T199+T210+T219</f>
        <v>89.780925</v>
      </c>
      <c r="AR87" s="140" t="s">
        <v>78</v>
      </c>
      <c r="AT87" s="147" t="s">
        <v>69</v>
      </c>
      <c r="AU87" s="147" t="s">
        <v>70</v>
      </c>
      <c r="AY87" s="140" t="s">
        <v>132</v>
      </c>
      <c r="BK87" s="148">
        <f>BK88+BK100+BK113+BK126+BK199+BK210+BK219</f>
        <v>0</v>
      </c>
    </row>
    <row r="88" spans="2:63" s="10" customFormat="1" ht="19.9" customHeight="1">
      <c r="B88" s="139"/>
      <c r="D88" s="140" t="s">
        <v>69</v>
      </c>
      <c r="E88" s="160" t="s">
        <v>78</v>
      </c>
      <c r="F88" s="160" t="s">
        <v>185</v>
      </c>
      <c r="J88" s="161">
        <f>BK88</f>
        <v>0</v>
      </c>
      <c r="L88" s="139"/>
      <c r="M88" s="143"/>
      <c r="N88" s="144"/>
      <c r="O88" s="144"/>
      <c r="P88" s="145">
        <f>SUM(P89:P99)</f>
        <v>18.617919999999998</v>
      </c>
      <c r="Q88" s="144"/>
      <c r="R88" s="145">
        <f>SUM(R89:R99)</f>
        <v>0.010098000000000001</v>
      </c>
      <c r="S88" s="144"/>
      <c r="T88" s="146">
        <f>SUM(T89:T99)</f>
        <v>0</v>
      </c>
      <c r="AR88" s="140" t="s">
        <v>78</v>
      </c>
      <c r="AT88" s="147" t="s">
        <v>69</v>
      </c>
      <c r="AU88" s="147" t="s">
        <v>78</v>
      </c>
      <c r="AY88" s="140" t="s">
        <v>132</v>
      </c>
      <c r="BK88" s="148">
        <f>SUM(BK89:BK99)</f>
        <v>0</v>
      </c>
    </row>
    <row r="89" spans="2:65" s="1" customFormat="1" ht="25.5" customHeight="1">
      <c r="B89" s="149"/>
      <c r="C89" s="150" t="s">
        <v>78</v>
      </c>
      <c r="D89" s="150" t="s">
        <v>133</v>
      </c>
      <c r="E89" s="151" t="s">
        <v>207</v>
      </c>
      <c r="F89" s="152" t="s">
        <v>208</v>
      </c>
      <c r="G89" s="153" t="s">
        <v>188</v>
      </c>
      <c r="H89" s="154">
        <v>56.11</v>
      </c>
      <c r="I89" s="154"/>
      <c r="J89" s="154">
        <f>ROUND(I89*H89,2)</f>
        <v>0</v>
      </c>
      <c r="K89" s="152" t="s">
        <v>137</v>
      </c>
      <c r="L89" s="37"/>
      <c r="M89" s="155" t="s">
        <v>5</v>
      </c>
      <c r="N89" s="156" t="s">
        <v>41</v>
      </c>
      <c r="O89" s="157">
        <v>0.172</v>
      </c>
      <c r="P89" s="157">
        <f>O89*H89</f>
        <v>9.65092</v>
      </c>
      <c r="Q89" s="157">
        <v>0</v>
      </c>
      <c r="R89" s="157">
        <f>Q89*H89</f>
        <v>0</v>
      </c>
      <c r="S89" s="157">
        <v>0</v>
      </c>
      <c r="T89" s="158">
        <f>S89*H89</f>
        <v>0</v>
      </c>
      <c r="AR89" s="23" t="s">
        <v>151</v>
      </c>
      <c r="AT89" s="23" t="s">
        <v>133</v>
      </c>
      <c r="AU89" s="23" t="s">
        <v>80</v>
      </c>
      <c r="AY89" s="23" t="s">
        <v>132</v>
      </c>
      <c r="BE89" s="159">
        <f>IF(N89="základní",J89,0)</f>
        <v>0</v>
      </c>
      <c r="BF89" s="159">
        <f>IF(N89="snížená",J89,0)</f>
        <v>0</v>
      </c>
      <c r="BG89" s="159">
        <f>IF(N89="zákl. přenesená",J89,0)</f>
        <v>0</v>
      </c>
      <c r="BH89" s="159">
        <f>IF(N89="sníž. přenesená",J89,0)</f>
        <v>0</v>
      </c>
      <c r="BI89" s="159">
        <f>IF(N89="nulová",J89,0)</f>
        <v>0</v>
      </c>
      <c r="BJ89" s="23" t="s">
        <v>78</v>
      </c>
      <c r="BK89" s="159">
        <f>ROUND(I89*H89,2)</f>
        <v>0</v>
      </c>
      <c r="BL89" s="23" t="s">
        <v>151</v>
      </c>
      <c r="BM89" s="23" t="s">
        <v>874</v>
      </c>
    </row>
    <row r="90" spans="2:51" s="11" customFormat="1" ht="13.5">
      <c r="B90" s="168"/>
      <c r="D90" s="162" t="s">
        <v>191</v>
      </c>
      <c r="E90" s="169" t="s">
        <v>5</v>
      </c>
      <c r="F90" s="170" t="s">
        <v>948</v>
      </c>
      <c r="H90" s="171">
        <v>7.43</v>
      </c>
      <c r="L90" s="168"/>
      <c r="M90" s="172"/>
      <c r="N90" s="173"/>
      <c r="O90" s="173"/>
      <c r="P90" s="173"/>
      <c r="Q90" s="173"/>
      <c r="R90" s="173"/>
      <c r="S90" s="173"/>
      <c r="T90" s="174"/>
      <c r="AT90" s="169" t="s">
        <v>191</v>
      </c>
      <c r="AU90" s="169" t="s">
        <v>80</v>
      </c>
      <c r="AV90" s="11" t="s">
        <v>80</v>
      </c>
      <c r="AW90" s="11" t="s">
        <v>33</v>
      </c>
      <c r="AX90" s="11" t="s">
        <v>70</v>
      </c>
      <c r="AY90" s="169" t="s">
        <v>132</v>
      </c>
    </row>
    <row r="91" spans="2:51" s="11" customFormat="1" ht="13.5">
      <c r="B91" s="168"/>
      <c r="D91" s="162" t="s">
        <v>191</v>
      </c>
      <c r="E91" s="169" t="s">
        <v>5</v>
      </c>
      <c r="F91" s="170" t="s">
        <v>949</v>
      </c>
      <c r="H91" s="171">
        <v>9.75</v>
      </c>
      <c r="L91" s="168"/>
      <c r="M91" s="172"/>
      <c r="N91" s="173"/>
      <c r="O91" s="173"/>
      <c r="P91" s="173"/>
      <c r="Q91" s="173"/>
      <c r="R91" s="173"/>
      <c r="S91" s="173"/>
      <c r="T91" s="174"/>
      <c r="AT91" s="169" t="s">
        <v>191</v>
      </c>
      <c r="AU91" s="169" t="s">
        <v>80</v>
      </c>
      <c r="AV91" s="11" t="s">
        <v>80</v>
      </c>
      <c r="AW91" s="11" t="s">
        <v>33</v>
      </c>
      <c r="AX91" s="11" t="s">
        <v>70</v>
      </c>
      <c r="AY91" s="169" t="s">
        <v>132</v>
      </c>
    </row>
    <row r="92" spans="2:51" s="11" customFormat="1" ht="13.5">
      <c r="B92" s="168"/>
      <c r="D92" s="162" t="s">
        <v>191</v>
      </c>
      <c r="E92" s="169" t="s">
        <v>5</v>
      </c>
      <c r="F92" s="170" t="s">
        <v>950</v>
      </c>
      <c r="H92" s="171">
        <v>11.4</v>
      </c>
      <c r="L92" s="168"/>
      <c r="M92" s="172"/>
      <c r="N92" s="173"/>
      <c r="O92" s="173"/>
      <c r="P92" s="173"/>
      <c r="Q92" s="173"/>
      <c r="R92" s="173"/>
      <c r="S92" s="173"/>
      <c r="T92" s="174"/>
      <c r="AT92" s="169" t="s">
        <v>191</v>
      </c>
      <c r="AU92" s="169" t="s">
        <v>80</v>
      </c>
      <c r="AV92" s="11" t="s">
        <v>80</v>
      </c>
      <c r="AW92" s="11" t="s">
        <v>33</v>
      </c>
      <c r="AX92" s="11" t="s">
        <v>70</v>
      </c>
      <c r="AY92" s="169" t="s">
        <v>132</v>
      </c>
    </row>
    <row r="93" spans="2:51" s="11" customFormat="1" ht="13.5">
      <c r="B93" s="168"/>
      <c r="D93" s="162" t="s">
        <v>191</v>
      </c>
      <c r="E93" s="169" t="s">
        <v>5</v>
      </c>
      <c r="F93" s="170" t="s">
        <v>951</v>
      </c>
      <c r="H93" s="171">
        <v>14.63</v>
      </c>
      <c r="L93" s="168"/>
      <c r="M93" s="172"/>
      <c r="N93" s="173"/>
      <c r="O93" s="173"/>
      <c r="P93" s="173"/>
      <c r="Q93" s="173"/>
      <c r="R93" s="173"/>
      <c r="S93" s="173"/>
      <c r="T93" s="174"/>
      <c r="AT93" s="169" t="s">
        <v>191</v>
      </c>
      <c r="AU93" s="169" t="s">
        <v>80</v>
      </c>
      <c r="AV93" s="11" t="s">
        <v>80</v>
      </c>
      <c r="AW93" s="11" t="s">
        <v>33</v>
      </c>
      <c r="AX93" s="11" t="s">
        <v>70</v>
      </c>
      <c r="AY93" s="169" t="s">
        <v>132</v>
      </c>
    </row>
    <row r="94" spans="2:51" s="11" customFormat="1" ht="13.5">
      <c r="B94" s="168"/>
      <c r="D94" s="162" t="s">
        <v>191</v>
      </c>
      <c r="E94" s="169" t="s">
        <v>5</v>
      </c>
      <c r="F94" s="170" t="s">
        <v>952</v>
      </c>
      <c r="H94" s="171">
        <v>12.9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51" s="12" customFormat="1" ht="13.5">
      <c r="B95" s="175"/>
      <c r="D95" s="162" t="s">
        <v>191</v>
      </c>
      <c r="E95" s="176" t="s">
        <v>5</v>
      </c>
      <c r="F95" s="177" t="s">
        <v>195</v>
      </c>
      <c r="H95" s="178">
        <v>56.11</v>
      </c>
      <c r="L95" s="175"/>
      <c r="M95" s="179"/>
      <c r="N95" s="180"/>
      <c r="O95" s="180"/>
      <c r="P95" s="180"/>
      <c r="Q95" s="180"/>
      <c r="R95" s="180"/>
      <c r="S95" s="180"/>
      <c r="T95" s="181"/>
      <c r="AT95" s="176" t="s">
        <v>191</v>
      </c>
      <c r="AU95" s="176" t="s">
        <v>80</v>
      </c>
      <c r="AV95" s="12" t="s">
        <v>151</v>
      </c>
      <c r="AW95" s="12" t="s">
        <v>33</v>
      </c>
      <c r="AX95" s="12" t="s">
        <v>78</v>
      </c>
      <c r="AY95" s="176" t="s">
        <v>132</v>
      </c>
    </row>
    <row r="96" spans="2:65" s="1" customFormat="1" ht="16.5" customHeight="1">
      <c r="B96" s="149"/>
      <c r="C96" s="150" t="s">
        <v>80</v>
      </c>
      <c r="D96" s="150" t="s">
        <v>133</v>
      </c>
      <c r="E96" s="151" t="s">
        <v>229</v>
      </c>
      <c r="F96" s="152" t="s">
        <v>230</v>
      </c>
      <c r="G96" s="153" t="s">
        <v>188</v>
      </c>
      <c r="H96" s="154">
        <v>56.1</v>
      </c>
      <c r="I96" s="154"/>
      <c r="J96" s="154">
        <f>ROUND(I96*H96,2)</f>
        <v>0</v>
      </c>
      <c r="K96" s="152" t="s">
        <v>137</v>
      </c>
      <c r="L96" s="37"/>
      <c r="M96" s="155" t="s">
        <v>5</v>
      </c>
      <c r="N96" s="156" t="s">
        <v>41</v>
      </c>
      <c r="O96" s="157">
        <v>0.07</v>
      </c>
      <c r="P96" s="157">
        <f>O96*H96</f>
        <v>3.9270000000000005</v>
      </c>
      <c r="Q96" s="157">
        <v>0.00018</v>
      </c>
      <c r="R96" s="157">
        <f>Q96*H96</f>
        <v>0.010098000000000001</v>
      </c>
      <c r="S96" s="157">
        <v>0</v>
      </c>
      <c r="T96" s="158">
        <f>S96*H96</f>
        <v>0</v>
      </c>
      <c r="AR96" s="23" t="s">
        <v>151</v>
      </c>
      <c r="AT96" s="23" t="s">
        <v>133</v>
      </c>
      <c r="AU96" s="23" t="s">
        <v>80</v>
      </c>
      <c r="AY96" s="23" t="s">
        <v>132</v>
      </c>
      <c r="BE96" s="159">
        <f>IF(N96="základní",J96,0)</f>
        <v>0</v>
      </c>
      <c r="BF96" s="159">
        <f>IF(N96="snížená",J96,0)</f>
        <v>0</v>
      </c>
      <c r="BG96" s="159">
        <f>IF(N96="zákl. přenesená",J96,0)</f>
        <v>0</v>
      </c>
      <c r="BH96" s="159">
        <f>IF(N96="sníž. přenesená",J96,0)</f>
        <v>0</v>
      </c>
      <c r="BI96" s="159">
        <f>IF(N96="nulová",J96,0)</f>
        <v>0</v>
      </c>
      <c r="BJ96" s="23" t="s">
        <v>78</v>
      </c>
      <c r="BK96" s="159">
        <f>ROUND(I96*H96,2)</f>
        <v>0</v>
      </c>
      <c r="BL96" s="23" t="s">
        <v>151</v>
      </c>
      <c r="BM96" s="23" t="s">
        <v>884</v>
      </c>
    </row>
    <row r="97" spans="2:65" s="1" customFormat="1" ht="25.5" customHeight="1">
      <c r="B97" s="149"/>
      <c r="C97" s="150" t="s">
        <v>145</v>
      </c>
      <c r="D97" s="150" t="s">
        <v>133</v>
      </c>
      <c r="E97" s="151" t="s">
        <v>232</v>
      </c>
      <c r="F97" s="152" t="s">
        <v>233</v>
      </c>
      <c r="G97" s="153" t="s">
        <v>202</v>
      </c>
      <c r="H97" s="154">
        <v>1.5</v>
      </c>
      <c r="I97" s="154"/>
      <c r="J97" s="154">
        <f>ROUND(I97*H97,2)</f>
        <v>0</v>
      </c>
      <c r="K97" s="152" t="s">
        <v>137</v>
      </c>
      <c r="L97" s="37"/>
      <c r="M97" s="155" t="s">
        <v>5</v>
      </c>
      <c r="N97" s="156" t="s">
        <v>41</v>
      </c>
      <c r="O97" s="157">
        <v>3.36</v>
      </c>
      <c r="P97" s="157">
        <f>O97*H97</f>
        <v>5.04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23" t="s">
        <v>151</v>
      </c>
      <c r="AT97" s="23" t="s">
        <v>133</v>
      </c>
      <c r="AU97" s="23" t="s">
        <v>80</v>
      </c>
      <c r="AY97" s="23" t="s">
        <v>132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23" t="s">
        <v>78</v>
      </c>
      <c r="BK97" s="159">
        <f>ROUND(I97*H97,2)</f>
        <v>0</v>
      </c>
      <c r="BL97" s="23" t="s">
        <v>151</v>
      </c>
      <c r="BM97" s="23" t="s">
        <v>885</v>
      </c>
    </row>
    <row r="98" spans="2:51" s="11" customFormat="1" ht="13.5">
      <c r="B98" s="168"/>
      <c r="D98" s="162" t="s">
        <v>191</v>
      </c>
      <c r="E98" s="169" t="s">
        <v>5</v>
      </c>
      <c r="F98" s="170" t="s">
        <v>953</v>
      </c>
      <c r="H98" s="171">
        <v>1.5</v>
      </c>
      <c r="L98" s="168"/>
      <c r="M98" s="172"/>
      <c r="N98" s="173"/>
      <c r="O98" s="173"/>
      <c r="P98" s="173"/>
      <c r="Q98" s="173"/>
      <c r="R98" s="173"/>
      <c r="S98" s="173"/>
      <c r="T98" s="174"/>
      <c r="AT98" s="169" t="s">
        <v>191</v>
      </c>
      <c r="AU98" s="169" t="s">
        <v>80</v>
      </c>
      <c r="AV98" s="11" t="s">
        <v>80</v>
      </c>
      <c r="AW98" s="11" t="s">
        <v>33</v>
      </c>
      <c r="AX98" s="11" t="s">
        <v>78</v>
      </c>
      <c r="AY98" s="169" t="s">
        <v>132</v>
      </c>
    </row>
    <row r="99" spans="2:65" s="1" customFormat="1" ht="16.5" customHeight="1">
      <c r="B99" s="149"/>
      <c r="C99" s="150" t="s">
        <v>151</v>
      </c>
      <c r="D99" s="150" t="s">
        <v>133</v>
      </c>
      <c r="E99" s="151" t="s">
        <v>236</v>
      </c>
      <c r="F99" s="152" t="s">
        <v>237</v>
      </c>
      <c r="G99" s="153" t="s">
        <v>136</v>
      </c>
      <c r="H99" s="154">
        <v>1</v>
      </c>
      <c r="I99" s="154"/>
      <c r="J99" s="154">
        <f>ROUND(I99*H99,2)</f>
        <v>0</v>
      </c>
      <c r="K99" s="152" t="s">
        <v>5</v>
      </c>
      <c r="L99" s="37"/>
      <c r="M99" s="155" t="s">
        <v>5</v>
      </c>
      <c r="N99" s="156" t="s">
        <v>41</v>
      </c>
      <c r="O99" s="157">
        <v>0</v>
      </c>
      <c r="P99" s="157">
        <f>O99*H99</f>
        <v>0</v>
      </c>
      <c r="Q99" s="157">
        <v>0</v>
      </c>
      <c r="R99" s="157">
        <f>Q99*H99</f>
        <v>0</v>
      </c>
      <c r="S99" s="157">
        <v>0</v>
      </c>
      <c r="T99" s="158">
        <f>S99*H99</f>
        <v>0</v>
      </c>
      <c r="AR99" s="23" t="s">
        <v>151</v>
      </c>
      <c r="AT99" s="23" t="s">
        <v>133</v>
      </c>
      <c r="AU99" s="23" t="s">
        <v>80</v>
      </c>
      <c r="AY99" s="23" t="s">
        <v>132</v>
      </c>
      <c r="BE99" s="159">
        <f>IF(N99="základní",J99,0)</f>
        <v>0</v>
      </c>
      <c r="BF99" s="159">
        <f>IF(N99="snížená",J99,0)</f>
        <v>0</v>
      </c>
      <c r="BG99" s="159">
        <f>IF(N99="zákl. přenesená",J99,0)</f>
        <v>0</v>
      </c>
      <c r="BH99" s="159">
        <f>IF(N99="sníž. přenesená",J99,0)</f>
        <v>0</v>
      </c>
      <c r="BI99" s="159">
        <f>IF(N99="nulová",J99,0)</f>
        <v>0</v>
      </c>
      <c r="BJ99" s="23" t="s">
        <v>78</v>
      </c>
      <c r="BK99" s="159">
        <f>ROUND(I99*H99,2)</f>
        <v>0</v>
      </c>
      <c r="BL99" s="23" t="s">
        <v>151</v>
      </c>
      <c r="BM99" s="23" t="s">
        <v>887</v>
      </c>
    </row>
    <row r="100" spans="2:63" s="10" customFormat="1" ht="29.85" customHeight="1">
      <c r="B100" s="139"/>
      <c r="D100" s="140" t="s">
        <v>69</v>
      </c>
      <c r="E100" s="160" t="s">
        <v>244</v>
      </c>
      <c r="F100" s="160" t="s">
        <v>255</v>
      </c>
      <c r="J100" s="161">
        <f>BK100</f>
        <v>0</v>
      </c>
      <c r="L100" s="139"/>
      <c r="M100" s="143"/>
      <c r="N100" s="144"/>
      <c r="O100" s="144"/>
      <c r="P100" s="145">
        <f>SUM(P101:P112)</f>
        <v>46.227999999999994</v>
      </c>
      <c r="Q100" s="144"/>
      <c r="R100" s="145">
        <f>SUM(R101:R112)</f>
        <v>0</v>
      </c>
      <c r="S100" s="144"/>
      <c r="T100" s="146">
        <f>SUM(T101:T112)</f>
        <v>7.0187</v>
      </c>
      <c r="AR100" s="140" t="s">
        <v>78</v>
      </c>
      <c r="AT100" s="147" t="s">
        <v>69</v>
      </c>
      <c r="AU100" s="147" t="s">
        <v>78</v>
      </c>
      <c r="AY100" s="140" t="s">
        <v>132</v>
      </c>
      <c r="BK100" s="148">
        <f>SUM(BK101:BK112)</f>
        <v>0</v>
      </c>
    </row>
    <row r="101" spans="2:65" s="1" customFormat="1" ht="25.5" customHeight="1">
      <c r="B101" s="149"/>
      <c r="C101" s="150" t="s">
        <v>131</v>
      </c>
      <c r="D101" s="150" t="s">
        <v>133</v>
      </c>
      <c r="E101" s="151" t="s">
        <v>257</v>
      </c>
      <c r="F101" s="152" t="s">
        <v>258</v>
      </c>
      <c r="G101" s="153" t="s">
        <v>188</v>
      </c>
      <c r="H101" s="154">
        <v>37.4</v>
      </c>
      <c r="I101" s="154"/>
      <c r="J101" s="154">
        <f>ROUND(I101*H101,2)</f>
        <v>0</v>
      </c>
      <c r="K101" s="152" t="s">
        <v>137</v>
      </c>
      <c r="L101" s="37"/>
      <c r="M101" s="155" t="s">
        <v>5</v>
      </c>
      <c r="N101" s="156" t="s">
        <v>41</v>
      </c>
      <c r="O101" s="157">
        <v>0.42</v>
      </c>
      <c r="P101" s="157">
        <f>O101*H101</f>
        <v>15.707999999999998</v>
      </c>
      <c r="Q101" s="157">
        <v>0</v>
      </c>
      <c r="R101" s="157">
        <f>Q101*H101</f>
        <v>0</v>
      </c>
      <c r="S101" s="157">
        <v>0.0005</v>
      </c>
      <c r="T101" s="158">
        <f>S101*H101</f>
        <v>0.0187</v>
      </c>
      <c r="AR101" s="23" t="s">
        <v>151</v>
      </c>
      <c r="AT101" s="23" t="s">
        <v>133</v>
      </c>
      <c r="AU101" s="23" t="s">
        <v>80</v>
      </c>
      <c r="AY101" s="23" t="s">
        <v>132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23" t="s">
        <v>78</v>
      </c>
      <c r="BK101" s="159">
        <f>ROUND(I101*H101,2)</f>
        <v>0</v>
      </c>
      <c r="BL101" s="23" t="s">
        <v>151</v>
      </c>
      <c r="BM101" s="23" t="s">
        <v>259</v>
      </c>
    </row>
    <row r="102" spans="2:51" s="11" customFormat="1" ht="13.5">
      <c r="B102" s="168"/>
      <c r="D102" s="162" t="s">
        <v>191</v>
      </c>
      <c r="E102" s="169" t="s">
        <v>5</v>
      </c>
      <c r="F102" s="170" t="s">
        <v>954</v>
      </c>
      <c r="H102" s="171">
        <v>4.95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51" s="11" customFormat="1" ht="13.5">
      <c r="B103" s="168"/>
      <c r="D103" s="162" t="s">
        <v>191</v>
      </c>
      <c r="E103" s="169" t="s">
        <v>5</v>
      </c>
      <c r="F103" s="170" t="s">
        <v>955</v>
      </c>
      <c r="H103" s="171">
        <v>6.5</v>
      </c>
      <c r="L103" s="168"/>
      <c r="M103" s="172"/>
      <c r="N103" s="173"/>
      <c r="O103" s="173"/>
      <c r="P103" s="173"/>
      <c r="Q103" s="173"/>
      <c r="R103" s="173"/>
      <c r="S103" s="173"/>
      <c r="T103" s="174"/>
      <c r="AT103" s="169" t="s">
        <v>191</v>
      </c>
      <c r="AU103" s="169" t="s">
        <v>80</v>
      </c>
      <c r="AV103" s="11" t="s">
        <v>80</v>
      </c>
      <c r="AW103" s="11" t="s">
        <v>33</v>
      </c>
      <c r="AX103" s="11" t="s">
        <v>70</v>
      </c>
      <c r="AY103" s="169" t="s">
        <v>132</v>
      </c>
    </row>
    <row r="104" spans="2:51" s="11" customFormat="1" ht="13.5">
      <c r="B104" s="168"/>
      <c r="D104" s="162" t="s">
        <v>191</v>
      </c>
      <c r="E104" s="169" t="s">
        <v>5</v>
      </c>
      <c r="F104" s="170" t="s">
        <v>956</v>
      </c>
      <c r="H104" s="171">
        <v>7.6</v>
      </c>
      <c r="L104" s="168"/>
      <c r="M104" s="172"/>
      <c r="N104" s="173"/>
      <c r="O104" s="173"/>
      <c r="P104" s="173"/>
      <c r="Q104" s="173"/>
      <c r="R104" s="173"/>
      <c r="S104" s="173"/>
      <c r="T104" s="174"/>
      <c r="AT104" s="169" t="s">
        <v>191</v>
      </c>
      <c r="AU104" s="169" t="s">
        <v>80</v>
      </c>
      <c r="AV104" s="11" t="s">
        <v>80</v>
      </c>
      <c r="AW104" s="11" t="s">
        <v>33</v>
      </c>
      <c r="AX104" s="11" t="s">
        <v>70</v>
      </c>
      <c r="AY104" s="169" t="s">
        <v>132</v>
      </c>
    </row>
    <row r="105" spans="2:51" s="11" customFormat="1" ht="13.5">
      <c r="B105" s="168"/>
      <c r="D105" s="162" t="s">
        <v>191</v>
      </c>
      <c r="E105" s="169" t="s">
        <v>5</v>
      </c>
      <c r="F105" s="170" t="s">
        <v>957</v>
      </c>
      <c r="H105" s="171">
        <v>9.75</v>
      </c>
      <c r="L105" s="168"/>
      <c r="M105" s="172"/>
      <c r="N105" s="173"/>
      <c r="O105" s="173"/>
      <c r="P105" s="173"/>
      <c r="Q105" s="173"/>
      <c r="R105" s="173"/>
      <c r="S105" s="173"/>
      <c r="T105" s="174"/>
      <c r="AT105" s="169" t="s">
        <v>191</v>
      </c>
      <c r="AU105" s="169" t="s">
        <v>80</v>
      </c>
      <c r="AV105" s="11" t="s">
        <v>80</v>
      </c>
      <c r="AW105" s="11" t="s">
        <v>33</v>
      </c>
      <c r="AX105" s="11" t="s">
        <v>70</v>
      </c>
      <c r="AY105" s="169" t="s">
        <v>132</v>
      </c>
    </row>
    <row r="106" spans="2:51" s="11" customFormat="1" ht="13.5">
      <c r="B106" s="168"/>
      <c r="D106" s="162" t="s">
        <v>191</v>
      </c>
      <c r="E106" s="169" t="s">
        <v>5</v>
      </c>
      <c r="F106" s="170" t="s">
        <v>958</v>
      </c>
      <c r="H106" s="171">
        <v>8.6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51" s="12" customFormat="1" ht="13.5">
      <c r="B107" s="175"/>
      <c r="D107" s="162" t="s">
        <v>191</v>
      </c>
      <c r="E107" s="176" t="s">
        <v>5</v>
      </c>
      <c r="F107" s="177" t="s">
        <v>195</v>
      </c>
      <c r="H107" s="178">
        <v>37.4</v>
      </c>
      <c r="L107" s="175"/>
      <c r="M107" s="179"/>
      <c r="N107" s="180"/>
      <c r="O107" s="180"/>
      <c r="P107" s="180"/>
      <c r="Q107" s="180"/>
      <c r="R107" s="180"/>
      <c r="S107" s="180"/>
      <c r="T107" s="181"/>
      <c r="AT107" s="176" t="s">
        <v>191</v>
      </c>
      <c r="AU107" s="176" t="s">
        <v>80</v>
      </c>
      <c r="AV107" s="12" t="s">
        <v>151</v>
      </c>
      <c r="AW107" s="12" t="s">
        <v>33</v>
      </c>
      <c r="AX107" s="12" t="s">
        <v>78</v>
      </c>
      <c r="AY107" s="176" t="s">
        <v>132</v>
      </c>
    </row>
    <row r="108" spans="2:65" s="1" customFormat="1" ht="16.5" customHeight="1">
      <c r="B108" s="149"/>
      <c r="C108" s="150" t="s">
        <v>158</v>
      </c>
      <c r="D108" s="150" t="s">
        <v>133</v>
      </c>
      <c r="E108" s="151" t="s">
        <v>959</v>
      </c>
      <c r="F108" s="152" t="s">
        <v>960</v>
      </c>
      <c r="G108" s="153" t="s">
        <v>202</v>
      </c>
      <c r="H108" s="154">
        <v>2.8</v>
      </c>
      <c r="I108" s="154"/>
      <c r="J108" s="154">
        <f>ROUND(I108*H108,2)</f>
        <v>0</v>
      </c>
      <c r="K108" s="152" t="s">
        <v>137</v>
      </c>
      <c r="L108" s="37"/>
      <c r="M108" s="155" t="s">
        <v>5</v>
      </c>
      <c r="N108" s="156" t="s">
        <v>41</v>
      </c>
      <c r="O108" s="157">
        <v>10.9</v>
      </c>
      <c r="P108" s="157">
        <f>O108*H108</f>
        <v>30.52</v>
      </c>
      <c r="Q108" s="157">
        <v>0</v>
      </c>
      <c r="R108" s="157">
        <f>Q108*H108</f>
        <v>0</v>
      </c>
      <c r="S108" s="157">
        <v>2.5</v>
      </c>
      <c r="T108" s="158">
        <f>S108*H108</f>
        <v>7</v>
      </c>
      <c r="AR108" s="23" t="s">
        <v>151</v>
      </c>
      <c r="AT108" s="23" t="s">
        <v>133</v>
      </c>
      <c r="AU108" s="23" t="s">
        <v>80</v>
      </c>
      <c r="AY108" s="23" t="s">
        <v>132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23" t="s">
        <v>78</v>
      </c>
      <c r="BK108" s="159">
        <f>ROUND(I108*H108,2)</f>
        <v>0</v>
      </c>
      <c r="BL108" s="23" t="s">
        <v>151</v>
      </c>
      <c r="BM108" s="23" t="s">
        <v>961</v>
      </c>
    </row>
    <row r="109" spans="2:51" s="11" customFormat="1" ht="13.5">
      <c r="B109" s="168"/>
      <c r="D109" s="162" t="s">
        <v>191</v>
      </c>
      <c r="E109" s="169" t="s">
        <v>5</v>
      </c>
      <c r="F109" s="170" t="s">
        <v>962</v>
      </c>
      <c r="H109" s="171">
        <v>2.8</v>
      </c>
      <c r="L109" s="168"/>
      <c r="M109" s="172"/>
      <c r="N109" s="173"/>
      <c r="O109" s="173"/>
      <c r="P109" s="173"/>
      <c r="Q109" s="173"/>
      <c r="R109" s="173"/>
      <c r="S109" s="173"/>
      <c r="T109" s="174"/>
      <c r="AT109" s="169" t="s">
        <v>191</v>
      </c>
      <c r="AU109" s="169" t="s">
        <v>80</v>
      </c>
      <c r="AV109" s="11" t="s">
        <v>80</v>
      </c>
      <c r="AW109" s="11" t="s">
        <v>33</v>
      </c>
      <c r="AX109" s="11" t="s">
        <v>78</v>
      </c>
      <c r="AY109" s="169" t="s">
        <v>132</v>
      </c>
    </row>
    <row r="110" spans="2:65" s="1" customFormat="1" ht="16.5" customHeight="1">
      <c r="B110" s="149"/>
      <c r="C110" s="150" t="s">
        <v>164</v>
      </c>
      <c r="D110" s="150" t="s">
        <v>133</v>
      </c>
      <c r="E110" s="151" t="s">
        <v>963</v>
      </c>
      <c r="F110" s="152" t="s">
        <v>964</v>
      </c>
      <c r="G110" s="153" t="s">
        <v>188</v>
      </c>
      <c r="H110" s="154">
        <v>3.04</v>
      </c>
      <c r="I110" s="154"/>
      <c r="J110" s="154">
        <f>ROUND(I110*H110,2)</f>
        <v>0</v>
      </c>
      <c r="K110" s="152" t="s">
        <v>5</v>
      </c>
      <c r="L110" s="37"/>
      <c r="M110" s="155" t="s">
        <v>5</v>
      </c>
      <c r="N110" s="156" t="s">
        <v>41</v>
      </c>
      <c r="O110" s="157">
        <v>0</v>
      </c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23" t="s">
        <v>151</v>
      </c>
      <c r="AT110" s="23" t="s">
        <v>133</v>
      </c>
      <c r="AU110" s="23" t="s">
        <v>80</v>
      </c>
      <c r="AY110" s="23" t="s">
        <v>132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23" t="s">
        <v>78</v>
      </c>
      <c r="BK110" s="159">
        <f>ROUND(I110*H110,2)</f>
        <v>0</v>
      </c>
      <c r="BL110" s="23" t="s">
        <v>151</v>
      </c>
      <c r="BM110" s="23" t="s">
        <v>965</v>
      </c>
    </row>
    <row r="111" spans="2:47" s="1" customFormat="1" ht="27">
      <c r="B111" s="37"/>
      <c r="D111" s="162" t="s">
        <v>149</v>
      </c>
      <c r="F111" s="163" t="s">
        <v>966</v>
      </c>
      <c r="L111" s="37"/>
      <c r="M111" s="164"/>
      <c r="N111" s="38"/>
      <c r="O111" s="38"/>
      <c r="P111" s="38"/>
      <c r="Q111" s="38"/>
      <c r="R111" s="38"/>
      <c r="S111" s="38"/>
      <c r="T111" s="66"/>
      <c r="AT111" s="23" t="s">
        <v>149</v>
      </c>
      <c r="AU111" s="23" t="s">
        <v>80</v>
      </c>
    </row>
    <row r="112" spans="2:51" s="11" customFormat="1" ht="13.5">
      <c r="B112" s="168"/>
      <c r="D112" s="162" t="s">
        <v>191</v>
      </c>
      <c r="E112" s="169" t="s">
        <v>5</v>
      </c>
      <c r="F112" s="170" t="s">
        <v>967</v>
      </c>
      <c r="H112" s="171">
        <v>3.04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78</v>
      </c>
      <c r="AY112" s="169" t="s">
        <v>132</v>
      </c>
    </row>
    <row r="113" spans="2:63" s="10" customFormat="1" ht="29.85" customHeight="1">
      <c r="B113" s="139"/>
      <c r="D113" s="140" t="s">
        <v>69</v>
      </c>
      <c r="E113" s="160" t="s">
        <v>285</v>
      </c>
      <c r="F113" s="160" t="s">
        <v>286</v>
      </c>
      <c r="J113" s="161">
        <f>BK113</f>
        <v>0</v>
      </c>
      <c r="L113" s="139"/>
      <c r="M113" s="143"/>
      <c r="N113" s="144"/>
      <c r="O113" s="144"/>
      <c r="P113" s="145">
        <f>SUM(P114:P125)</f>
        <v>58.00872</v>
      </c>
      <c r="Q113" s="144"/>
      <c r="R113" s="145">
        <f>SUM(R114:R125)</f>
        <v>0</v>
      </c>
      <c r="S113" s="144"/>
      <c r="T113" s="146">
        <f>SUM(T114:T125)</f>
        <v>0</v>
      </c>
      <c r="AR113" s="140" t="s">
        <v>78</v>
      </c>
      <c r="AT113" s="147" t="s">
        <v>69</v>
      </c>
      <c r="AU113" s="147" t="s">
        <v>78</v>
      </c>
      <c r="AY113" s="140" t="s">
        <v>132</v>
      </c>
      <c r="BK113" s="148">
        <f>SUM(BK114:BK125)</f>
        <v>0</v>
      </c>
    </row>
    <row r="114" spans="2:65" s="1" customFormat="1" ht="25.5" customHeight="1">
      <c r="B114" s="149"/>
      <c r="C114" s="150" t="s">
        <v>240</v>
      </c>
      <c r="D114" s="150" t="s">
        <v>133</v>
      </c>
      <c r="E114" s="151" t="s">
        <v>288</v>
      </c>
      <c r="F114" s="152" t="s">
        <v>289</v>
      </c>
      <c r="G114" s="153" t="s">
        <v>188</v>
      </c>
      <c r="H114" s="154">
        <v>219.73</v>
      </c>
      <c r="I114" s="154"/>
      <c r="J114" s="154">
        <f>ROUND(I114*H114,2)</f>
        <v>0</v>
      </c>
      <c r="K114" s="152" t="s">
        <v>137</v>
      </c>
      <c r="L114" s="37"/>
      <c r="M114" s="155" t="s">
        <v>5</v>
      </c>
      <c r="N114" s="156" t="s">
        <v>41</v>
      </c>
      <c r="O114" s="157">
        <v>0.162</v>
      </c>
      <c r="P114" s="157">
        <f>O114*H114</f>
        <v>35.59626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23" t="s">
        <v>151</v>
      </c>
      <c r="AT114" s="23" t="s">
        <v>133</v>
      </c>
      <c r="AU114" s="23" t="s">
        <v>80</v>
      </c>
      <c r="AY114" s="23" t="s">
        <v>132</v>
      </c>
      <c r="BE114" s="159">
        <f>IF(N114="základní",J114,0)</f>
        <v>0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23" t="s">
        <v>78</v>
      </c>
      <c r="BK114" s="159">
        <f>ROUND(I114*H114,2)</f>
        <v>0</v>
      </c>
      <c r="BL114" s="23" t="s">
        <v>151</v>
      </c>
      <c r="BM114" s="23" t="s">
        <v>290</v>
      </c>
    </row>
    <row r="115" spans="2:51" s="11" customFormat="1" ht="13.5">
      <c r="B115" s="168"/>
      <c r="D115" s="162" t="s">
        <v>191</v>
      </c>
      <c r="E115" s="169" t="s">
        <v>5</v>
      </c>
      <c r="F115" s="170" t="s">
        <v>968</v>
      </c>
      <c r="H115" s="171">
        <v>7.5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51" s="11" customFormat="1" ht="13.5">
      <c r="B116" s="168"/>
      <c r="D116" s="162" t="s">
        <v>191</v>
      </c>
      <c r="E116" s="169" t="s">
        <v>5</v>
      </c>
      <c r="F116" s="170" t="s">
        <v>969</v>
      </c>
      <c r="H116" s="171">
        <v>21.96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51" s="11" customFormat="1" ht="13.5">
      <c r="B117" s="168"/>
      <c r="D117" s="162" t="s">
        <v>191</v>
      </c>
      <c r="E117" s="169" t="s">
        <v>5</v>
      </c>
      <c r="F117" s="170" t="s">
        <v>970</v>
      </c>
      <c r="H117" s="171">
        <v>47.6</v>
      </c>
      <c r="L117" s="168"/>
      <c r="M117" s="172"/>
      <c r="N117" s="173"/>
      <c r="O117" s="173"/>
      <c r="P117" s="173"/>
      <c r="Q117" s="173"/>
      <c r="R117" s="173"/>
      <c r="S117" s="173"/>
      <c r="T117" s="174"/>
      <c r="AT117" s="169" t="s">
        <v>191</v>
      </c>
      <c r="AU117" s="169" t="s">
        <v>80</v>
      </c>
      <c r="AV117" s="11" t="s">
        <v>80</v>
      </c>
      <c r="AW117" s="11" t="s">
        <v>33</v>
      </c>
      <c r="AX117" s="11" t="s">
        <v>70</v>
      </c>
      <c r="AY117" s="169" t="s">
        <v>132</v>
      </c>
    </row>
    <row r="118" spans="2:51" s="11" customFormat="1" ht="13.5">
      <c r="B118" s="168"/>
      <c r="D118" s="162" t="s">
        <v>191</v>
      </c>
      <c r="E118" s="169" t="s">
        <v>5</v>
      </c>
      <c r="F118" s="170" t="s">
        <v>971</v>
      </c>
      <c r="H118" s="171">
        <v>75.95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51" s="11" customFormat="1" ht="13.5">
      <c r="B119" s="168"/>
      <c r="D119" s="162" t="s">
        <v>191</v>
      </c>
      <c r="E119" s="169" t="s">
        <v>5</v>
      </c>
      <c r="F119" s="170" t="s">
        <v>972</v>
      </c>
      <c r="H119" s="171">
        <v>30.1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51" s="14" customFormat="1" ht="13.5">
      <c r="B120" s="188"/>
      <c r="D120" s="162" t="s">
        <v>191</v>
      </c>
      <c r="E120" s="189" t="s">
        <v>5</v>
      </c>
      <c r="F120" s="190" t="s">
        <v>303</v>
      </c>
      <c r="H120" s="191">
        <v>183.11</v>
      </c>
      <c r="L120" s="188"/>
      <c r="M120" s="192"/>
      <c r="N120" s="193"/>
      <c r="O120" s="193"/>
      <c r="P120" s="193"/>
      <c r="Q120" s="193"/>
      <c r="R120" s="193"/>
      <c r="S120" s="193"/>
      <c r="T120" s="194"/>
      <c r="AT120" s="189" t="s">
        <v>191</v>
      </c>
      <c r="AU120" s="189" t="s">
        <v>80</v>
      </c>
      <c r="AV120" s="14" t="s">
        <v>145</v>
      </c>
      <c r="AW120" s="14" t="s">
        <v>33</v>
      </c>
      <c r="AX120" s="14" t="s">
        <v>70</v>
      </c>
      <c r="AY120" s="189" t="s">
        <v>132</v>
      </c>
    </row>
    <row r="121" spans="2:51" s="11" customFormat="1" ht="13.5">
      <c r="B121" s="168"/>
      <c r="D121" s="162" t="s">
        <v>191</v>
      </c>
      <c r="E121" s="169" t="s">
        <v>5</v>
      </c>
      <c r="F121" s="170" t="s">
        <v>973</v>
      </c>
      <c r="H121" s="171">
        <v>36.62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51" s="12" customFormat="1" ht="13.5">
      <c r="B122" s="175"/>
      <c r="D122" s="162" t="s">
        <v>191</v>
      </c>
      <c r="E122" s="176" t="s">
        <v>5</v>
      </c>
      <c r="F122" s="177" t="s">
        <v>195</v>
      </c>
      <c r="H122" s="178">
        <v>219.73</v>
      </c>
      <c r="L122" s="175"/>
      <c r="M122" s="179"/>
      <c r="N122" s="180"/>
      <c r="O122" s="180"/>
      <c r="P122" s="180"/>
      <c r="Q122" s="180"/>
      <c r="R122" s="180"/>
      <c r="S122" s="180"/>
      <c r="T122" s="181"/>
      <c r="AT122" s="176" t="s">
        <v>191</v>
      </c>
      <c r="AU122" s="176" t="s">
        <v>80</v>
      </c>
      <c r="AV122" s="12" t="s">
        <v>151</v>
      </c>
      <c r="AW122" s="12" t="s">
        <v>33</v>
      </c>
      <c r="AX122" s="12" t="s">
        <v>78</v>
      </c>
      <c r="AY122" s="176" t="s">
        <v>132</v>
      </c>
    </row>
    <row r="123" spans="2:65" s="1" customFormat="1" ht="25.5" customHeight="1">
      <c r="B123" s="149"/>
      <c r="C123" s="150" t="s">
        <v>244</v>
      </c>
      <c r="D123" s="150" t="s">
        <v>133</v>
      </c>
      <c r="E123" s="151" t="s">
        <v>306</v>
      </c>
      <c r="F123" s="152" t="s">
        <v>307</v>
      </c>
      <c r="G123" s="153" t="s">
        <v>188</v>
      </c>
      <c r="H123" s="154">
        <v>19775.88</v>
      </c>
      <c r="I123" s="154"/>
      <c r="J123" s="154">
        <f>ROUND(I123*H123,2)</f>
        <v>0</v>
      </c>
      <c r="K123" s="152" t="s">
        <v>137</v>
      </c>
      <c r="L123" s="37"/>
      <c r="M123" s="155" t="s">
        <v>5</v>
      </c>
      <c r="N123" s="156" t="s">
        <v>41</v>
      </c>
      <c r="O123" s="157">
        <v>0</v>
      </c>
      <c r="P123" s="157">
        <f>O123*H123</f>
        <v>0</v>
      </c>
      <c r="Q123" s="157">
        <v>0</v>
      </c>
      <c r="R123" s="157">
        <f>Q123*H123</f>
        <v>0</v>
      </c>
      <c r="S123" s="157">
        <v>0</v>
      </c>
      <c r="T123" s="158">
        <f>S123*H123</f>
        <v>0</v>
      </c>
      <c r="AR123" s="23" t="s">
        <v>151</v>
      </c>
      <c r="AT123" s="23" t="s">
        <v>133</v>
      </c>
      <c r="AU123" s="23" t="s">
        <v>80</v>
      </c>
      <c r="AY123" s="23" t="s">
        <v>132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23" t="s">
        <v>78</v>
      </c>
      <c r="BK123" s="159">
        <f>ROUND(I123*H123,2)</f>
        <v>0</v>
      </c>
      <c r="BL123" s="23" t="s">
        <v>151</v>
      </c>
      <c r="BM123" s="23" t="s">
        <v>308</v>
      </c>
    </row>
    <row r="124" spans="2:51" s="11" customFormat="1" ht="13.5">
      <c r="B124" s="168"/>
      <c r="D124" s="162" t="s">
        <v>191</v>
      </c>
      <c r="E124" s="169" t="s">
        <v>5</v>
      </c>
      <c r="F124" s="170" t="s">
        <v>974</v>
      </c>
      <c r="H124" s="171">
        <v>19775.88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78</v>
      </c>
      <c r="AY124" s="169" t="s">
        <v>132</v>
      </c>
    </row>
    <row r="125" spans="2:65" s="1" customFormat="1" ht="25.5" customHeight="1">
      <c r="B125" s="149"/>
      <c r="C125" s="150" t="s">
        <v>250</v>
      </c>
      <c r="D125" s="150" t="s">
        <v>133</v>
      </c>
      <c r="E125" s="151" t="s">
        <v>310</v>
      </c>
      <c r="F125" s="152" t="s">
        <v>311</v>
      </c>
      <c r="G125" s="153" t="s">
        <v>188</v>
      </c>
      <c r="H125" s="154">
        <v>219.73</v>
      </c>
      <c r="I125" s="154"/>
      <c r="J125" s="154">
        <f>ROUND(I125*H125,2)</f>
        <v>0</v>
      </c>
      <c r="K125" s="152" t="s">
        <v>137</v>
      </c>
      <c r="L125" s="37"/>
      <c r="M125" s="155" t="s">
        <v>5</v>
      </c>
      <c r="N125" s="156" t="s">
        <v>41</v>
      </c>
      <c r="O125" s="157">
        <v>0.102</v>
      </c>
      <c r="P125" s="157">
        <f>O125*H125</f>
        <v>22.412459999999996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23" t="s">
        <v>151</v>
      </c>
      <c r="AT125" s="23" t="s">
        <v>133</v>
      </c>
      <c r="AU125" s="23" t="s">
        <v>80</v>
      </c>
      <c r="AY125" s="23" t="s">
        <v>132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23" t="s">
        <v>78</v>
      </c>
      <c r="BK125" s="159">
        <f>ROUND(I125*H125,2)</f>
        <v>0</v>
      </c>
      <c r="BL125" s="23" t="s">
        <v>151</v>
      </c>
      <c r="BM125" s="23" t="s">
        <v>312</v>
      </c>
    </row>
    <row r="126" spans="2:63" s="10" customFormat="1" ht="29.85" customHeight="1">
      <c r="B126" s="139"/>
      <c r="D126" s="140" t="s">
        <v>69</v>
      </c>
      <c r="E126" s="160" t="s">
        <v>313</v>
      </c>
      <c r="F126" s="160" t="s">
        <v>314</v>
      </c>
      <c r="J126" s="161">
        <f>BK126</f>
        <v>0</v>
      </c>
      <c r="L126" s="139"/>
      <c r="M126" s="143"/>
      <c r="N126" s="144"/>
      <c r="O126" s="144"/>
      <c r="P126" s="145">
        <f>SUM(P127:P198)</f>
        <v>2771.07983</v>
      </c>
      <c r="Q126" s="144"/>
      <c r="R126" s="145">
        <f>SUM(R127:R198)</f>
        <v>76.61787060000002</v>
      </c>
      <c r="S126" s="144"/>
      <c r="T126" s="146">
        <f>SUM(T127:T198)</f>
        <v>80.932225</v>
      </c>
      <c r="AR126" s="140" t="s">
        <v>78</v>
      </c>
      <c r="AT126" s="147" t="s">
        <v>69</v>
      </c>
      <c r="AU126" s="147" t="s">
        <v>78</v>
      </c>
      <c r="AY126" s="140" t="s">
        <v>132</v>
      </c>
      <c r="BK126" s="148">
        <f>SUM(BK127:BK198)</f>
        <v>0</v>
      </c>
    </row>
    <row r="127" spans="2:65" s="1" customFormat="1" ht="16.5" customHeight="1">
      <c r="B127" s="149"/>
      <c r="C127" s="150" t="s">
        <v>256</v>
      </c>
      <c r="D127" s="150" t="s">
        <v>133</v>
      </c>
      <c r="E127" s="151" t="s">
        <v>316</v>
      </c>
      <c r="F127" s="152" t="s">
        <v>317</v>
      </c>
      <c r="G127" s="153" t="s">
        <v>188</v>
      </c>
      <c r="H127" s="154">
        <v>227.61</v>
      </c>
      <c r="I127" s="154"/>
      <c r="J127" s="154">
        <f>ROUND(I127*H127,2)</f>
        <v>0</v>
      </c>
      <c r="K127" s="152" t="s">
        <v>137</v>
      </c>
      <c r="L127" s="37"/>
      <c r="M127" s="155" t="s">
        <v>5</v>
      </c>
      <c r="N127" s="156" t="s">
        <v>41</v>
      </c>
      <c r="O127" s="157">
        <v>0.273</v>
      </c>
      <c r="P127" s="157">
        <f>O127*H127</f>
        <v>62.137530000000005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23" t="s">
        <v>151</v>
      </c>
      <c r="AT127" s="23" t="s">
        <v>133</v>
      </c>
      <c r="AU127" s="23" t="s">
        <v>80</v>
      </c>
      <c r="AY127" s="23" t="s">
        <v>132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23" t="s">
        <v>78</v>
      </c>
      <c r="BK127" s="159">
        <f>ROUND(I127*H127,2)</f>
        <v>0</v>
      </c>
      <c r="BL127" s="23" t="s">
        <v>151</v>
      </c>
      <c r="BM127" s="23" t="s">
        <v>318</v>
      </c>
    </row>
    <row r="128" spans="2:51" s="11" customFormat="1" ht="13.5">
      <c r="B128" s="168"/>
      <c r="D128" s="162" t="s">
        <v>191</v>
      </c>
      <c r="E128" s="169" t="s">
        <v>5</v>
      </c>
      <c r="F128" s="170" t="s">
        <v>975</v>
      </c>
      <c r="H128" s="171">
        <v>12.5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70</v>
      </c>
      <c r="AY128" s="169" t="s">
        <v>132</v>
      </c>
    </row>
    <row r="129" spans="2:51" s="11" customFormat="1" ht="13.5">
      <c r="B129" s="168"/>
      <c r="D129" s="162" t="s">
        <v>191</v>
      </c>
      <c r="E129" s="169" t="s">
        <v>5</v>
      </c>
      <c r="F129" s="170" t="s">
        <v>976</v>
      </c>
      <c r="H129" s="171">
        <v>31.11</v>
      </c>
      <c r="L129" s="168"/>
      <c r="M129" s="172"/>
      <c r="N129" s="173"/>
      <c r="O129" s="173"/>
      <c r="P129" s="173"/>
      <c r="Q129" s="173"/>
      <c r="R129" s="173"/>
      <c r="S129" s="173"/>
      <c r="T129" s="174"/>
      <c r="AT129" s="169" t="s">
        <v>191</v>
      </c>
      <c r="AU129" s="169" t="s">
        <v>80</v>
      </c>
      <c r="AV129" s="11" t="s">
        <v>80</v>
      </c>
      <c r="AW129" s="11" t="s">
        <v>33</v>
      </c>
      <c r="AX129" s="11" t="s">
        <v>70</v>
      </c>
      <c r="AY129" s="169" t="s">
        <v>132</v>
      </c>
    </row>
    <row r="130" spans="2:51" s="11" customFormat="1" ht="13.5">
      <c r="B130" s="168"/>
      <c r="D130" s="162" t="s">
        <v>191</v>
      </c>
      <c r="E130" s="169" t="s">
        <v>5</v>
      </c>
      <c r="F130" s="170" t="s">
        <v>977</v>
      </c>
      <c r="H130" s="171">
        <v>35.77</v>
      </c>
      <c r="L130" s="168"/>
      <c r="M130" s="172"/>
      <c r="N130" s="173"/>
      <c r="O130" s="173"/>
      <c r="P130" s="173"/>
      <c r="Q130" s="173"/>
      <c r="R130" s="173"/>
      <c r="S130" s="173"/>
      <c r="T130" s="174"/>
      <c r="AT130" s="169" t="s">
        <v>191</v>
      </c>
      <c r="AU130" s="169" t="s">
        <v>80</v>
      </c>
      <c r="AV130" s="11" t="s">
        <v>80</v>
      </c>
      <c r="AW130" s="11" t="s">
        <v>33</v>
      </c>
      <c r="AX130" s="11" t="s">
        <v>70</v>
      </c>
      <c r="AY130" s="169" t="s">
        <v>132</v>
      </c>
    </row>
    <row r="131" spans="2:51" s="11" customFormat="1" ht="13.5">
      <c r="B131" s="168"/>
      <c r="D131" s="162" t="s">
        <v>191</v>
      </c>
      <c r="E131" s="169" t="s">
        <v>5</v>
      </c>
      <c r="F131" s="170" t="s">
        <v>978</v>
      </c>
      <c r="H131" s="171">
        <v>43.51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191</v>
      </c>
      <c r="AU131" s="169" t="s">
        <v>80</v>
      </c>
      <c r="AV131" s="11" t="s">
        <v>80</v>
      </c>
      <c r="AW131" s="11" t="s">
        <v>33</v>
      </c>
      <c r="AX131" s="11" t="s">
        <v>70</v>
      </c>
      <c r="AY131" s="169" t="s">
        <v>132</v>
      </c>
    </row>
    <row r="132" spans="2:51" s="11" customFormat="1" ht="13.5">
      <c r="B132" s="168"/>
      <c r="D132" s="162" t="s">
        <v>191</v>
      </c>
      <c r="E132" s="169" t="s">
        <v>5</v>
      </c>
      <c r="F132" s="170" t="s">
        <v>979</v>
      </c>
      <c r="H132" s="171">
        <v>42.22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AT132" s="169" t="s">
        <v>191</v>
      </c>
      <c r="AU132" s="169" t="s">
        <v>80</v>
      </c>
      <c r="AV132" s="11" t="s">
        <v>80</v>
      </c>
      <c r="AW132" s="11" t="s">
        <v>33</v>
      </c>
      <c r="AX132" s="11" t="s">
        <v>70</v>
      </c>
      <c r="AY132" s="169" t="s">
        <v>132</v>
      </c>
    </row>
    <row r="133" spans="2:51" s="11" customFormat="1" ht="13.5">
      <c r="B133" s="168"/>
      <c r="D133" s="162" t="s">
        <v>191</v>
      </c>
      <c r="E133" s="169" t="s">
        <v>5</v>
      </c>
      <c r="F133" s="170" t="s">
        <v>980</v>
      </c>
      <c r="H133" s="171">
        <v>10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70</v>
      </c>
      <c r="AY133" s="169" t="s">
        <v>132</v>
      </c>
    </row>
    <row r="134" spans="2:51" s="11" customFormat="1" ht="13.5">
      <c r="B134" s="168"/>
      <c r="D134" s="162" t="s">
        <v>191</v>
      </c>
      <c r="E134" s="169" t="s">
        <v>5</v>
      </c>
      <c r="F134" s="170" t="s">
        <v>981</v>
      </c>
      <c r="H134" s="171">
        <v>52.5</v>
      </c>
      <c r="L134" s="168"/>
      <c r="M134" s="172"/>
      <c r="N134" s="173"/>
      <c r="O134" s="173"/>
      <c r="P134" s="173"/>
      <c r="Q134" s="173"/>
      <c r="R134" s="173"/>
      <c r="S134" s="173"/>
      <c r="T134" s="174"/>
      <c r="AT134" s="169" t="s">
        <v>191</v>
      </c>
      <c r="AU134" s="169" t="s">
        <v>80</v>
      </c>
      <c r="AV134" s="11" t="s">
        <v>80</v>
      </c>
      <c r="AW134" s="11" t="s">
        <v>33</v>
      </c>
      <c r="AX134" s="11" t="s">
        <v>70</v>
      </c>
      <c r="AY134" s="169" t="s">
        <v>132</v>
      </c>
    </row>
    <row r="135" spans="2:51" s="12" customFormat="1" ht="13.5">
      <c r="B135" s="175"/>
      <c r="D135" s="162" t="s">
        <v>191</v>
      </c>
      <c r="E135" s="176" t="s">
        <v>5</v>
      </c>
      <c r="F135" s="177" t="s">
        <v>195</v>
      </c>
      <c r="H135" s="178">
        <v>227.61</v>
      </c>
      <c r="L135" s="175"/>
      <c r="M135" s="179"/>
      <c r="N135" s="180"/>
      <c r="O135" s="180"/>
      <c r="P135" s="180"/>
      <c r="Q135" s="180"/>
      <c r="R135" s="180"/>
      <c r="S135" s="180"/>
      <c r="T135" s="181"/>
      <c r="AT135" s="176" t="s">
        <v>191</v>
      </c>
      <c r="AU135" s="176" t="s">
        <v>80</v>
      </c>
      <c r="AV135" s="12" t="s">
        <v>151</v>
      </c>
      <c r="AW135" s="12" t="s">
        <v>33</v>
      </c>
      <c r="AX135" s="12" t="s">
        <v>78</v>
      </c>
      <c r="AY135" s="176" t="s">
        <v>132</v>
      </c>
    </row>
    <row r="136" spans="2:65" s="1" customFormat="1" ht="16.5" customHeight="1">
      <c r="B136" s="149"/>
      <c r="C136" s="150" t="s">
        <v>279</v>
      </c>
      <c r="D136" s="150" t="s">
        <v>133</v>
      </c>
      <c r="E136" s="151" t="s">
        <v>340</v>
      </c>
      <c r="F136" s="152" t="s">
        <v>341</v>
      </c>
      <c r="G136" s="153" t="s">
        <v>188</v>
      </c>
      <c r="H136" s="154">
        <v>227.61</v>
      </c>
      <c r="I136" s="154"/>
      <c r="J136" s="154">
        <f>ROUND(I136*H136,2)</f>
        <v>0</v>
      </c>
      <c r="K136" s="152" t="s">
        <v>137</v>
      </c>
      <c r="L136" s="37"/>
      <c r="M136" s="155" t="s">
        <v>5</v>
      </c>
      <c r="N136" s="156" t="s">
        <v>41</v>
      </c>
      <c r="O136" s="157">
        <v>0.51</v>
      </c>
      <c r="P136" s="157">
        <f>O136*H136</f>
        <v>116.0811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23" t="s">
        <v>151</v>
      </c>
      <c r="AT136" s="23" t="s">
        <v>133</v>
      </c>
      <c r="AU136" s="23" t="s">
        <v>80</v>
      </c>
      <c r="AY136" s="23" t="s">
        <v>132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23" t="s">
        <v>78</v>
      </c>
      <c r="BK136" s="159">
        <f>ROUND(I136*H136,2)</f>
        <v>0</v>
      </c>
      <c r="BL136" s="23" t="s">
        <v>151</v>
      </c>
      <c r="BM136" s="23" t="s">
        <v>342</v>
      </c>
    </row>
    <row r="137" spans="2:65" s="1" customFormat="1" ht="25.5" customHeight="1">
      <c r="B137" s="149"/>
      <c r="C137" s="150" t="s">
        <v>287</v>
      </c>
      <c r="D137" s="150" t="s">
        <v>133</v>
      </c>
      <c r="E137" s="151" t="s">
        <v>344</v>
      </c>
      <c r="F137" s="152" t="s">
        <v>345</v>
      </c>
      <c r="G137" s="153" t="s">
        <v>188</v>
      </c>
      <c r="H137" s="154">
        <v>227.61</v>
      </c>
      <c r="I137" s="154"/>
      <c r="J137" s="154">
        <f>ROUND(I137*H137,2)</f>
        <v>0</v>
      </c>
      <c r="K137" s="152" t="s">
        <v>137</v>
      </c>
      <c r="L137" s="37"/>
      <c r="M137" s="155" t="s">
        <v>5</v>
      </c>
      <c r="N137" s="156" t="s">
        <v>41</v>
      </c>
      <c r="O137" s="157">
        <v>3.28</v>
      </c>
      <c r="P137" s="157">
        <f>O137*H137</f>
        <v>746.5608</v>
      </c>
      <c r="Q137" s="157">
        <v>0</v>
      </c>
      <c r="R137" s="157">
        <f>Q137*H137</f>
        <v>0</v>
      </c>
      <c r="S137" s="157">
        <v>0.1225</v>
      </c>
      <c r="T137" s="158">
        <f>S137*H137</f>
        <v>27.882225000000002</v>
      </c>
      <c r="AR137" s="23" t="s">
        <v>151</v>
      </c>
      <c r="AT137" s="23" t="s">
        <v>133</v>
      </c>
      <c r="AU137" s="23" t="s">
        <v>80</v>
      </c>
      <c r="AY137" s="23" t="s">
        <v>132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23" t="s">
        <v>78</v>
      </c>
      <c r="BK137" s="159">
        <f>ROUND(I137*H137,2)</f>
        <v>0</v>
      </c>
      <c r="BL137" s="23" t="s">
        <v>151</v>
      </c>
      <c r="BM137" s="23" t="s">
        <v>346</v>
      </c>
    </row>
    <row r="138" spans="2:51" s="11" customFormat="1" ht="13.5">
      <c r="B138" s="168"/>
      <c r="D138" s="162" t="s">
        <v>191</v>
      </c>
      <c r="E138" s="169" t="s">
        <v>5</v>
      </c>
      <c r="F138" s="170" t="s">
        <v>975</v>
      </c>
      <c r="H138" s="171">
        <v>12.5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70</v>
      </c>
      <c r="AY138" s="169" t="s">
        <v>132</v>
      </c>
    </row>
    <row r="139" spans="2:51" s="11" customFormat="1" ht="13.5">
      <c r="B139" s="168"/>
      <c r="D139" s="162" t="s">
        <v>191</v>
      </c>
      <c r="E139" s="169" t="s">
        <v>5</v>
      </c>
      <c r="F139" s="170" t="s">
        <v>976</v>
      </c>
      <c r="H139" s="171">
        <v>31.11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191</v>
      </c>
      <c r="AU139" s="169" t="s">
        <v>80</v>
      </c>
      <c r="AV139" s="11" t="s">
        <v>80</v>
      </c>
      <c r="AW139" s="11" t="s">
        <v>33</v>
      </c>
      <c r="AX139" s="11" t="s">
        <v>70</v>
      </c>
      <c r="AY139" s="169" t="s">
        <v>132</v>
      </c>
    </row>
    <row r="140" spans="2:51" s="11" customFormat="1" ht="13.5">
      <c r="B140" s="168"/>
      <c r="D140" s="162" t="s">
        <v>191</v>
      </c>
      <c r="E140" s="169" t="s">
        <v>5</v>
      </c>
      <c r="F140" s="170" t="s">
        <v>977</v>
      </c>
      <c r="H140" s="171">
        <v>35.77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70</v>
      </c>
      <c r="AY140" s="169" t="s">
        <v>132</v>
      </c>
    </row>
    <row r="141" spans="2:51" s="11" customFormat="1" ht="13.5">
      <c r="B141" s="168"/>
      <c r="D141" s="162" t="s">
        <v>191</v>
      </c>
      <c r="E141" s="169" t="s">
        <v>5</v>
      </c>
      <c r="F141" s="170" t="s">
        <v>978</v>
      </c>
      <c r="H141" s="171">
        <v>43.51</v>
      </c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191</v>
      </c>
      <c r="AU141" s="169" t="s">
        <v>80</v>
      </c>
      <c r="AV141" s="11" t="s">
        <v>80</v>
      </c>
      <c r="AW141" s="11" t="s">
        <v>33</v>
      </c>
      <c r="AX141" s="11" t="s">
        <v>70</v>
      </c>
      <c r="AY141" s="169" t="s">
        <v>132</v>
      </c>
    </row>
    <row r="142" spans="2:51" s="11" customFormat="1" ht="13.5">
      <c r="B142" s="168"/>
      <c r="D142" s="162" t="s">
        <v>191</v>
      </c>
      <c r="E142" s="169" t="s">
        <v>5</v>
      </c>
      <c r="F142" s="170" t="s">
        <v>979</v>
      </c>
      <c r="H142" s="171">
        <v>42.22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191</v>
      </c>
      <c r="AU142" s="169" t="s">
        <v>80</v>
      </c>
      <c r="AV142" s="11" t="s">
        <v>80</v>
      </c>
      <c r="AW142" s="11" t="s">
        <v>33</v>
      </c>
      <c r="AX142" s="11" t="s">
        <v>70</v>
      </c>
      <c r="AY142" s="169" t="s">
        <v>132</v>
      </c>
    </row>
    <row r="143" spans="2:51" s="11" customFormat="1" ht="13.5">
      <c r="B143" s="168"/>
      <c r="D143" s="162" t="s">
        <v>191</v>
      </c>
      <c r="E143" s="169" t="s">
        <v>5</v>
      </c>
      <c r="F143" s="170" t="s">
        <v>980</v>
      </c>
      <c r="H143" s="171">
        <v>10</v>
      </c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191</v>
      </c>
      <c r="AU143" s="169" t="s">
        <v>80</v>
      </c>
      <c r="AV143" s="11" t="s">
        <v>80</v>
      </c>
      <c r="AW143" s="11" t="s">
        <v>33</v>
      </c>
      <c r="AX143" s="11" t="s">
        <v>70</v>
      </c>
      <c r="AY143" s="169" t="s">
        <v>132</v>
      </c>
    </row>
    <row r="144" spans="2:51" s="11" customFormat="1" ht="13.5">
      <c r="B144" s="168"/>
      <c r="D144" s="162" t="s">
        <v>191</v>
      </c>
      <c r="E144" s="169" t="s">
        <v>5</v>
      </c>
      <c r="F144" s="170" t="s">
        <v>981</v>
      </c>
      <c r="H144" s="171">
        <v>52.5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191</v>
      </c>
      <c r="AU144" s="169" t="s">
        <v>80</v>
      </c>
      <c r="AV144" s="11" t="s">
        <v>80</v>
      </c>
      <c r="AW144" s="11" t="s">
        <v>33</v>
      </c>
      <c r="AX144" s="11" t="s">
        <v>70</v>
      </c>
      <c r="AY144" s="169" t="s">
        <v>132</v>
      </c>
    </row>
    <row r="145" spans="2:51" s="12" customFormat="1" ht="13.5">
      <c r="B145" s="175"/>
      <c r="D145" s="162" t="s">
        <v>191</v>
      </c>
      <c r="E145" s="176" t="s">
        <v>5</v>
      </c>
      <c r="F145" s="177" t="s">
        <v>195</v>
      </c>
      <c r="H145" s="178">
        <v>227.61</v>
      </c>
      <c r="L145" s="175"/>
      <c r="M145" s="179"/>
      <c r="N145" s="180"/>
      <c r="O145" s="180"/>
      <c r="P145" s="180"/>
      <c r="Q145" s="180"/>
      <c r="R145" s="180"/>
      <c r="S145" s="180"/>
      <c r="T145" s="181"/>
      <c r="AT145" s="176" t="s">
        <v>191</v>
      </c>
      <c r="AU145" s="176" t="s">
        <v>80</v>
      </c>
      <c r="AV145" s="12" t="s">
        <v>151</v>
      </c>
      <c r="AW145" s="12" t="s">
        <v>33</v>
      </c>
      <c r="AX145" s="12" t="s">
        <v>78</v>
      </c>
      <c r="AY145" s="176" t="s">
        <v>132</v>
      </c>
    </row>
    <row r="146" spans="2:65" s="1" customFormat="1" ht="25.5" customHeight="1">
      <c r="B146" s="149"/>
      <c r="C146" s="150" t="s">
        <v>305</v>
      </c>
      <c r="D146" s="150" t="s">
        <v>133</v>
      </c>
      <c r="E146" s="151" t="s">
        <v>348</v>
      </c>
      <c r="F146" s="152" t="s">
        <v>349</v>
      </c>
      <c r="G146" s="153" t="s">
        <v>188</v>
      </c>
      <c r="H146" s="154">
        <v>227.61</v>
      </c>
      <c r="I146" s="154"/>
      <c r="J146" s="154">
        <f>ROUND(I146*H146,2)</f>
        <v>0</v>
      </c>
      <c r="K146" s="152" t="s">
        <v>5</v>
      </c>
      <c r="L146" s="37"/>
      <c r="M146" s="155" t="s">
        <v>5</v>
      </c>
      <c r="N146" s="156" t="s">
        <v>41</v>
      </c>
      <c r="O146" s="157">
        <v>0</v>
      </c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23" t="s">
        <v>151</v>
      </c>
      <c r="AT146" s="23" t="s">
        <v>133</v>
      </c>
      <c r="AU146" s="23" t="s">
        <v>80</v>
      </c>
      <c r="AY146" s="23" t="s">
        <v>132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23" t="s">
        <v>78</v>
      </c>
      <c r="BK146" s="159">
        <f>ROUND(I146*H146,2)</f>
        <v>0</v>
      </c>
      <c r="BL146" s="23" t="s">
        <v>151</v>
      </c>
      <c r="BM146" s="23" t="s">
        <v>350</v>
      </c>
    </row>
    <row r="147" spans="2:47" s="1" customFormat="1" ht="175.5">
      <c r="B147" s="37"/>
      <c r="D147" s="162" t="s">
        <v>149</v>
      </c>
      <c r="F147" s="163" t="s">
        <v>351</v>
      </c>
      <c r="L147" s="37"/>
      <c r="M147" s="164"/>
      <c r="N147" s="38"/>
      <c r="O147" s="38"/>
      <c r="P147" s="38"/>
      <c r="Q147" s="38"/>
      <c r="R147" s="38"/>
      <c r="S147" s="38"/>
      <c r="T147" s="66"/>
      <c r="AT147" s="23" t="s">
        <v>149</v>
      </c>
      <c r="AU147" s="23" t="s">
        <v>80</v>
      </c>
    </row>
    <row r="148" spans="2:65" s="1" customFormat="1" ht="16.5" customHeight="1">
      <c r="B148" s="149"/>
      <c r="C148" s="150" t="s">
        <v>12</v>
      </c>
      <c r="D148" s="150" t="s">
        <v>133</v>
      </c>
      <c r="E148" s="151" t="s">
        <v>353</v>
      </c>
      <c r="F148" s="152" t="s">
        <v>354</v>
      </c>
      <c r="G148" s="153" t="s">
        <v>202</v>
      </c>
      <c r="H148" s="154">
        <v>21.22</v>
      </c>
      <c r="I148" s="154"/>
      <c r="J148" s="154">
        <f>ROUND(I148*H148,2)</f>
        <v>0</v>
      </c>
      <c r="K148" s="152" t="s">
        <v>137</v>
      </c>
      <c r="L148" s="37"/>
      <c r="M148" s="155" t="s">
        <v>5</v>
      </c>
      <c r="N148" s="156" t="s">
        <v>41</v>
      </c>
      <c r="O148" s="157">
        <v>37.23</v>
      </c>
      <c r="P148" s="157">
        <f>O148*H148</f>
        <v>790.0206</v>
      </c>
      <c r="Q148" s="157">
        <v>0.50375</v>
      </c>
      <c r="R148" s="157">
        <f>Q148*H148</f>
        <v>10.689575</v>
      </c>
      <c r="S148" s="157">
        <v>2.5</v>
      </c>
      <c r="T148" s="158">
        <f>S148*H148</f>
        <v>53.05</v>
      </c>
      <c r="AR148" s="23" t="s">
        <v>151</v>
      </c>
      <c r="AT148" s="23" t="s">
        <v>133</v>
      </c>
      <c r="AU148" s="23" t="s">
        <v>80</v>
      </c>
      <c r="AY148" s="23" t="s">
        <v>132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23" t="s">
        <v>78</v>
      </c>
      <c r="BK148" s="159">
        <f>ROUND(I148*H148,2)</f>
        <v>0</v>
      </c>
      <c r="BL148" s="23" t="s">
        <v>151</v>
      </c>
      <c r="BM148" s="23" t="s">
        <v>355</v>
      </c>
    </row>
    <row r="149" spans="2:47" s="1" customFormat="1" ht="40.5">
      <c r="B149" s="37"/>
      <c r="D149" s="162" t="s">
        <v>149</v>
      </c>
      <c r="F149" s="163" t="s">
        <v>356</v>
      </c>
      <c r="L149" s="37"/>
      <c r="M149" s="164"/>
      <c r="N149" s="38"/>
      <c r="O149" s="38"/>
      <c r="P149" s="38"/>
      <c r="Q149" s="38"/>
      <c r="R149" s="38"/>
      <c r="S149" s="38"/>
      <c r="T149" s="66"/>
      <c r="AT149" s="23" t="s">
        <v>149</v>
      </c>
      <c r="AU149" s="23" t="s">
        <v>80</v>
      </c>
    </row>
    <row r="150" spans="2:51" s="11" customFormat="1" ht="13.5">
      <c r="B150" s="168"/>
      <c r="D150" s="162" t="s">
        <v>191</v>
      </c>
      <c r="E150" s="169" t="s">
        <v>5</v>
      </c>
      <c r="F150" s="170" t="s">
        <v>982</v>
      </c>
      <c r="H150" s="171">
        <v>1.22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51" s="11" customFormat="1" ht="13.5">
      <c r="B151" s="168"/>
      <c r="D151" s="162" t="s">
        <v>191</v>
      </c>
      <c r="E151" s="169" t="s">
        <v>5</v>
      </c>
      <c r="F151" s="170" t="s">
        <v>983</v>
      </c>
      <c r="H151" s="171">
        <v>3.03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51" s="11" customFormat="1" ht="13.5">
      <c r="B152" s="168"/>
      <c r="D152" s="162" t="s">
        <v>191</v>
      </c>
      <c r="E152" s="169" t="s">
        <v>5</v>
      </c>
      <c r="F152" s="170" t="s">
        <v>984</v>
      </c>
      <c r="H152" s="171">
        <v>3.49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51" s="11" customFormat="1" ht="13.5">
      <c r="B153" s="168"/>
      <c r="D153" s="162" t="s">
        <v>191</v>
      </c>
      <c r="E153" s="169" t="s">
        <v>5</v>
      </c>
      <c r="F153" s="170" t="s">
        <v>985</v>
      </c>
      <c r="H153" s="171">
        <v>4.24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51" s="11" customFormat="1" ht="13.5">
      <c r="B154" s="168"/>
      <c r="D154" s="162" t="s">
        <v>191</v>
      </c>
      <c r="E154" s="169" t="s">
        <v>5</v>
      </c>
      <c r="F154" s="170" t="s">
        <v>986</v>
      </c>
      <c r="H154" s="171">
        <v>4.12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191</v>
      </c>
      <c r="AU154" s="169" t="s">
        <v>80</v>
      </c>
      <c r="AV154" s="11" t="s">
        <v>80</v>
      </c>
      <c r="AW154" s="11" t="s">
        <v>33</v>
      </c>
      <c r="AX154" s="11" t="s">
        <v>70</v>
      </c>
      <c r="AY154" s="169" t="s">
        <v>132</v>
      </c>
    </row>
    <row r="155" spans="2:51" s="11" customFormat="1" ht="13.5">
      <c r="B155" s="168"/>
      <c r="D155" s="162" t="s">
        <v>191</v>
      </c>
      <c r="E155" s="169" t="s">
        <v>5</v>
      </c>
      <c r="F155" s="170" t="s">
        <v>987</v>
      </c>
      <c r="H155" s="171">
        <v>5.12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191</v>
      </c>
      <c r="AU155" s="169" t="s">
        <v>80</v>
      </c>
      <c r="AV155" s="11" t="s">
        <v>80</v>
      </c>
      <c r="AW155" s="11" t="s">
        <v>33</v>
      </c>
      <c r="AX155" s="11" t="s">
        <v>70</v>
      </c>
      <c r="AY155" s="169" t="s">
        <v>132</v>
      </c>
    </row>
    <row r="156" spans="2:51" s="12" customFormat="1" ht="13.5">
      <c r="B156" s="175"/>
      <c r="D156" s="162" t="s">
        <v>191</v>
      </c>
      <c r="E156" s="176" t="s">
        <v>5</v>
      </c>
      <c r="F156" s="177" t="s">
        <v>195</v>
      </c>
      <c r="H156" s="178">
        <v>21.22</v>
      </c>
      <c r="L156" s="175"/>
      <c r="M156" s="179"/>
      <c r="N156" s="180"/>
      <c r="O156" s="180"/>
      <c r="P156" s="180"/>
      <c r="Q156" s="180"/>
      <c r="R156" s="180"/>
      <c r="S156" s="180"/>
      <c r="T156" s="181"/>
      <c r="AT156" s="176" t="s">
        <v>191</v>
      </c>
      <c r="AU156" s="176" t="s">
        <v>80</v>
      </c>
      <c r="AV156" s="12" t="s">
        <v>151</v>
      </c>
      <c r="AW156" s="12" t="s">
        <v>33</v>
      </c>
      <c r="AX156" s="12" t="s">
        <v>78</v>
      </c>
      <c r="AY156" s="176" t="s">
        <v>132</v>
      </c>
    </row>
    <row r="157" spans="2:65" s="1" customFormat="1" ht="16.5" customHeight="1">
      <c r="B157" s="149"/>
      <c r="C157" s="150" t="s">
        <v>315</v>
      </c>
      <c r="D157" s="150" t="s">
        <v>133</v>
      </c>
      <c r="E157" s="151" t="s">
        <v>404</v>
      </c>
      <c r="F157" s="152" t="s">
        <v>405</v>
      </c>
      <c r="G157" s="153" t="s">
        <v>202</v>
      </c>
      <c r="H157" s="154">
        <v>1.8</v>
      </c>
      <c r="I157" s="154"/>
      <c r="J157" s="154">
        <f>ROUND(I157*H157,2)</f>
        <v>0</v>
      </c>
      <c r="K157" s="152" t="s">
        <v>137</v>
      </c>
      <c r="L157" s="37"/>
      <c r="M157" s="155" t="s">
        <v>5</v>
      </c>
      <c r="N157" s="156" t="s">
        <v>41</v>
      </c>
      <c r="O157" s="157">
        <v>29.135</v>
      </c>
      <c r="P157" s="157">
        <f>O157*H157</f>
        <v>52.443000000000005</v>
      </c>
      <c r="Q157" s="157">
        <v>0.54034</v>
      </c>
      <c r="R157" s="157">
        <f>Q157*H157</f>
        <v>0.9726120000000001</v>
      </c>
      <c r="S157" s="157">
        <v>0</v>
      </c>
      <c r="T157" s="158">
        <f>S157*H157</f>
        <v>0</v>
      </c>
      <c r="AR157" s="23" t="s">
        <v>151</v>
      </c>
      <c r="AT157" s="23" t="s">
        <v>133</v>
      </c>
      <c r="AU157" s="23" t="s">
        <v>80</v>
      </c>
      <c r="AY157" s="23" t="s">
        <v>132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23" t="s">
        <v>78</v>
      </c>
      <c r="BK157" s="159">
        <f>ROUND(I157*H157,2)</f>
        <v>0</v>
      </c>
      <c r="BL157" s="23" t="s">
        <v>151</v>
      </c>
      <c r="BM157" s="23" t="s">
        <v>406</v>
      </c>
    </row>
    <row r="158" spans="2:51" s="11" customFormat="1" ht="13.5">
      <c r="B158" s="168"/>
      <c r="D158" s="162" t="s">
        <v>191</v>
      </c>
      <c r="E158" s="169" t="s">
        <v>5</v>
      </c>
      <c r="F158" s="170" t="s">
        <v>988</v>
      </c>
      <c r="H158" s="171">
        <v>1.8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191</v>
      </c>
      <c r="AU158" s="169" t="s">
        <v>80</v>
      </c>
      <c r="AV158" s="11" t="s">
        <v>80</v>
      </c>
      <c r="AW158" s="11" t="s">
        <v>33</v>
      </c>
      <c r="AX158" s="11" t="s">
        <v>78</v>
      </c>
      <c r="AY158" s="169" t="s">
        <v>132</v>
      </c>
    </row>
    <row r="159" spans="2:65" s="1" customFormat="1" ht="16.5" customHeight="1">
      <c r="B159" s="149"/>
      <c r="C159" s="195" t="s">
        <v>339</v>
      </c>
      <c r="D159" s="195" t="s">
        <v>409</v>
      </c>
      <c r="E159" s="196" t="s">
        <v>410</v>
      </c>
      <c r="F159" s="197" t="s">
        <v>411</v>
      </c>
      <c r="G159" s="198" t="s">
        <v>202</v>
      </c>
      <c r="H159" s="199">
        <v>12.08</v>
      </c>
      <c r="I159" s="199"/>
      <c r="J159" s="199">
        <f>ROUND(I159*H159,2)</f>
        <v>0</v>
      </c>
      <c r="K159" s="197" t="s">
        <v>5</v>
      </c>
      <c r="L159" s="200"/>
      <c r="M159" s="201" t="s">
        <v>5</v>
      </c>
      <c r="N159" s="202" t="s">
        <v>41</v>
      </c>
      <c r="O159" s="157">
        <v>0</v>
      </c>
      <c r="P159" s="157">
        <f>O159*H159</f>
        <v>0</v>
      </c>
      <c r="Q159" s="157">
        <v>2.6</v>
      </c>
      <c r="R159" s="157">
        <f>Q159*H159</f>
        <v>31.408</v>
      </c>
      <c r="S159" s="157">
        <v>0</v>
      </c>
      <c r="T159" s="158">
        <f>S159*H159</f>
        <v>0</v>
      </c>
      <c r="AR159" s="23" t="s">
        <v>240</v>
      </c>
      <c r="AT159" s="23" t="s">
        <v>409</v>
      </c>
      <c r="AU159" s="23" t="s">
        <v>80</v>
      </c>
      <c r="AY159" s="23" t="s">
        <v>132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23" t="s">
        <v>78</v>
      </c>
      <c r="BK159" s="159">
        <f>ROUND(I159*H159,2)</f>
        <v>0</v>
      </c>
      <c r="BL159" s="23" t="s">
        <v>151</v>
      </c>
      <c r="BM159" s="23" t="s">
        <v>412</v>
      </c>
    </row>
    <row r="160" spans="2:47" s="1" customFormat="1" ht="27">
      <c r="B160" s="37"/>
      <c r="D160" s="162" t="s">
        <v>149</v>
      </c>
      <c r="F160" s="163" t="s">
        <v>413</v>
      </c>
      <c r="L160" s="37"/>
      <c r="M160" s="164"/>
      <c r="N160" s="38"/>
      <c r="O160" s="38"/>
      <c r="P160" s="38"/>
      <c r="Q160" s="38"/>
      <c r="R160" s="38"/>
      <c r="S160" s="38"/>
      <c r="T160" s="66"/>
      <c r="AT160" s="23" t="s">
        <v>149</v>
      </c>
      <c r="AU160" s="23" t="s">
        <v>80</v>
      </c>
    </row>
    <row r="161" spans="2:51" s="11" customFormat="1" ht="13.5">
      <c r="B161" s="168"/>
      <c r="D161" s="162" t="s">
        <v>191</v>
      </c>
      <c r="E161" s="169" t="s">
        <v>5</v>
      </c>
      <c r="F161" s="170" t="s">
        <v>989</v>
      </c>
      <c r="H161" s="171">
        <v>12.08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78</v>
      </c>
      <c r="AY161" s="169" t="s">
        <v>132</v>
      </c>
    </row>
    <row r="162" spans="2:65" s="1" customFormat="1" ht="16.5" customHeight="1">
      <c r="B162" s="149"/>
      <c r="C162" s="150" t="s">
        <v>343</v>
      </c>
      <c r="D162" s="150" t="s">
        <v>133</v>
      </c>
      <c r="E162" s="151" t="s">
        <v>416</v>
      </c>
      <c r="F162" s="152" t="s">
        <v>417</v>
      </c>
      <c r="G162" s="153" t="s">
        <v>202</v>
      </c>
      <c r="H162" s="154">
        <v>21.22</v>
      </c>
      <c r="I162" s="154"/>
      <c r="J162" s="154">
        <f>ROUND(I162*H162,2)</f>
        <v>0</v>
      </c>
      <c r="K162" s="152" t="s">
        <v>137</v>
      </c>
      <c r="L162" s="37"/>
      <c r="M162" s="155" t="s">
        <v>5</v>
      </c>
      <c r="N162" s="156" t="s">
        <v>41</v>
      </c>
      <c r="O162" s="157">
        <v>7.4</v>
      </c>
      <c r="P162" s="157">
        <f>O162*H162</f>
        <v>157.028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AR162" s="23" t="s">
        <v>151</v>
      </c>
      <c r="AT162" s="23" t="s">
        <v>133</v>
      </c>
      <c r="AU162" s="23" t="s">
        <v>80</v>
      </c>
      <c r="AY162" s="23" t="s">
        <v>132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23" t="s">
        <v>78</v>
      </c>
      <c r="BK162" s="159">
        <f>ROUND(I162*H162,2)</f>
        <v>0</v>
      </c>
      <c r="BL162" s="23" t="s">
        <v>151</v>
      </c>
      <c r="BM162" s="23" t="s">
        <v>418</v>
      </c>
    </row>
    <row r="163" spans="2:65" s="1" customFormat="1" ht="16.5" customHeight="1">
      <c r="B163" s="149"/>
      <c r="C163" s="150" t="s">
        <v>347</v>
      </c>
      <c r="D163" s="150" t="s">
        <v>133</v>
      </c>
      <c r="E163" s="151" t="s">
        <v>420</v>
      </c>
      <c r="F163" s="152" t="s">
        <v>421</v>
      </c>
      <c r="G163" s="153" t="s">
        <v>188</v>
      </c>
      <c r="H163" s="154">
        <v>113.82</v>
      </c>
      <c r="I163" s="154"/>
      <c r="J163" s="154">
        <f>ROUND(I163*H163,2)</f>
        <v>0</v>
      </c>
      <c r="K163" s="152" t="s">
        <v>137</v>
      </c>
      <c r="L163" s="37"/>
      <c r="M163" s="155" t="s">
        <v>5</v>
      </c>
      <c r="N163" s="156" t="s">
        <v>41</v>
      </c>
      <c r="O163" s="157">
        <v>1.18</v>
      </c>
      <c r="P163" s="157">
        <f>O163*H163</f>
        <v>134.30759999999998</v>
      </c>
      <c r="Q163" s="157">
        <v>0.03078</v>
      </c>
      <c r="R163" s="157">
        <f>Q163*H163</f>
        <v>3.5033795999999997</v>
      </c>
      <c r="S163" s="157">
        <v>0</v>
      </c>
      <c r="T163" s="158">
        <f>S163*H163</f>
        <v>0</v>
      </c>
      <c r="AR163" s="23" t="s">
        <v>151</v>
      </c>
      <c r="AT163" s="23" t="s">
        <v>133</v>
      </c>
      <c r="AU163" s="23" t="s">
        <v>80</v>
      </c>
      <c r="AY163" s="23" t="s">
        <v>132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23" t="s">
        <v>78</v>
      </c>
      <c r="BK163" s="159">
        <f>ROUND(I163*H163,2)</f>
        <v>0</v>
      </c>
      <c r="BL163" s="23" t="s">
        <v>151</v>
      </c>
      <c r="BM163" s="23" t="s">
        <v>422</v>
      </c>
    </row>
    <row r="164" spans="2:51" s="11" customFormat="1" ht="13.5">
      <c r="B164" s="168"/>
      <c r="D164" s="162" t="s">
        <v>191</v>
      </c>
      <c r="E164" s="169" t="s">
        <v>5</v>
      </c>
      <c r="F164" s="170" t="s">
        <v>990</v>
      </c>
      <c r="H164" s="171">
        <v>6.25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51" s="11" customFormat="1" ht="13.5">
      <c r="B165" s="168"/>
      <c r="D165" s="162" t="s">
        <v>191</v>
      </c>
      <c r="E165" s="169" t="s">
        <v>5</v>
      </c>
      <c r="F165" s="170" t="s">
        <v>991</v>
      </c>
      <c r="H165" s="171">
        <v>15.56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51" s="11" customFormat="1" ht="13.5">
      <c r="B166" s="168"/>
      <c r="D166" s="162" t="s">
        <v>191</v>
      </c>
      <c r="E166" s="169" t="s">
        <v>5</v>
      </c>
      <c r="F166" s="170" t="s">
        <v>992</v>
      </c>
      <c r="H166" s="171">
        <v>17.89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51" s="11" customFormat="1" ht="13.5">
      <c r="B167" s="168"/>
      <c r="D167" s="162" t="s">
        <v>191</v>
      </c>
      <c r="E167" s="169" t="s">
        <v>5</v>
      </c>
      <c r="F167" s="170" t="s">
        <v>993</v>
      </c>
      <c r="H167" s="171">
        <v>21.76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51" s="11" customFormat="1" ht="13.5">
      <c r="B168" s="168"/>
      <c r="D168" s="162" t="s">
        <v>191</v>
      </c>
      <c r="E168" s="169" t="s">
        <v>5</v>
      </c>
      <c r="F168" s="170" t="s">
        <v>994</v>
      </c>
      <c r="H168" s="171">
        <v>21.11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191</v>
      </c>
      <c r="AU168" s="169" t="s">
        <v>80</v>
      </c>
      <c r="AV168" s="11" t="s">
        <v>80</v>
      </c>
      <c r="AW168" s="11" t="s">
        <v>33</v>
      </c>
      <c r="AX168" s="11" t="s">
        <v>70</v>
      </c>
      <c r="AY168" s="169" t="s">
        <v>132</v>
      </c>
    </row>
    <row r="169" spans="2:51" s="11" customFormat="1" ht="13.5">
      <c r="B169" s="168"/>
      <c r="D169" s="162" t="s">
        <v>191</v>
      </c>
      <c r="E169" s="169" t="s">
        <v>5</v>
      </c>
      <c r="F169" s="170" t="s">
        <v>995</v>
      </c>
      <c r="H169" s="171">
        <v>5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191</v>
      </c>
      <c r="AU169" s="169" t="s">
        <v>80</v>
      </c>
      <c r="AV169" s="11" t="s">
        <v>80</v>
      </c>
      <c r="AW169" s="11" t="s">
        <v>33</v>
      </c>
      <c r="AX169" s="11" t="s">
        <v>70</v>
      </c>
      <c r="AY169" s="169" t="s">
        <v>132</v>
      </c>
    </row>
    <row r="170" spans="2:51" s="11" customFormat="1" ht="13.5">
      <c r="B170" s="168"/>
      <c r="D170" s="162" t="s">
        <v>191</v>
      </c>
      <c r="E170" s="169" t="s">
        <v>5</v>
      </c>
      <c r="F170" s="170" t="s">
        <v>996</v>
      </c>
      <c r="H170" s="171">
        <v>26.25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70</v>
      </c>
      <c r="AY170" s="169" t="s">
        <v>132</v>
      </c>
    </row>
    <row r="171" spans="2:51" s="12" customFormat="1" ht="13.5">
      <c r="B171" s="175"/>
      <c r="D171" s="162" t="s">
        <v>191</v>
      </c>
      <c r="E171" s="176" t="s">
        <v>5</v>
      </c>
      <c r="F171" s="177" t="s">
        <v>195</v>
      </c>
      <c r="H171" s="178">
        <v>113.82</v>
      </c>
      <c r="L171" s="175"/>
      <c r="M171" s="179"/>
      <c r="N171" s="180"/>
      <c r="O171" s="180"/>
      <c r="P171" s="180"/>
      <c r="Q171" s="180"/>
      <c r="R171" s="180"/>
      <c r="S171" s="180"/>
      <c r="T171" s="181"/>
      <c r="AT171" s="176" t="s">
        <v>191</v>
      </c>
      <c r="AU171" s="176" t="s">
        <v>80</v>
      </c>
      <c r="AV171" s="12" t="s">
        <v>151</v>
      </c>
      <c r="AW171" s="12" t="s">
        <v>33</v>
      </c>
      <c r="AX171" s="12" t="s">
        <v>78</v>
      </c>
      <c r="AY171" s="176" t="s">
        <v>132</v>
      </c>
    </row>
    <row r="172" spans="2:65" s="1" customFormat="1" ht="25.5" customHeight="1">
      <c r="B172" s="149"/>
      <c r="C172" s="150" t="s">
        <v>352</v>
      </c>
      <c r="D172" s="150" t="s">
        <v>133</v>
      </c>
      <c r="E172" s="151" t="s">
        <v>444</v>
      </c>
      <c r="F172" s="152" t="s">
        <v>445</v>
      </c>
      <c r="G172" s="153" t="s">
        <v>188</v>
      </c>
      <c r="H172" s="154">
        <v>227.61</v>
      </c>
      <c r="I172" s="154"/>
      <c r="J172" s="154">
        <f>ROUND(I172*H172,2)</f>
        <v>0</v>
      </c>
      <c r="K172" s="152" t="s">
        <v>137</v>
      </c>
      <c r="L172" s="37"/>
      <c r="M172" s="155" t="s">
        <v>5</v>
      </c>
      <c r="N172" s="156" t="s">
        <v>41</v>
      </c>
      <c r="O172" s="157">
        <v>1.832</v>
      </c>
      <c r="P172" s="157">
        <f>O172*H172</f>
        <v>416.98152000000005</v>
      </c>
      <c r="Q172" s="157">
        <v>0.12273</v>
      </c>
      <c r="R172" s="157">
        <f>Q172*H172</f>
        <v>27.934575300000002</v>
      </c>
      <c r="S172" s="157">
        <v>0</v>
      </c>
      <c r="T172" s="158">
        <f>S172*H172</f>
        <v>0</v>
      </c>
      <c r="AR172" s="23" t="s">
        <v>151</v>
      </c>
      <c r="AT172" s="23" t="s">
        <v>133</v>
      </c>
      <c r="AU172" s="23" t="s">
        <v>80</v>
      </c>
      <c r="AY172" s="23" t="s">
        <v>132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23" t="s">
        <v>78</v>
      </c>
      <c r="BK172" s="159">
        <f>ROUND(I172*H172,2)</f>
        <v>0</v>
      </c>
      <c r="BL172" s="23" t="s">
        <v>151</v>
      </c>
      <c r="BM172" s="23" t="s">
        <v>446</v>
      </c>
    </row>
    <row r="173" spans="2:51" s="11" customFormat="1" ht="13.5">
      <c r="B173" s="168"/>
      <c r="D173" s="162" t="s">
        <v>191</v>
      </c>
      <c r="E173" s="169" t="s">
        <v>5</v>
      </c>
      <c r="F173" s="170" t="s">
        <v>975</v>
      </c>
      <c r="H173" s="171">
        <v>12.5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191</v>
      </c>
      <c r="AU173" s="169" t="s">
        <v>80</v>
      </c>
      <c r="AV173" s="11" t="s">
        <v>80</v>
      </c>
      <c r="AW173" s="11" t="s">
        <v>33</v>
      </c>
      <c r="AX173" s="11" t="s">
        <v>70</v>
      </c>
      <c r="AY173" s="169" t="s">
        <v>132</v>
      </c>
    </row>
    <row r="174" spans="2:51" s="11" customFormat="1" ht="13.5">
      <c r="B174" s="168"/>
      <c r="D174" s="162" t="s">
        <v>191</v>
      </c>
      <c r="E174" s="169" t="s">
        <v>5</v>
      </c>
      <c r="F174" s="170" t="s">
        <v>976</v>
      </c>
      <c r="H174" s="171">
        <v>31.11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70</v>
      </c>
      <c r="AY174" s="169" t="s">
        <v>132</v>
      </c>
    </row>
    <row r="175" spans="2:51" s="11" customFormat="1" ht="13.5">
      <c r="B175" s="168"/>
      <c r="D175" s="162" t="s">
        <v>191</v>
      </c>
      <c r="E175" s="169" t="s">
        <v>5</v>
      </c>
      <c r="F175" s="170" t="s">
        <v>977</v>
      </c>
      <c r="H175" s="171">
        <v>35.77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51" s="11" customFormat="1" ht="13.5">
      <c r="B176" s="168"/>
      <c r="D176" s="162" t="s">
        <v>191</v>
      </c>
      <c r="E176" s="169" t="s">
        <v>5</v>
      </c>
      <c r="F176" s="170" t="s">
        <v>978</v>
      </c>
      <c r="H176" s="171">
        <v>43.51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51" s="11" customFormat="1" ht="13.5">
      <c r="B177" s="168"/>
      <c r="D177" s="162" t="s">
        <v>191</v>
      </c>
      <c r="E177" s="169" t="s">
        <v>5</v>
      </c>
      <c r="F177" s="170" t="s">
        <v>979</v>
      </c>
      <c r="H177" s="171">
        <v>42.22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51" s="11" customFormat="1" ht="13.5">
      <c r="B178" s="168"/>
      <c r="D178" s="162" t="s">
        <v>191</v>
      </c>
      <c r="E178" s="169" t="s">
        <v>5</v>
      </c>
      <c r="F178" s="170" t="s">
        <v>980</v>
      </c>
      <c r="H178" s="171">
        <v>10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51" s="11" customFormat="1" ht="13.5">
      <c r="B179" s="168"/>
      <c r="D179" s="162" t="s">
        <v>191</v>
      </c>
      <c r="E179" s="169" t="s">
        <v>5</v>
      </c>
      <c r="F179" s="170" t="s">
        <v>981</v>
      </c>
      <c r="H179" s="171">
        <v>52.5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51" s="12" customFormat="1" ht="13.5">
      <c r="B180" s="175"/>
      <c r="D180" s="162" t="s">
        <v>191</v>
      </c>
      <c r="E180" s="176" t="s">
        <v>5</v>
      </c>
      <c r="F180" s="177" t="s">
        <v>195</v>
      </c>
      <c r="H180" s="178">
        <v>227.61</v>
      </c>
      <c r="L180" s="175"/>
      <c r="M180" s="179"/>
      <c r="N180" s="180"/>
      <c r="O180" s="180"/>
      <c r="P180" s="180"/>
      <c r="Q180" s="180"/>
      <c r="R180" s="180"/>
      <c r="S180" s="180"/>
      <c r="T180" s="181"/>
      <c r="AT180" s="176" t="s">
        <v>191</v>
      </c>
      <c r="AU180" s="176" t="s">
        <v>80</v>
      </c>
      <c r="AV180" s="12" t="s">
        <v>151</v>
      </c>
      <c r="AW180" s="12" t="s">
        <v>33</v>
      </c>
      <c r="AX180" s="12" t="s">
        <v>78</v>
      </c>
      <c r="AY180" s="176" t="s">
        <v>132</v>
      </c>
    </row>
    <row r="181" spans="2:65" s="1" customFormat="1" ht="25.5" customHeight="1">
      <c r="B181" s="149"/>
      <c r="C181" s="150" t="s">
        <v>10</v>
      </c>
      <c r="D181" s="150" t="s">
        <v>133</v>
      </c>
      <c r="E181" s="151" t="s">
        <v>448</v>
      </c>
      <c r="F181" s="152" t="s">
        <v>449</v>
      </c>
      <c r="G181" s="153" t="s">
        <v>188</v>
      </c>
      <c r="H181" s="154">
        <v>17.19</v>
      </c>
      <c r="I181" s="154"/>
      <c r="J181" s="154">
        <f>ROUND(I181*H181,2)</f>
        <v>0</v>
      </c>
      <c r="K181" s="152" t="s">
        <v>5</v>
      </c>
      <c r="L181" s="37"/>
      <c r="M181" s="155" t="s">
        <v>5</v>
      </c>
      <c r="N181" s="156" t="s">
        <v>41</v>
      </c>
      <c r="O181" s="157">
        <v>1.832</v>
      </c>
      <c r="P181" s="157">
        <f>O181*H181</f>
        <v>31.492080000000005</v>
      </c>
      <c r="Q181" s="157">
        <v>0.12273</v>
      </c>
      <c r="R181" s="157">
        <f>Q181*H181</f>
        <v>2.1097287000000002</v>
      </c>
      <c r="S181" s="157">
        <v>0</v>
      </c>
      <c r="T181" s="158">
        <f>S181*H181</f>
        <v>0</v>
      </c>
      <c r="AR181" s="23" t="s">
        <v>151</v>
      </c>
      <c r="AT181" s="23" t="s">
        <v>133</v>
      </c>
      <c r="AU181" s="23" t="s">
        <v>80</v>
      </c>
      <c r="AY181" s="23" t="s">
        <v>132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23" t="s">
        <v>78</v>
      </c>
      <c r="BK181" s="159">
        <f>ROUND(I181*H181,2)</f>
        <v>0</v>
      </c>
      <c r="BL181" s="23" t="s">
        <v>151</v>
      </c>
      <c r="BM181" s="23" t="s">
        <v>997</v>
      </c>
    </row>
    <row r="182" spans="2:51" s="11" customFormat="1" ht="13.5">
      <c r="B182" s="168"/>
      <c r="D182" s="162" t="s">
        <v>191</v>
      </c>
      <c r="E182" s="169" t="s">
        <v>5</v>
      </c>
      <c r="F182" s="170" t="s">
        <v>998</v>
      </c>
      <c r="H182" s="171">
        <v>8.8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51" s="11" customFormat="1" ht="13.5">
      <c r="B183" s="168"/>
      <c r="D183" s="162" t="s">
        <v>191</v>
      </c>
      <c r="E183" s="169" t="s">
        <v>5</v>
      </c>
      <c r="F183" s="170" t="s">
        <v>999</v>
      </c>
      <c r="H183" s="171">
        <v>8.39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191</v>
      </c>
      <c r="AU183" s="169" t="s">
        <v>80</v>
      </c>
      <c r="AV183" s="11" t="s">
        <v>80</v>
      </c>
      <c r="AW183" s="11" t="s">
        <v>33</v>
      </c>
      <c r="AX183" s="11" t="s">
        <v>70</v>
      </c>
      <c r="AY183" s="169" t="s">
        <v>132</v>
      </c>
    </row>
    <row r="184" spans="2:51" s="12" customFormat="1" ht="13.5">
      <c r="B184" s="175"/>
      <c r="D184" s="162" t="s">
        <v>191</v>
      </c>
      <c r="E184" s="176" t="s">
        <v>5</v>
      </c>
      <c r="F184" s="177" t="s">
        <v>195</v>
      </c>
      <c r="H184" s="178">
        <v>17.19</v>
      </c>
      <c r="L184" s="175"/>
      <c r="M184" s="179"/>
      <c r="N184" s="180"/>
      <c r="O184" s="180"/>
      <c r="P184" s="180"/>
      <c r="Q184" s="180"/>
      <c r="R184" s="180"/>
      <c r="S184" s="180"/>
      <c r="T184" s="181"/>
      <c r="AT184" s="176" t="s">
        <v>191</v>
      </c>
      <c r="AU184" s="176" t="s">
        <v>80</v>
      </c>
      <c r="AV184" s="12" t="s">
        <v>151</v>
      </c>
      <c r="AW184" s="12" t="s">
        <v>33</v>
      </c>
      <c r="AX184" s="12" t="s">
        <v>78</v>
      </c>
      <c r="AY184" s="176" t="s">
        <v>132</v>
      </c>
    </row>
    <row r="185" spans="2:65" s="1" customFormat="1" ht="16.5" customHeight="1">
      <c r="B185" s="149"/>
      <c r="C185" s="150" t="s">
        <v>408</v>
      </c>
      <c r="D185" s="150" t="s">
        <v>133</v>
      </c>
      <c r="E185" s="151" t="s">
        <v>459</v>
      </c>
      <c r="F185" s="152" t="s">
        <v>460</v>
      </c>
      <c r="G185" s="153" t="s">
        <v>188</v>
      </c>
      <c r="H185" s="154">
        <v>227.61</v>
      </c>
      <c r="I185" s="154"/>
      <c r="J185" s="154">
        <f>ROUND(I185*H185,2)</f>
        <v>0</v>
      </c>
      <c r="K185" s="152" t="s">
        <v>137</v>
      </c>
      <c r="L185" s="37"/>
      <c r="M185" s="155" t="s">
        <v>5</v>
      </c>
      <c r="N185" s="156" t="s">
        <v>41</v>
      </c>
      <c r="O185" s="157">
        <v>1.16</v>
      </c>
      <c r="P185" s="157">
        <f>O185*H185</f>
        <v>264.0276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AR185" s="23" t="s">
        <v>151</v>
      </c>
      <c r="AT185" s="23" t="s">
        <v>133</v>
      </c>
      <c r="AU185" s="23" t="s">
        <v>80</v>
      </c>
      <c r="AY185" s="23" t="s">
        <v>132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23" t="s">
        <v>78</v>
      </c>
      <c r="BK185" s="159">
        <f>ROUND(I185*H185,2)</f>
        <v>0</v>
      </c>
      <c r="BL185" s="23" t="s">
        <v>151</v>
      </c>
      <c r="BM185" s="23" t="s">
        <v>461</v>
      </c>
    </row>
    <row r="186" spans="2:51" s="11" customFormat="1" ht="13.5">
      <c r="B186" s="168"/>
      <c r="D186" s="162" t="s">
        <v>191</v>
      </c>
      <c r="E186" s="169" t="s">
        <v>5</v>
      </c>
      <c r="F186" s="170" t="s">
        <v>975</v>
      </c>
      <c r="H186" s="171">
        <v>12.5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51" s="11" customFormat="1" ht="13.5">
      <c r="B187" s="168"/>
      <c r="D187" s="162" t="s">
        <v>191</v>
      </c>
      <c r="E187" s="169" t="s">
        <v>5</v>
      </c>
      <c r="F187" s="170" t="s">
        <v>976</v>
      </c>
      <c r="H187" s="171">
        <v>31.11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191</v>
      </c>
      <c r="AU187" s="169" t="s">
        <v>80</v>
      </c>
      <c r="AV187" s="11" t="s">
        <v>80</v>
      </c>
      <c r="AW187" s="11" t="s">
        <v>33</v>
      </c>
      <c r="AX187" s="11" t="s">
        <v>70</v>
      </c>
      <c r="AY187" s="169" t="s">
        <v>132</v>
      </c>
    </row>
    <row r="188" spans="2:51" s="11" customFormat="1" ht="13.5">
      <c r="B188" s="168"/>
      <c r="D188" s="162" t="s">
        <v>191</v>
      </c>
      <c r="E188" s="169" t="s">
        <v>5</v>
      </c>
      <c r="F188" s="170" t="s">
        <v>977</v>
      </c>
      <c r="H188" s="171">
        <v>35.77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51" s="11" customFormat="1" ht="13.5">
      <c r="B189" s="168"/>
      <c r="D189" s="162" t="s">
        <v>191</v>
      </c>
      <c r="E189" s="169" t="s">
        <v>5</v>
      </c>
      <c r="F189" s="170" t="s">
        <v>978</v>
      </c>
      <c r="H189" s="171">
        <v>43.51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191</v>
      </c>
      <c r="AU189" s="169" t="s">
        <v>80</v>
      </c>
      <c r="AV189" s="11" t="s">
        <v>80</v>
      </c>
      <c r="AW189" s="11" t="s">
        <v>33</v>
      </c>
      <c r="AX189" s="11" t="s">
        <v>70</v>
      </c>
      <c r="AY189" s="169" t="s">
        <v>132</v>
      </c>
    </row>
    <row r="190" spans="2:51" s="11" customFormat="1" ht="13.5">
      <c r="B190" s="168"/>
      <c r="D190" s="162" t="s">
        <v>191</v>
      </c>
      <c r="E190" s="169" t="s">
        <v>5</v>
      </c>
      <c r="F190" s="170" t="s">
        <v>979</v>
      </c>
      <c r="H190" s="171">
        <v>42.22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51" s="11" customFormat="1" ht="13.5">
      <c r="B191" s="168"/>
      <c r="D191" s="162" t="s">
        <v>191</v>
      </c>
      <c r="E191" s="169" t="s">
        <v>5</v>
      </c>
      <c r="F191" s="170" t="s">
        <v>980</v>
      </c>
      <c r="H191" s="171">
        <v>10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51" s="11" customFormat="1" ht="13.5">
      <c r="B192" s="168"/>
      <c r="D192" s="162" t="s">
        <v>191</v>
      </c>
      <c r="E192" s="169" t="s">
        <v>5</v>
      </c>
      <c r="F192" s="170" t="s">
        <v>981</v>
      </c>
      <c r="H192" s="171">
        <v>52.5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191</v>
      </c>
      <c r="AU192" s="169" t="s">
        <v>80</v>
      </c>
      <c r="AV192" s="11" t="s">
        <v>80</v>
      </c>
      <c r="AW192" s="11" t="s">
        <v>33</v>
      </c>
      <c r="AX192" s="11" t="s">
        <v>70</v>
      </c>
      <c r="AY192" s="169" t="s">
        <v>132</v>
      </c>
    </row>
    <row r="193" spans="2:51" s="12" customFormat="1" ht="13.5">
      <c r="B193" s="175"/>
      <c r="D193" s="162" t="s">
        <v>191</v>
      </c>
      <c r="E193" s="176" t="s">
        <v>5</v>
      </c>
      <c r="F193" s="177" t="s">
        <v>195</v>
      </c>
      <c r="H193" s="178">
        <v>227.61</v>
      </c>
      <c r="L193" s="175"/>
      <c r="M193" s="179"/>
      <c r="N193" s="180"/>
      <c r="O193" s="180"/>
      <c r="P193" s="180"/>
      <c r="Q193" s="180"/>
      <c r="R193" s="180"/>
      <c r="S193" s="180"/>
      <c r="T193" s="181"/>
      <c r="AT193" s="176" t="s">
        <v>191</v>
      </c>
      <c r="AU193" s="176" t="s">
        <v>80</v>
      </c>
      <c r="AV193" s="12" t="s">
        <v>151</v>
      </c>
      <c r="AW193" s="12" t="s">
        <v>33</v>
      </c>
      <c r="AX193" s="12" t="s">
        <v>78</v>
      </c>
      <c r="AY193" s="176" t="s">
        <v>132</v>
      </c>
    </row>
    <row r="194" spans="2:65" s="1" customFormat="1" ht="16.5" customHeight="1">
      <c r="B194" s="149"/>
      <c r="C194" s="150" t="s">
        <v>415</v>
      </c>
      <c r="D194" s="150" t="s">
        <v>133</v>
      </c>
      <c r="E194" s="151" t="s">
        <v>463</v>
      </c>
      <c r="F194" s="152" t="s">
        <v>464</v>
      </c>
      <c r="G194" s="153" t="s">
        <v>465</v>
      </c>
      <c r="H194" s="154">
        <v>11.4</v>
      </c>
      <c r="I194" s="154"/>
      <c r="J194" s="154">
        <f>ROUND(I194*H194,2)</f>
        <v>0</v>
      </c>
      <c r="K194" s="152" t="s">
        <v>5</v>
      </c>
      <c r="L194" s="37"/>
      <c r="M194" s="155" t="s">
        <v>5</v>
      </c>
      <c r="N194" s="156" t="s">
        <v>41</v>
      </c>
      <c r="O194" s="157">
        <v>0</v>
      </c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23" t="s">
        <v>151</v>
      </c>
      <c r="AT194" s="23" t="s">
        <v>133</v>
      </c>
      <c r="AU194" s="23" t="s">
        <v>80</v>
      </c>
      <c r="AY194" s="23" t="s">
        <v>132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23" t="s">
        <v>78</v>
      </c>
      <c r="BK194" s="159">
        <f>ROUND(I194*H194,2)</f>
        <v>0</v>
      </c>
      <c r="BL194" s="23" t="s">
        <v>151</v>
      </c>
      <c r="BM194" s="23" t="s">
        <v>466</v>
      </c>
    </row>
    <row r="195" spans="2:47" s="1" customFormat="1" ht="54">
      <c r="B195" s="37"/>
      <c r="D195" s="162" t="s">
        <v>149</v>
      </c>
      <c r="F195" s="163" t="s">
        <v>467</v>
      </c>
      <c r="L195" s="37"/>
      <c r="M195" s="164"/>
      <c r="N195" s="38"/>
      <c r="O195" s="38"/>
      <c r="P195" s="38"/>
      <c r="Q195" s="38"/>
      <c r="R195" s="38"/>
      <c r="S195" s="38"/>
      <c r="T195" s="66"/>
      <c r="AT195" s="23" t="s">
        <v>149</v>
      </c>
      <c r="AU195" s="23" t="s">
        <v>80</v>
      </c>
    </row>
    <row r="196" spans="2:51" s="11" customFormat="1" ht="13.5">
      <c r="B196" s="168"/>
      <c r="D196" s="162" t="s">
        <v>191</v>
      </c>
      <c r="E196" s="169" t="s">
        <v>5</v>
      </c>
      <c r="F196" s="170" t="s">
        <v>1000</v>
      </c>
      <c r="H196" s="171">
        <v>4.2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70</v>
      </c>
      <c r="AY196" s="169" t="s">
        <v>132</v>
      </c>
    </row>
    <row r="197" spans="2:51" s="11" customFormat="1" ht="13.5">
      <c r="B197" s="168"/>
      <c r="D197" s="162" t="s">
        <v>191</v>
      </c>
      <c r="E197" s="169" t="s">
        <v>5</v>
      </c>
      <c r="F197" s="170" t="s">
        <v>1001</v>
      </c>
      <c r="H197" s="171">
        <v>7.2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191</v>
      </c>
      <c r="AU197" s="169" t="s">
        <v>80</v>
      </c>
      <c r="AV197" s="11" t="s">
        <v>80</v>
      </c>
      <c r="AW197" s="11" t="s">
        <v>33</v>
      </c>
      <c r="AX197" s="11" t="s">
        <v>70</v>
      </c>
      <c r="AY197" s="169" t="s">
        <v>132</v>
      </c>
    </row>
    <row r="198" spans="2:51" s="12" customFormat="1" ht="13.5">
      <c r="B198" s="175"/>
      <c r="D198" s="162" t="s">
        <v>191</v>
      </c>
      <c r="E198" s="176" t="s">
        <v>5</v>
      </c>
      <c r="F198" s="177" t="s">
        <v>195</v>
      </c>
      <c r="H198" s="178">
        <v>11.4</v>
      </c>
      <c r="L198" s="175"/>
      <c r="M198" s="179"/>
      <c r="N198" s="180"/>
      <c r="O198" s="180"/>
      <c r="P198" s="180"/>
      <c r="Q198" s="180"/>
      <c r="R198" s="180"/>
      <c r="S198" s="180"/>
      <c r="T198" s="181"/>
      <c r="AT198" s="176" t="s">
        <v>191</v>
      </c>
      <c r="AU198" s="176" t="s">
        <v>80</v>
      </c>
      <c r="AV198" s="12" t="s">
        <v>151</v>
      </c>
      <c r="AW198" s="12" t="s">
        <v>33</v>
      </c>
      <c r="AX198" s="12" t="s">
        <v>78</v>
      </c>
      <c r="AY198" s="176" t="s">
        <v>132</v>
      </c>
    </row>
    <row r="199" spans="2:63" s="10" customFormat="1" ht="29.85" customHeight="1">
      <c r="B199" s="139"/>
      <c r="D199" s="140" t="s">
        <v>69</v>
      </c>
      <c r="E199" s="160" t="s">
        <v>471</v>
      </c>
      <c r="F199" s="160" t="s">
        <v>472</v>
      </c>
      <c r="J199" s="161">
        <f>BK199</f>
        <v>0</v>
      </c>
      <c r="L199" s="139"/>
      <c r="M199" s="143"/>
      <c r="N199" s="144"/>
      <c r="O199" s="144"/>
      <c r="P199" s="145">
        <f>SUM(P200:P209)</f>
        <v>0</v>
      </c>
      <c r="Q199" s="144"/>
      <c r="R199" s="145">
        <f>SUM(R200:R209)</f>
        <v>0</v>
      </c>
      <c r="S199" s="144"/>
      <c r="T199" s="146">
        <f>SUM(T200:T209)</f>
        <v>0</v>
      </c>
      <c r="AR199" s="140" t="s">
        <v>78</v>
      </c>
      <c r="AT199" s="147" t="s">
        <v>69</v>
      </c>
      <c r="AU199" s="147" t="s">
        <v>78</v>
      </c>
      <c r="AY199" s="140" t="s">
        <v>132</v>
      </c>
      <c r="BK199" s="148">
        <f>SUM(BK200:BK209)</f>
        <v>0</v>
      </c>
    </row>
    <row r="200" spans="2:65" s="1" customFormat="1" ht="16.5" customHeight="1">
      <c r="B200" s="149"/>
      <c r="C200" s="150" t="s">
        <v>419</v>
      </c>
      <c r="D200" s="150" t="s">
        <v>133</v>
      </c>
      <c r="E200" s="151" t="s">
        <v>490</v>
      </c>
      <c r="F200" s="152" t="s">
        <v>491</v>
      </c>
      <c r="G200" s="153" t="s">
        <v>188</v>
      </c>
      <c r="H200" s="154">
        <v>9.9</v>
      </c>
      <c r="I200" s="154"/>
      <c r="J200" s="154">
        <f>ROUND(I200*H200,2)</f>
        <v>0</v>
      </c>
      <c r="K200" s="152" t="s">
        <v>5</v>
      </c>
      <c r="L200" s="37"/>
      <c r="M200" s="155" t="s">
        <v>5</v>
      </c>
      <c r="N200" s="156" t="s">
        <v>41</v>
      </c>
      <c r="O200" s="157">
        <v>0</v>
      </c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23" t="s">
        <v>151</v>
      </c>
      <c r="AT200" s="23" t="s">
        <v>133</v>
      </c>
      <c r="AU200" s="23" t="s">
        <v>80</v>
      </c>
      <c r="AY200" s="23" t="s">
        <v>132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23" t="s">
        <v>78</v>
      </c>
      <c r="BK200" s="159">
        <f>ROUND(I200*H200,2)</f>
        <v>0</v>
      </c>
      <c r="BL200" s="23" t="s">
        <v>151</v>
      </c>
      <c r="BM200" s="23" t="s">
        <v>492</v>
      </c>
    </row>
    <row r="201" spans="2:51" s="11" customFormat="1" ht="13.5">
      <c r="B201" s="168"/>
      <c r="D201" s="162" t="s">
        <v>191</v>
      </c>
      <c r="E201" s="169" t="s">
        <v>5</v>
      </c>
      <c r="F201" s="170" t="s">
        <v>1002</v>
      </c>
      <c r="H201" s="171">
        <v>3.5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191</v>
      </c>
      <c r="AU201" s="169" t="s">
        <v>80</v>
      </c>
      <c r="AV201" s="11" t="s">
        <v>80</v>
      </c>
      <c r="AW201" s="11" t="s">
        <v>33</v>
      </c>
      <c r="AX201" s="11" t="s">
        <v>70</v>
      </c>
      <c r="AY201" s="169" t="s">
        <v>132</v>
      </c>
    </row>
    <row r="202" spans="2:51" s="11" customFormat="1" ht="13.5">
      <c r="B202" s="168"/>
      <c r="D202" s="162" t="s">
        <v>191</v>
      </c>
      <c r="E202" s="169" t="s">
        <v>5</v>
      </c>
      <c r="F202" s="170" t="s">
        <v>1003</v>
      </c>
      <c r="H202" s="171">
        <v>6.4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51" s="12" customFormat="1" ht="13.5">
      <c r="B203" s="175"/>
      <c r="D203" s="162" t="s">
        <v>191</v>
      </c>
      <c r="E203" s="176" t="s">
        <v>5</v>
      </c>
      <c r="F203" s="177" t="s">
        <v>195</v>
      </c>
      <c r="H203" s="178">
        <v>9.9</v>
      </c>
      <c r="L203" s="175"/>
      <c r="M203" s="179"/>
      <c r="N203" s="180"/>
      <c r="O203" s="180"/>
      <c r="P203" s="180"/>
      <c r="Q203" s="180"/>
      <c r="R203" s="180"/>
      <c r="S203" s="180"/>
      <c r="T203" s="181"/>
      <c r="AT203" s="176" t="s">
        <v>191</v>
      </c>
      <c r="AU203" s="176" t="s">
        <v>80</v>
      </c>
      <c r="AV203" s="12" t="s">
        <v>151</v>
      </c>
      <c r="AW203" s="12" t="s">
        <v>33</v>
      </c>
      <c r="AX203" s="12" t="s">
        <v>78</v>
      </c>
      <c r="AY203" s="176" t="s">
        <v>132</v>
      </c>
    </row>
    <row r="204" spans="2:65" s="1" customFormat="1" ht="16.5" customHeight="1">
      <c r="B204" s="149"/>
      <c r="C204" s="150" t="s">
        <v>443</v>
      </c>
      <c r="D204" s="150" t="s">
        <v>133</v>
      </c>
      <c r="E204" s="151" t="s">
        <v>496</v>
      </c>
      <c r="F204" s="152" t="s">
        <v>497</v>
      </c>
      <c r="G204" s="153" t="s">
        <v>188</v>
      </c>
      <c r="H204" s="154">
        <v>7</v>
      </c>
      <c r="I204" s="154"/>
      <c r="J204" s="154">
        <f>ROUND(I204*H204,2)</f>
        <v>0</v>
      </c>
      <c r="K204" s="152" t="s">
        <v>5</v>
      </c>
      <c r="L204" s="37"/>
      <c r="M204" s="155" t="s">
        <v>5</v>
      </c>
      <c r="N204" s="156" t="s">
        <v>41</v>
      </c>
      <c r="O204" s="157">
        <v>0</v>
      </c>
      <c r="P204" s="157">
        <f>O204*H204</f>
        <v>0</v>
      </c>
      <c r="Q204" s="157">
        <v>0</v>
      </c>
      <c r="R204" s="157">
        <f>Q204*H204</f>
        <v>0</v>
      </c>
      <c r="S204" s="157">
        <v>0</v>
      </c>
      <c r="T204" s="158">
        <f>S204*H204</f>
        <v>0</v>
      </c>
      <c r="AR204" s="23" t="s">
        <v>151</v>
      </c>
      <c r="AT204" s="23" t="s">
        <v>133</v>
      </c>
      <c r="AU204" s="23" t="s">
        <v>80</v>
      </c>
      <c r="AY204" s="23" t="s">
        <v>132</v>
      </c>
      <c r="BE204" s="159">
        <f>IF(N204="základní",J204,0)</f>
        <v>0</v>
      </c>
      <c r="BF204" s="159">
        <f>IF(N204="snížená",J204,0)</f>
        <v>0</v>
      </c>
      <c r="BG204" s="159">
        <f>IF(N204="zákl. přenesená",J204,0)</f>
        <v>0</v>
      </c>
      <c r="BH204" s="159">
        <f>IF(N204="sníž. přenesená",J204,0)</f>
        <v>0</v>
      </c>
      <c r="BI204" s="159">
        <f>IF(N204="nulová",J204,0)</f>
        <v>0</v>
      </c>
      <c r="BJ204" s="23" t="s">
        <v>78</v>
      </c>
      <c r="BK204" s="159">
        <f>ROUND(I204*H204,2)</f>
        <v>0</v>
      </c>
      <c r="BL204" s="23" t="s">
        <v>151</v>
      </c>
      <c r="BM204" s="23" t="s">
        <v>498</v>
      </c>
    </row>
    <row r="205" spans="2:47" s="1" customFormat="1" ht="27">
      <c r="B205" s="37"/>
      <c r="D205" s="162" t="s">
        <v>149</v>
      </c>
      <c r="F205" s="163" t="s">
        <v>499</v>
      </c>
      <c r="L205" s="37"/>
      <c r="M205" s="164"/>
      <c r="N205" s="38"/>
      <c r="O205" s="38"/>
      <c r="P205" s="38"/>
      <c r="Q205" s="38"/>
      <c r="R205" s="38"/>
      <c r="S205" s="38"/>
      <c r="T205" s="66"/>
      <c r="AT205" s="23" t="s">
        <v>149</v>
      </c>
      <c r="AU205" s="23" t="s">
        <v>80</v>
      </c>
    </row>
    <row r="206" spans="2:51" s="11" customFormat="1" ht="13.5">
      <c r="B206" s="168"/>
      <c r="D206" s="162" t="s">
        <v>191</v>
      </c>
      <c r="E206" s="169" t="s">
        <v>5</v>
      </c>
      <c r="F206" s="170" t="s">
        <v>1004</v>
      </c>
      <c r="H206" s="171">
        <v>7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78</v>
      </c>
      <c r="AY206" s="169" t="s">
        <v>132</v>
      </c>
    </row>
    <row r="207" spans="2:65" s="1" customFormat="1" ht="16.5" customHeight="1">
      <c r="B207" s="149"/>
      <c r="C207" s="150" t="s">
        <v>447</v>
      </c>
      <c r="D207" s="150" t="s">
        <v>133</v>
      </c>
      <c r="E207" s="151" t="s">
        <v>502</v>
      </c>
      <c r="F207" s="152" t="s">
        <v>503</v>
      </c>
      <c r="G207" s="153" t="s">
        <v>188</v>
      </c>
      <c r="H207" s="154">
        <v>17.5</v>
      </c>
      <c r="I207" s="154"/>
      <c r="J207" s="154">
        <f>ROUND(I207*H207,2)</f>
        <v>0</v>
      </c>
      <c r="K207" s="152" t="s">
        <v>5</v>
      </c>
      <c r="L207" s="37"/>
      <c r="M207" s="155" t="s">
        <v>5</v>
      </c>
      <c r="N207" s="156" t="s">
        <v>41</v>
      </c>
      <c r="O207" s="157">
        <v>0</v>
      </c>
      <c r="P207" s="157">
        <f>O207*H207</f>
        <v>0</v>
      </c>
      <c r="Q207" s="157">
        <v>0</v>
      </c>
      <c r="R207" s="157">
        <f>Q207*H207</f>
        <v>0</v>
      </c>
      <c r="S207" s="157">
        <v>0</v>
      </c>
      <c r="T207" s="158">
        <f>S207*H207</f>
        <v>0</v>
      </c>
      <c r="AR207" s="23" t="s">
        <v>151</v>
      </c>
      <c r="AT207" s="23" t="s">
        <v>133</v>
      </c>
      <c r="AU207" s="23" t="s">
        <v>80</v>
      </c>
      <c r="AY207" s="23" t="s">
        <v>132</v>
      </c>
      <c r="BE207" s="159">
        <f>IF(N207="základní",J207,0)</f>
        <v>0</v>
      </c>
      <c r="BF207" s="159">
        <f>IF(N207="snížená",J207,0)</f>
        <v>0</v>
      </c>
      <c r="BG207" s="159">
        <f>IF(N207="zákl. přenesená",J207,0)</f>
        <v>0</v>
      </c>
      <c r="BH207" s="159">
        <f>IF(N207="sníž. přenesená",J207,0)</f>
        <v>0</v>
      </c>
      <c r="BI207" s="159">
        <f>IF(N207="nulová",J207,0)</f>
        <v>0</v>
      </c>
      <c r="BJ207" s="23" t="s">
        <v>78</v>
      </c>
      <c r="BK207" s="159">
        <f>ROUND(I207*H207,2)</f>
        <v>0</v>
      </c>
      <c r="BL207" s="23" t="s">
        <v>151</v>
      </c>
      <c r="BM207" s="23" t="s">
        <v>504</v>
      </c>
    </row>
    <row r="208" spans="2:47" s="1" customFormat="1" ht="40.5">
      <c r="B208" s="37"/>
      <c r="D208" s="162" t="s">
        <v>149</v>
      </c>
      <c r="F208" s="163" t="s">
        <v>505</v>
      </c>
      <c r="L208" s="37"/>
      <c r="M208" s="164"/>
      <c r="N208" s="38"/>
      <c r="O208" s="38"/>
      <c r="P208" s="38"/>
      <c r="Q208" s="38"/>
      <c r="R208" s="38"/>
      <c r="S208" s="38"/>
      <c r="T208" s="66"/>
      <c r="AT208" s="23" t="s">
        <v>149</v>
      </c>
      <c r="AU208" s="23" t="s">
        <v>80</v>
      </c>
    </row>
    <row r="209" spans="2:51" s="11" customFormat="1" ht="13.5">
      <c r="B209" s="168"/>
      <c r="D209" s="162" t="s">
        <v>191</v>
      </c>
      <c r="E209" s="169" t="s">
        <v>5</v>
      </c>
      <c r="F209" s="170" t="s">
        <v>1005</v>
      </c>
      <c r="H209" s="171">
        <v>17.5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78</v>
      </c>
      <c r="AY209" s="169" t="s">
        <v>132</v>
      </c>
    </row>
    <row r="210" spans="2:63" s="10" customFormat="1" ht="29.85" customHeight="1">
      <c r="B210" s="139"/>
      <c r="D210" s="140" t="s">
        <v>69</v>
      </c>
      <c r="E210" s="160" t="s">
        <v>507</v>
      </c>
      <c r="F210" s="160" t="s">
        <v>508</v>
      </c>
      <c r="J210" s="161">
        <f>BK210</f>
        <v>0</v>
      </c>
      <c r="L210" s="139"/>
      <c r="M210" s="143"/>
      <c r="N210" s="144"/>
      <c r="O210" s="144"/>
      <c r="P210" s="145">
        <f>SUM(P211:P218)</f>
        <v>178.08242</v>
      </c>
      <c r="Q210" s="144"/>
      <c r="R210" s="145">
        <f>SUM(R211:R218)</f>
        <v>0</v>
      </c>
      <c r="S210" s="144"/>
      <c r="T210" s="146">
        <f>SUM(T211:T218)</f>
        <v>1.83</v>
      </c>
      <c r="AR210" s="140" t="s">
        <v>78</v>
      </c>
      <c r="AT210" s="147" t="s">
        <v>69</v>
      </c>
      <c r="AU210" s="147" t="s">
        <v>78</v>
      </c>
      <c r="AY210" s="140" t="s">
        <v>132</v>
      </c>
      <c r="BK210" s="148">
        <f>SUM(BK211:BK218)</f>
        <v>0</v>
      </c>
    </row>
    <row r="211" spans="2:65" s="1" customFormat="1" ht="16.5" customHeight="1">
      <c r="B211" s="149"/>
      <c r="C211" s="150" t="s">
        <v>458</v>
      </c>
      <c r="D211" s="150" t="s">
        <v>133</v>
      </c>
      <c r="E211" s="151" t="s">
        <v>866</v>
      </c>
      <c r="F211" s="152" t="s">
        <v>867</v>
      </c>
      <c r="G211" s="153" t="s">
        <v>202</v>
      </c>
      <c r="H211" s="154">
        <v>1.22</v>
      </c>
      <c r="I211" s="154"/>
      <c r="J211" s="154">
        <f>ROUND(I211*H211,2)</f>
        <v>0</v>
      </c>
      <c r="K211" s="152" t="s">
        <v>137</v>
      </c>
      <c r="L211" s="37"/>
      <c r="M211" s="155" t="s">
        <v>5</v>
      </c>
      <c r="N211" s="156" t="s">
        <v>41</v>
      </c>
      <c r="O211" s="157">
        <v>9.009</v>
      </c>
      <c r="P211" s="157">
        <f>O211*H211</f>
        <v>10.99098</v>
      </c>
      <c r="Q211" s="157">
        <v>0</v>
      </c>
      <c r="R211" s="157">
        <f>Q211*H211</f>
        <v>0</v>
      </c>
      <c r="S211" s="157">
        <v>1.5</v>
      </c>
      <c r="T211" s="158">
        <f>S211*H211</f>
        <v>1.83</v>
      </c>
      <c r="AR211" s="23" t="s">
        <v>151</v>
      </c>
      <c r="AT211" s="23" t="s">
        <v>133</v>
      </c>
      <c r="AU211" s="23" t="s">
        <v>80</v>
      </c>
      <c r="AY211" s="23" t="s">
        <v>132</v>
      </c>
      <c r="BE211" s="159">
        <f>IF(N211="základní",J211,0)</f>
        <v>0</v>
      </c>
      <c r="BF211" s="159">
        <f>IF(N211="snížená",J211,0)</f>
        <v>0</v>
      </c>
      <c r="BG211" s="159">
        <f>IF(N211="zákl. přenesená",J211,0)</f>
        <v>0</v>
      </c>
      <c r="BH211" s="159">
        <f>IF(N211="sníž. přenesená",J211,0)</f>
        <v>0</v>
      </c>
      <c r="BI211" s="159">
        <f>IF(N211="nulová",J211,0)</f>
        <v>0</v>
      </c>
      <c r="BJ211" s="23" t="s">
        <v>78</v>
      </c>
      <c r="BK211" s="159">
        <f>ROUND(I211*H211,2)</f>
        <v>0</v>
      </c>
      <c r="BL211" s="23" t="s">
        <v>151</v>
      </c>
      <c r="BM211" s="23" t="s">
        <v>1006</v>
      </c>
    </row>
    <row r="212" spans="2:51" s="11" customFormat="1" ht="13.5">
      <c r="B212" s="168"/>
      <c r="D212" s="162" t="s">
        <v>191</v>
      </c>
      <c r="E212" s="169" t="s">
        <v>5</v>
      </c>
      <c r="F212" s="170" t="s">
        <v>1007</v>
      </c>
      <c r="H212" s="171">
        <v>1.22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191</v>
      </c>
      <c r="AU212" s="169" t="s">
        <v>80</v>
      </c>
      <c r="AV212" s="11" t="s">
        <v>80</v>
      </c>
      <c r="AW212" s="11" t="s">
        <v>33</v>
      </c>
      <c r="AX212" s="11" t="s">
        <v>78</v>
      </c>
      <c r="AY212" s="169" t="s">
        <v>132</v>
      </c>
    </row>
    <row r="213" spans="2:65" s="1" customFormat="1" ht="25.5" customHeight="1">
      <c r="B213" s="149"/>
      <c r="C213" s="150" t="s">
        <v>462</v>
      </c>
      <c r="D213" s="150" t="s">
        <v>133</v>
      </c>
      <c r="E213" s="151" t="s">
        <v>942</v>
      </c>
      <c r="F213" s="152" t="s">
        <v>943</v>
      </c>
      <c r="G213" s="153" t="s">
        <v>512</v>
      </c>
      <c r="H213" s="154">
        <v>62.84</v>
      </c>
      <c r="I213" s="154"/>
      <c r="J213" s="154">
        <f>ROUND(I213*H213,2)</f>
        <v>0</v>
      </c>
      <c r="K213" s="152" t="s">
        <v>137</v>
      </c>
      <c r="L213" s="37"/>
      <c r="M213" s="155" t="s">
        <v>5</v>
      </c>
      <c r="N213" s="156" t="s">
        <v>41</v>
      </c>
      <c r="O213" s="157">
        <v>2.42</v>
      </c>
      <c r="P213" s="157">
        <f>O213*H213</f>
        <v>152.0728</v>
      </c>
      <c r="Q213" s="157">
        <v>0</v>
      </c>
      <c r="R213" s="157">
        <f>Q213*H213</f>
        <v>0</v>
      </c>
      <c r="S213" s="157">
        <v>0</v>
      </c>
      <c r="T213" s="158">
        <f>S213*H213</f>
        <v>0</v>
      </c>
      <c r="AR213" s="23" t="s">
        <v>151</v>
      </c>
      <c r="AT213" s="23" t="s">
        <v>133</v>
      </c>
      <c r="AU213" s="23" t="s">
        <v>80</v>
      </c>
      <c r="AY213" s="23" t="s">
        <v>132</v>
      </c>
      <c r="BE213" s="159">
        <f>IF(N213="základní",J213,0)</f>
        <v>0</v>
      </c>
      <c r="BF213" s="159">
        <f>IF(N213="snížená",J213,0)</f>
        <v>0</v>
      </c>
      <c r="BG213" s="159">
        <f>IF(N213="zákl. přenesená",J213,0)</f>
        <v>0</v>
      </c>
      <c r="BH213" s="159">
        <f>IF(N213="sníž. přenesená",J213,0)</f>
        <v>0</v>
      </c>
      <c r="BI213" s="159">
        <f>IF(N213="nulová",J213,0)</f>
        <v>0</v>
      </c>
      <c r="BJ213" s="23" t="s">
        <v>78</v>
      </c>
      <c r="BK213" s="159">
        <f>ROUND(I213*H213,2)</f>
        <v>0</v>
      </c>
      <c r="BL213" s="23" t="s">
        <v>151</v>
      </c>
      <c r="BM213" s="23" t="s">
        <v>944</v>
      </c>
    </row>
    <row r="214" spans="2:51" s="11" customFormat="1" ht="13.5">
      <c r="B214" s="168"/>
      <c r="D214" s="162" t="s">
        <v>191</v>
      </c>
      <c r="E214" s="169" t="s">
        <v>5</v>
      </c>
      <c r="F214" s="170" t="s">
        <v>1008</v>
      </c>
      <c r="H214" s="171">
        <v>62.84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78</v>
      </c>
      <c r="AY214" s="169" t="s">
        <v>132</v>
      </c>
    </row>
    <row r="215" spans="2:65" s="1" customFormat="1" ht="25.5" customHeight="1">
      <c r="B215" s="149"/>
      <c r="C215" s="150" t="s">
        <v>473</v>
      </c>
      <c r="D215" s="150" t="s">
        <v>133</v>
      </c>
      <c r="E215" s="151" t="s">
        <v>516</v>
      </c>
      <c r="F215" s="152" t="s">
        <v>517</v>
      </c>
      <c r="G215" s="153" t="s">
        <v>512</v>
      </c>
      <c r="H215" s="154">
        <v>62.84</v>
      </c>
      <c r="I215" s="154"/>
      <c r="J215" s="154">
        <f>ROUND(I215*H215,2)</f>
        <v>0</v>
      </c>
      <c r="K215" s="152" t="s">
        <v>137</v>
      </c>
      <c r="L215" s="37"/>
      <c r="M215" s="155" t="s">
        <v>5</v>
      </c>
      <c r="N215" s="156" t="s">
        <v>41</v>
      </c>
      <c r="O215" s="157">
        <v>0.125</v>
      </c>
      <c r="P215" s="157">
        <f>O215*H215</f>
        <v>7.855</v>
      </c>
      <c r="Q215" s="157">
        <v>0</v>
      </c>
      <c r="R215" s="157">
        <f>Q215*H215</f>
        <v>0</v>
      </c>
      <c r="S215" s="157">
        <v>0</v>
      </c>
      <c r="T215" s="158">
        <f>S215*H215</f>
        <v>0</v>
      </c>
      <c r="AR215" s="23" t="s">
        <v>151</v>
      </c>
      <c r="AT215" s="23" t="s">
        <v>133</v>
      </c>
      <c r="AU215" s="23" t="s">
        <v>80</v>
      </c>
      <c r="AY215" s="23" t="s">
        <v>132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23" t="s">
        <v>78</v>
      </c>
      <c r="BK215" s="159">
        <f>ROUND(I215*H215,2)</f>
        <v>0</v>
      </c>
      <c r="BL215" s="23" t="s">
        <v>151</v>
      </c>
      <c r="BM215" s="23" t="s">
        <v>518</v>
      </c>
    </row>
    <row r="216" spans="2:65" s="1" customFormat="1" ht="25.5" customHeight="1">
      <c r="B216" s="149"/>
      <c r="C216" s="150" t="s">
        <v>481</v>
      </c>
      <c r="D216" s="150" t="s">
        <v>133</v>
      </c>
      <c r="E216" s="151" t="s">
        <v>520</v>
      </c>
      <c r="F216" s="152" t="s">
        <v>521</v>
      </c>
      <c r="G216" s="153" t="s">
        <v>512</v>
      </c>
      <c r="H216" s="154">
        <v>1193.94</v>
      </c>
      <c r="I216" s="154"/>
      <c r="J216" s="154">
        <f>ROUND(I216*H216,2)</f>
        <v>0</v>
      </c>
      <c r="K216" s="152" t="s">
        <v>137</v>
      </c>
      <c r="L216" s="37"/>
      <c r="M216" s="155" t="s">
        <v>5</v>
      </c>
      <c r="N216" s="156" t="s">
        <v>41</v>
      </c>
      <c r="O216" s="157">
        <v>0.006</v>
      </c>
      <c r="P216" s="157">
        <f>O216*H216</f>
        <v>7.163640000000001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AR216" s="23" t="s">
        <v>151</v>
      </c>
      <c r="AT216" s="23" t="s">
        <v>133</v>
      </c>
      <c r="AU216" s="23" t="s">
        <v>80</v>
      </c>
      <c r="AY216" s="23" t="s">
        <v>132</v>
      </c>
      <c r="BE216" s="159">
        <f>IF(N216="základní",J216,0)</f>
        <v>0</v>
      </c>
      <c r="BF216" s="159">
        <f>IF(N216="snížená",J216,0)</f>
        <v>0</v>
      </c>
      <c r="BG216" s="159">
        <f>IF(N216="zákl. přenesená",J216,0)</f>
        <v>0</v>
      </c>
      <c r="BH216" s="159">
        <f>IF(N216="sníž. přenesená",J216,0)</f>
        <v>0</v>
      </c>
      <c r="BI216" s="159">
        <f>IF(N216="nulová",J216,0)</f>
        <v>0</v>
      </c>
      <c r="BJ216" s="23" t="s">
        <v>78</v>
      </c>
      <c r="BK216" s="159">
        <f>ROUND(I216*H216,2)</f>
        <v>0</v>
      </c>
      <c r="BL216" s="23" t="s">
        <v>151</v>
      </c>
      <c r="BM216" s="23" t="s">
        <v>522</v>
      </c>
    </row>
    <row r="217" spans="2:51" s="11" customFormat="1" ht="13.5">
      <c r="B217" s="168"/>
      <c r="D217" s="162" t="s">
        <v>191</v>
      </c>
      <c r="E217" s="169" t="s">
        <v>5</v>
      </c>
      <c r="F217" s="170" t="s">
        <v>1009</v>
      </c>
      <c r="H217" s="171">
        <v>1193.94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191</v>
      </c>
      <c r="AU217" s="169" t="s">
        <v>80</v>
      </c>
      <c r="AV217" s="11" t="s">
        <v>80</v>
      </c>
      <c r="AW217" s="11" t="s">
        <v>33</v>
      </c>
      <c r="AX217" s="11" t="s">
        <v>78</v>
      </c>
      <c r="AY217" s="169" t="s">
        <v>132</v>
      </c>
    </row>
    <row r="218" spans="2:65" s="1" customFormat="1" ht="16.5" customHeight="1">
      <c r="B218" s="149"/>
      <c r="C218" s="150" t="s">
        <v>489</v>
      </c>
      <c r="D218" s="150" t="s">
        <v>133</v>
      </c>
      <c r="E218" s="151" t="s">
        <v>525</v>
      </c>
      <c r="F218" s="152" t="s">
        <v>526</v>
      </c>
      <c r="G218" s="153" t="s">
        <v>512</v>
      </c>
      <c r="H218" s="154">
        <v>62.84</v>
      </c>
      <c r="I218" s="154"/>
      <c r="J218" s="154">
        <f>ROUND(I218*H218,2)</f>
        <v>0</v>
      </c>
      <c r="K218" s="152" t="s">
        <v>5</v>
      </c>
      <c r="L218" s="37"/>
      <c r="M218" s="155" t="s">
        <v>5</v>
      </c>
      <c r="N218" s="156" t="s">
        <v>41</v>
      </c>
      <c r="O218" s="157">
        <v>0</v>
      </c>
      <c r="P218" s="157">
        <f>O218*H218</f>
        <v>0</v>
      </c>
      <c r="Q218" s="157">
        <v>0</v>
      </c>
      <c r="R218" s="157">
        <f>Q218*H218</f>
        <v>0</v>
      </c>
      <c r="S218" s="157">
        <v>0</v>
      </c>
      <c r="T218" s="158">
        <f>S218*H218</f>
        <v>0</v>
      </c>
      <c r="AR218" s="23" t="s">
        <v>151</v>
      </c>
      <c r="AT218" s="23" t="s">
        <v>133</v>
      </c>
      <c r="AU218" s="23" t="s">
        <v>80</v>
      </c>
      <c r="AY218" s="23" t="s">
        <v>132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23" t="s">
        <v>78</v>
      </c>
      <c r="BK218" s="159">
        <f>ROUND(I218*H218,2)</f>
        <v>0</v>
      </c>
      <c r="BL218" s="23" t="s">
        <v>151</v>
      </c>
      <c r="BM218" s="23" t="s">
        <v>527</v>
      </c>
    </row>
    <row r="219" spans="2:63" s="10" customFormat="1" ht="29.85" customHeight="1">
      <c r="B219" s="139"/>
      <c r="D219" s="140" t="s">
        <v>69</v>
      </c>
      <c r="E219" s="160" t="s">
        <v>528</v>
      </c>
      <c r="F219" s="160" t="s">
        <v>529</v>
      </c>
      <c r="J219" s="161">
        <f>BK219</f>
        <v>0</v>
      </c>
      <c r="L219" s="139"/>
      <c r="M219" s="143"/>
      <c r="N219" s="144"/>
      <c r="O219" s="144"/>
      <c r="P219" s="145">
        <f>P220</f>
        <v>49.579609999999995</v>
      </c>
      <c r="Q219" s="144"/>
      <c r="R219" s="145">
        <f>R220</f>
        <v>0</v>
      </c>
      <c r="S219" s="144"/>
      <c r="T219" s="146">
        <f>T220</f>
        <v>0</v>
      </c>
      <c r="AR219" s="140" t="s">
        <v>78</v>
      </c>
      <c r="AT219" s="147" t="s">
        <v>69</v>
      </c>
      <c r="AU219" s="147" t="s">
        <v>78</v>
      </c>
      <c r="AY219" s="140" t="s">
        <v>132</v>
      </c>
      <c r="BK219" s="148">
        <f>BK220</f>
        <v>0</v>
      </c>
    </row>
    <row r="220" spans="2:65" s="1" customFormat="1" ht="25.5" customHeight="1">
      <c r="B220" s="149"/>
      <c r="C220" s="150" t="s">
        <v>495</v>
      </c>
      <c r="D220" s="150" t="s">
        <v>133</v>
      </c>
      <c r="E220" s="151" t="s">
        <v>531</v>
      </c>
      <c r="F220" s="152" t="s">
        <v>532</v>
      </c>
      <c r="G220" s="153" t="s">
        <v>512</v>
      </c>
      <c r="H220" s="154">
        <v>76.63</v>
      </c>
      <c r="I220" s="154"/>
      <c r="J220" s="154">
        <f>ROUND(I220*H220,2)</f>
        <v>0</v>
      </c>
      <c r="K220" s="152" t="s">
        <v>137</v>
      </c>
      <c r="L220" s="37"/>
      <c r="M220" s="155" t="s">
        <v>5</v>
      </c>
      <c r="N220" s="156" t="s">
        <v>41</v>
      </c>
      <c r="O220" s="157">
        <v>0.647</v>
      </c>
      <c r="P220" s="157">
        <f>O220*H220</f>
        <v>49.579609999999995</v>
      </c>
      <c r="Q220" s="157">
        <v>0</v>
      </c>
      <c r="R220" s="157">
        <f>Q220*H220</f>
        <v>0</v>
      </c>
      <c r="S220" s="157">
        <v>0</v>
      </c>
      <c r="T220" s="158">
        <f>S220*H220</f>
        <v>0</v>
      </c>
      <c r="AR220" s="23" t="s">
        <v>151</v>
      </c>
      <c r="AT220" s="23" t="s">
        <v>133</v>
      </c>
      <c r="AU220" s="23" t="s">
        <v>80</v>
      </c>
      <c r="AY220" s="23" t="s">
        <v>132</v>
      </c>
      <c r="BE220" s="159">
        <f>IF(N220="základní",J220,0)</f>
        <v>0</v>
      </c>
      <c r="BF220" s="159">
        <f>IF(N220="snížená",J220,0)</f>
        <v>0</v>
      </c>
      <c r="BG220" s="159">
        <f>IF(N220="zákl. přenesená",J220,0)</f>
        <v>0</v>
      </c>
      <c r="BH220" s="159">
        <f>IF(N220="sníž. přenesená",J220,0)</f>
        <v>0</v>
      </c>
      <c r="BI220" s="159">
        <f>IF(N220="nulová",J220,0)</f>
        <v>0</v>
      </c>
      <c r="BJ220" s="23" t="s">
        <v>78</v>
      </c>
      <c r="BK220" s="159">
        <f>ROUND(I220*H220,2)</f>
        <v>0</v>
      </c>
      <c r="BL220" s="23" t="s">
        <v>151</v>
      </c>
      <c r="BM220" s="23" t="s">
        <v>533</v>
      </c>
    </row>
    <row r="221" spans="2:63" s="10" customFormat="1" ht="37.35" customHeight="1">
      <c r="B221" s="139"/>
      <c r="D221" s="140" t="s">
        <v>69</v>
      </c>
      <c r="E221" s="141" t="s">
        <v>534</v>
      </c>
      <c r="F221" s="141" t="s">
        <v>535</v>
      </c>
      <c r="J221" s="142">
        <f>BK221</f>
        <v>0</v>
      </c>
      <c r="L221" s="139"/>
      <c r="M221" s="143"/>
      <c r="N221" s="144"/>
      <c r="O221" s="144"/>
      <c r="P221" s="145">
        <f>P222</f>
        <v>62.59275000000001</v>
      </c>
      <c r="Q221" s="144"/>
      <c r="R221" s="145">
        <f>R222</f>
        <v>0.08649180000000001</v>
      </c>
      <c r="S221" s="144"/>
      <c r="T221" s="146">
        <f>T222</f>
        <v>0</v>
      </c>
      <c r="AR221" s="140" t="s">
        <v>80</v>
      </c>
      <c r="AT221" s="147" t="s">
        <v>69</v>
      </c>
      <c r="AU221" s="147" t="s">
        <v>70</v>
      </c>
      <c r="AY221" s="140" t="s">
        <v>132</v>
      </c>
      <c r="BK221" s="148">
        <f>BK222</f>
        <v>0</v>
      </c>
    </row>
    <row r="222" spans="2:63" s="10" customFormat="1" ht="19.9" customHeight="1">
      <c r="B222" s="139"/>
      <c r="D222" s="140" t="s">
        <v>69</v>
      </c>
      <c r="E222" s="160" t="s">
        <v>542</v>
      </c>
      <c r="F222" s="160" t="s">
        <v>543</v>
      </c>
      <c r="J222" s="161">
        <f>BK222</f>
        <v>0</v>
      </c>
      <c r="L222" s="139"/>
      <c r="M222" s="143"/>
      <c r="N222" s="144"/>
      <c r="O222" s="144"/>
      <c r="P222" s="145">
        <f>SUM(P223:P231)</f>
        <v>62.59275000000001</v>
      </c>
      <c r="Q222" s="144"/>
      <c r="R222" s="145">
        <f>SUM(R223:R231)</f>
        <v>0.08649180000000001</v>
      </c>
      <c r="S222" s="144"/>
      <c r="T222" s="146">
        <f>SUM(T223:T231)</f>
        <v>0</v>
      </c>
      <c r="AR222" s="140" t="s">
        <v>80</v>
      </c>
      <c r="AT222" s="147" t="s">
        <v>69</v>
      </c>
      <c r="AU222" s="147" t="s">
        <v>78</v>
      </c>
      <c r="AY222" s="140" t="s">
        <v>132</v>
      </c>
      <c r="BK222" s="148">
        <f>SUM(BK223:BK231)</f>
        <v>0</v>
      </c>
    </row>
    <row r="223" spans="2:65" s="1" customFormat="1" ht="16.5" customHeight="1">
      <c r="B223" s="149"/>
      <c r="C223" s="150" t="s">
        <v>501</v>
      </c>
      <c r="D223" s="150" t="s">
        <v>133</v>
      </c>
      <c r="E223" s="151" t="s">
        <v>545</v>
      </c>
      <c r="F223" s="152" t="s">
        <v>546</v>
      </c>
      <c r="G223" s="153" t="s">
        <v>188</v>
      </c>
      <c r="H223" s="154">
        <v>227.61</v>
      </c>
      <c r="I223" s="154"/>
      <c r="J223" s="154">
        <f>ROUND(I223*H223,2)</f>
        <v>0</v>
      </c>
      <c r="K223" s="152" t="s">
        <v>137</v>
      </c>
      <c r="L223" s="37"/>
      <c r="M223" s="155" t="s">
        <v>5</v>
      </c>
      <c r="N223" s="156" t="s">
        <v>41</v>
      </c>
      <c r="O223" s="157">
        <v>0.275</v>
      </c>
      <c r="P223" s="157">
        <f>O223*H223</f>
        <v>62.59275000000001</v>
      </c>
      <c r="Q223" s="157">
        <v>0.00038</v>
      </c>
      <c r="R223" s="157">
        <f>Q223*H223</f>
        <v>0.08649180000000001</v>
      </c>
      <c r="S223" s="157">
        <v>0</v>
      </c>
      <c r="T223" s="158">
        <f>S223*H223</f>
        <v>0</v>
      </c>
      <c r="AR223" s="23" t="s">
        <v>315</v>
      </c>
      <c r="AT223" s="23" t="s">
        <v>133</v>
      </c>
      <c r="AU223" s="23" t="s">
        <v>80</v>
      </c>
      <c r="AY223" s="23" t="s">
        <v>132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23" t="s">
        <v>78</v>
      </c>
      <c r="BK223" s="159">
        <f>ROUND(I223*H223,2)</f>
        <v>0</v>
      </c>
      <c r="BL223" s="23" t="s">
        <v>315</v>
      </c>
      <c r="BM223" s="23" t="s">
        <v>547</v>
      </c>
    </row>
    <row r="224" spans="2:51" s="11" customFormat="1" ht="13.5">
      <c r="B224" s="168"/>
      <c r="D224" s="162" t="s">
        <v>191</v>
      </c>
      <c r="E224" s="169" t="s">
        <v>5</v>
      </c>
      <c r="F224" s="170" t="s">
        <v>975</v>
      </c>
      <c r="H224" s="171">
        <v>12.5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70</v>
      </c>
      <c r="AY224" s="169" t="s">
        <v>132</v>
      </c>
    </row>
    <row r="225" spans="2:51" s="11" customFormat="1" ht="13.5">
      <c r="B225" s="168"/>
      <c r="D225" s="162" t="s">
        <v>191</v>
      </c>
      <c r="E225" s="169" t="s">
        <v>5</v>
      </c>
      <c r="F225" s="170" t="s">
        <v>976</v>
      </c>
      <c r="H225" s="171">
        <v>31.11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51" s="11" customFormat="1" ht="13.5">
      <c r="B226" s="168"/>
      <c r="D226" s="162" t="s">
        <v>191</v>
      </c>
      <c r="E226" s="169" t="s">
        <v>5</v>
      </c>
      <c r="F226" s="170" t="s">
        <v>977</v>
      </c>
      <c r="H226" s="171">
        <v>35.77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191</v>
      </c>
      <c r="AU226" s="169" t="s">
        <v>80</v>
      </c>
      <c r="AV226" s="11" t="s">
        <v>80</v>
      </c>
      <c r="AW226" s="11" t="s">
        <v>33</v>
      </c>
      <c r="AX226" s="11" t="s">
        <v>70</v>
      </c>
      <c r="AY226" s="169" t="s">
        <v>132</v>
      </c>
    </row>
    <row r="227" spans="2:51" s="11" customFormat="1" ht="13.5">
      <c r="B227" s="168"/>
      <c r="D227" s="162" t="s">
        <v>191</v>
      </c>
      <c r="E227" s="169" t="s">
        <v>5</v>
      </c>
      <c r="F227" s="170" t="s">
        <v>978</v>
      </c>
      <c r="H227" s="171">
        <v>43.51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70</v>
      </c>
      <c r="AY227" s="169" t="s">
        <v>132</v>
      </c>
    </row>
    <row r="228" spans="2:51" s="11" customFormat="1" ht="13.5">
      <c r="B228" s="168"/>
      <c r="D228" s="162" t="s">
        <v>191</v>
      </c>
      <c r="E228" s="169" t="s">
        <v>5</v>
      </c>
      <c r="F228" s="170" t="s">
        <v>979</v>
      </c>
      <c r="H228" s="171">
        <v>42.22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191</v>
      </c>
      <c r="AU228" s="169" t="s">
        <v>80</v>
      </c>
      <c r="AV228" s="11" t="s">
        <v>80</v>
      </c>
      <c r="AW228" s="11" t="s">
        <v>33</v>
      </c>
      <c r="AX228" s="11" t="s">
        <v>70</v>
      </c>
      <c r="AY228" s="169" t="s">
        <v>132</v>
      </c>
    </row>
    <row r="229" spans="2:51" s="11" customFormat="1" ht="13.5">
      <c r="B229" s="168"/>
      <c r="D229" s="162" t="s">
        <v>191</v>
      </c>
      <c r="E229" s="169" t="s">
        <v>5</v>
      </c>
      <c r="F229" s="170" t="s">
        <v>980</v>
      </c>
      <c r="H229" s="171">
        <v>10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AT229" s="169" t="s">
        <v>191</v>
      </c>
      <c r="AU229" s="169" t="s">
        <v>80</v>
      </c>
      <c r="AV229" s="11" t="s">
        <v>80</v>
      </c>
      <c r="AW229" s="11" t="s">
        <v>33</v>
      </c>
      <c r="AX229" s="11" t="s">
        <v>70</v>
      </c>
      <c r="AY229" s="169" t="s">
        <v>132</v>
      </c>
    </row>
    <row r="230" spans="2:51" s="11" customFormat="1" ht="13.5">
      <c r="B230" s="168"/>
      <c r="D230" s="162" t="s">
        <v>191</v>
      </c>
      <c r="E230" s="169" t="s">
        <v>5</v>
      </c>
      <c r="F230" s="170" t="s">
        <v>981</v>
      </c>
      <c r="H230" s="171">
        <v>52.5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70</v>
      </c>
      <c r="AY230" s="169" t="s">
        <v>132</v>
      </c>
    </row>
    <row r="231" spans="2:51" s="12" customFormat="1" ht="13.5">
      <c r="B231" s="175"/>
      <c r="D231" s="162" t="s">
        <v>191</v>
      </c>
      <c r="E231" s="176" t="s">
        <v>5</v>
      </c>
      <c r="F231" s="177" t="s">
        <v>195</v>
      </c>
      <c r="H231" s="178">
        <v>227.61</v>
      </c>
      <c r="L231" s="175"/>
      <c r="M231" s="203"/>
      <c r="N231" s="204"/>
      <c r="O231" s="204"/>
      <c r="P231" s="204"/>
      <c r="Q231" s="204"/>
      <c r="R231" s="204"/>
      <c r="S231" s="204"/>
      <c r="T231" s="205"/>
      <c r="AT231" s="176" t="s">
        <v>191</v>
      </c>
      <c r="AU231" s="176" t="s">
        <v>80</v>
      </c>
      <c r="AV231" s="12" t="s">
        <v>151</v>
      </c>
      <c r="AW231" s="12" t="s">
        <v>33</v>
      </c>
      <c r="AX231" s="12" t="s">
        <v>78</v>
      </c>
      <c r="AY231" s="176" t="s">
        <v>132</v>
      </c>
    </row>
    <row r="232" spans="2:12" s="1" customFormat="1" ht="6.95" customHeight="1"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37"/>
    </row>
  </sheetData>
  <autoFilter ref="C85:K231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7"/>
  <sheetViews>
    <sheetView showGridLines="0" workbookViewId="0" topLeftCell="A1">
      <pane ySplit="1" topLeftCell="A347" activePane="bottomLeft" state="frozen"/>
      <selection pane="bottomLeft" activeCell="J354" sqref="J35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98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2:46" ht="36.95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2:11" ht="13.5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2:11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2:11" s="1" customFormat="1" ht="13.5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2:11" s="1" customFormat="1" ht="36.95" customHeight="1">
      <c r="B9" s="37"/>
      <c r="C9" s="38"/>
      <c r="D9" s="38"/>
      <c r="E9" s="244" t="s">
        <v>1010</v>
      </c>
      <c r="F9" s="245"/>
      <c r="G9" s="245"/>
      <c r="H9" s="245"/>
      <c r="I9" s="38"/>
      <c r="J9" s="38"/>
      <c r="K9" s="41"/>
    </row>
    <row r="10" spans="2:11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2:11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2:11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2:11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2:11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2:11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2:11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ROUND(J93,1)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ROUND(SUM(BE93:BE356),1)</f>
        <v>0</v>
      </c>
      <c r="G30" s="38"/>
      <c r="H30" s="38"/>
      <c r="I30" s="106">
        <v>0.21</v>
      </c>
      <c r="J30" s="105">
        <f>ROUND(ROUND((SUM(BE93:BE356)),1)*I30,2)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ROUND(SUM(BF93:BF356),1)</f>
        <v>0</v>
      </c>
      <c r="G31" s="38"/>
      <c r="H31" s="38"/>
      <c r="I31" s="106">
        <v>0.15</v>
      </c>
      <c r="J31" s="105">
        <f>ROUND(ROUND((SUM(BF93:BF356)),1)*I31,2)</f>
        <v>0</v>
      </c>
      <c r="K31" s="41"/>
    </row>
    <row r="32" spans="2:11" s="1" customFormat="1" ht="14.45" customHeight="1" hidden="1">
      <c r="B32" s="37"/>
      <c r="C32" s="38"/>
      <c r="D32" s="38"/>
      <c r="E32" s="45" t="s">
        <v>43</v>
      </c>
      <c r="F32" s="105">
        <f>ROUND(SUM(BG93:BG356),1)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customHeight="1" hidden="1">
      <c r="B33" s="37"/>
      <c r="C33" s="38"/>
      <c r="D33" s="38"/>
      <c r="E33" s="45" t="s">
        <v>44</v>
      </c>
      <c r="F33" s="105">
        <f>ROUND(SUM(BH93:BH356),1)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customHeight="1" hidden="1">
      <c r="B34" s="37"/>
      <c r="C34" s="38"/>
      <c r="D34" s="38"/>
      <c r="E34" s="45" t="s">
        <v>45</v>
      </c>
      <c r="F34" s="105">
        <f>ROUND(SUM(BI93:BI356),1)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>06 - Oprava opěrné zdi - schodiště, západní strana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11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11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11" s="1" customFormat="1" ht="13.5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11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11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J93</f>
        <v>0</v>
      </c>
      <c r="K56" s="41"/>
      <c r="AU56" s="23" t="s">
        <v>111</v>
      </c>
    </row>
    <row r="57" spans="2:11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J94</f>
        <v>0</v>
      </c>
      <c r="K57" s="123"/>
    </row>
    <row r="58" spans="2:11" s="8" customFormat="1" ht="19.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J95</f>
        <v>0</v>
      </c>
      <c r="K58" s="129"/>
    </row>
    <row r="59" spans="2:11" s="8" customFormat="1" ht="19.9" customHeight="1">
      <c r="B59" s="124"/>
      <c r="C59" s="125"/>
      <c r="D59" s="126" t="s">
        <v>1011</v>
      </c>
      <c r="E59" s="127"/>
      <c r="F59" s="127"/>
      <c r="G59" s="127"/>
      <c r="H59" s="127"/>
      <c r="I59" s="127"/>
      <c r="J59" s="128">
        <f>J134</f>
        <v>0</v>
      </c>
      <c r="K59" s="129"/>
    </row>
    <row r="60" spans="2:11" s="8" customFormat="1" ht="19.9" customHeight="1">
      <c r="B60" s="124"/>
      <c r="C60" s="125"/>
      <c r="D60" s="126" t="s">
        <v>1012</v>
      </c>
      <c r="E60" s="127"/>
      <c r="F60" s="127"/>
      <c r="G60" s="127"/>
      <c r="H60" s="127"/>
      <c r="I60" s="127"/>
      <c r="J60" s="128">
        <f>J173</f>
        <v>0</v>
      </c>
      <c r="K60" s="129"/>
    </row>
    <row r="61" spans="2:11" s="8" customFormat="1" ht="19.9" customHeight="1">
      <c r="B61" s="124"/>
      <c r="C61" s="125"/>
      <c r="D61" s="126" t="s">
        <v>172</v>
      </c>
      <c r="E61" s="127"/>
      <c r="F61" s="127"/>
      <c r="G61" s="127"/>
      <c r="H61" s="127"/>
      <c r="I61" s="127"/>
      <c r="J61" s="128">
        <f>J199</f>
        <v>0</v>
      </c>
      <c r="K61" s="129"/>
    </row>
    <row r="62" spans="2:11" s="8" customFormat="1" ht="19.9" customHeight="1">
      <c r="B62" s="124"/>
      <c r="C62" s="125"/>
      <c r="D62" s="126" t="s">
        <v>173</v>
      </c>
      <c r="E62" s="127"/>
      <c r="F62" s="127"/>
      <c r="G62" s="127"/>
      <c r="H62" s="127"/>
      <c r="I62" s="127"/>
      <c r="J62" s="128">
        <f>J221</f>
        <v>0</v>
      </c>
      <c r="K62" s="129"/>
    </row>
    <row r="63" spans="2:11" s="8" customFormat="1" ht="19.9" customHeight="1">
      <c r="B63" s="124"/>
      <c r="C63" s="125"/>
      <c r="D63" s="126" t="s">
        <v>174</v>
      </c>
      <c r="E63" s="127"/>
      <c r="F63" s="127"/>
      <c r="G63" s="127"/>
      <c r="H63" s="127"/>
      <c r="I63" s="127"/>
      <c r="J63" s="128">
        <f>J235</f>
        <v>0</v>
      </c>
      <c r="K63" s="129"/>
    </row>
    <row r="64" spans="2:11" s="8" customFormat="1" ht="19.9" customHeight="1">
      <c r="B64" s="124"/>
      <c r="C64" s="125"/>
      <c r="D64" s="126" t="s">
        <v>175</v>
      </c>
      <c r="E64" s="127"/>
      <c r="F64" s="127"/>
      <c r="G64" s="127"/>
      <c r="H64" s="127"/>
      <c r="I64" s="127"/>
      <c r="J64" s="128">
        <f>J241</f>
        <v>0</v>
      </c>
      <c r="K64" s="129"/>
    </row>
    <row r="65" spans="2:11" s="8" customFormat="1" ht="19.9" customHeight="1">
      <c r="B65" s="124"/>
      <c r="C65" s="125"/>
      <c r="D65" s="126" t="s">
        <v>1013</v>
      </c>
      <c r="E65" s="127"/>
      <c r="F65" s="127"/>
      <c r="G65" s="127"/>
      <c r="H65" s="127"/>
      <c r="I65" s="127"/>
      <c r="J65" s="128">
        <f>J245</f>
        <v>0</v>
      </c>
      <c r="K65" s="129"/>
    </row>
    <row r="66" spans="2:11" s="8" customFormat="1" ht="19.9" customHeight="1">
      <c r="B66" s="124"/>
      <c r="C66" s="125"/>
      <c r="D66" s="126" t="s">
        <v>176</v>
      </c>
      <c r="E66" s="127"/>
      <c r="F66" s="127"/>
      <c r="G66" s="127"/>
      <c r="H66" s="127"/>
      <c r="I66" s="127"/>
      <c r="J66" s="128">
        <f>J269</f>
        <v>0</v>
      </c>
      <c r="K66" s="129"/>
    </row>
    <row r="67" spans="2:11" s="8" customFormat="1" ht="19.9" customHeight="1">
      <c r="B67" s="124"/>
      <c r="C67" s="125"/>
      <c r="D67" s="126" t="s">
        <v>177</v>
      </c>
      <c r="E67" s="127"/>
      <c r="F67" s="127"/>
      <c r="G67" s="127"/>
      <c r="H67" s="127"/>
      <c r="I67" s="127"/>
      <c r="J67" s="128">
        <f>J314</f>
        <v>0</v>
      </c>
      <c r="K67" s="129"/>
    </row>
    <row r="68" spans="2:11" s="8" customFormat="1" ht="19.9" customHeight="1">
      <c r="B68" s="124"/>
      <c r="C68" s="125"/>
      <c r="D68" s="126" t="s">
        <v>178</v>
      </c>
      <c r="E68" s="127"/>
      <c r="F68" s="127"/>
      <c r="G68" s="127"/>
      <c r="H68" s="127"/>
      <c r="I68" s="127"/>
      <c r="J68" s="128">
        <f>J323</f>
        <v>0</v>
      </c>
      <c r="K68" s="129"/>
    </row>
    <row r="69" spans="2:11" s="8" customFormat="1" ht="19.9" customHeight="1">
      <c r="B69" s="124"/>
      <c r="C69" s="125"/>
      <c r="D69" s="126" t="s">
        <v>179</v>
      </c>
      <c r="E69" s="127"/>
      <c r="F69" s="127"/>
      <c r="G69" s="127"/>
      <c r="H69" s="127"/>
      <c r="I69" s="127"/>
      <c r="J69" s="128">
        <f>J329</f>
        <v>0</v>
      </c>
      <c r="K69" s="129"/>
    </row>
    <row r="70" spans="2:11" s="7" customFormat="1" ht="24.95" customHeight="1">
      <c r="B70" s="118"/>
      <c r="C70" s="119"/>
      <c r="D70" s="120" t="s">
        <v>180</v>
      </c>
      <c r="E70" s="121"/>
      <c r="F70" s="121"/>
      <c r="G70" s="121"/>
      <c r="H70" s="121"/>
      <c r="I70" s="121"/>
      <c r="J70" s="122">
        <f>J331</f>
        <v>0</v>
      </c>
      <c r="K70" s="123"/>
    </row>
    <row r="71" spans="2:11" s="8" customFormat="1" ht="19.9" customHeight="1">
      <c r="B71" s="124"/>
      <c r="C71" s="125"/>
      <c r="D71" s="126" t="s">
        <v>1014</v>
      </c>
      <c r="E71" s="127"/>
      <c r="F71" s="127"/>
      <c r="G71" s="127"/>
      <c r="H71" s="127"/>
      <c r="I71" s="127"/>
      <c r="J71" s="128">
        <f>J332</f>
        <v>0</v>
      </c>
      <c r="K71" s="129"/>
    </row>
    <row r="72" spans="2:11" s="8" customFormat="1" ht="19.9" customHeight="1">
      <c r="B72" s="124"/>
      <c r="C72" s="125"/>
      <c r="D72" s="126" t="s">
        <v>1015</v>
      </c>
      <c r="E72" s="127"/>
      <c r="F72" s="127"/>
      <c r="G72" s="127"/>
      <c r="H72" s="127"/>
      <c r="I72" s="127"/>
      <c r="J72" s="128">
        <f>J351</f>
        <v>0</v>
      </c>
      <c r="K72" s="129"/>
    </row>
    <row r="73" spans="2:11" s="8" customFormat="1" ht="19.9" customHeight="1">
      <c r="B73" s="124"/>
      <c r="C73" s="125"/>
      <c r="D73" s="126" t="s">
        <v>182</v>
      </c>
      <c r="E73" s="127"/>
      <c r="F73" s="127"/>
      <c r="G73" s="127"/>
      <c r="H73" s="127"/>
      <c r="I73" s="127"/>
      <c r="J73" s="128">
        <f>J354</f>
        <v>0</v>
      </c>
      <c r="K73" s="129"/>
    </row>
    <row r="74" spans="2:11" s="1" customFormat="1" ht="21.75" customHeight="1">
      <c r="B74" s="37"/>
      <c r="C74" s="38"/>
      <c r="D74" s="38"/>
      <c r="E74" s="38"/>
      <c r="F74" s="38"/>
      <c r="G74" s="38"/>
      <c r="H74" s="38"/>
      <c r="I74" s="38"/>
      <c r="J74" s="38"/>
      <c r="K74" s="41"/>
    </row>
    <row r="75" spans="2:11" s="1" customFormat="1" ht="6.95" customHeight="1">
      <c r="B75" s="52"/>
      <c r="C75" s="53"/>
      <c r="D75" s="53"/>
      <c r="E75" s="53"/>
      <c r="F75" s="53"/>
      <c r="G75" s="53"/>
      <c r="H75" s="53"/>
      <c r="I75" s="53"/>
      <c r="J75" s="53"/>
      <c r="K75" s="54"/>
    </row>
    <row r="79" spans="2:12" s="1" customFormat="1" ht="6.95" customHeight="1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37"/>
    </row>
    <row r="80" spans="2:12" s="1" customFormat="1" ht="36.95" customHeight="1">
      <c r="B80" s="37"/>
      <c r="C80" s="57" t="s">
        <v>115</v>
      </c>
      <c r="L80" s="37"/>
    </row>
    <row r="81" spans="2:12" s="1" customFormat="1" ht="6.95" customHeight="1">
      <c r="B81" s="37"/>
      <c r="L81" s="37"/>
    </row>
    <row r="82" spans="2:12" s="1" customFormat="1" ht="14.45" customHeight="1">
      <c r="B82" s="37"/>
      <c r="C82" s="59" t="s">
        <v>17</v>
      </c>
      <c r="L82" s="37"/>
    </row>
    <row r="83" spans="2:12" s="1" customFormat="1" ht="16.5" customHeight="1">
      <c r="B83" s="37"/>
      <c r="E83" s="247" t="str">
        <f>E7</f>
        <v>Kutná Hora (KH) - opěrné zdi kolem chrámu sv. Barbory</v>
      </c>
      <c r="F83" s="248"/>
      <c r="G83" s="248"/>
      <c r="H83" s="248"/>
      <c r="L83" s="37"/>
    </row>
    <row r="84" spans="2:12" s="1" customFormat="1" ht="14.45" customHeight="1">
      <c r="B84" s="37"/>
      <c r="C84" s="59" t="s">
        <v>105</v>
      </c>
      <c r="L84" s="37"/>
    </row>
    <row r="85" spans="2:12" s="1" customFormat="1" ht="17.25" customHeight="1">
      <c r="B85" s="37"/>
      <c r="E85" s="223" t="str">
        <f>E9</f>
        <v>06 - Oprava opěrné zdi - schodiště, západní strana</v>
      </c>
      <c r="F85" s="249"/>
      <c r="G85" s="249"/>
      <c r="H85" s="249"/>
      <c r="L85" s="37"/>
    </row>
    <row r="86" spans="2:12" s="1" customFormat="1" ht="6.95" customHeight="1">
      <c r="B86" s="37"/>
      <c r="L86" s="37"/>
    </row>
    <row r="87" spans="2:12" s="1" customFormat="1" ht="18" customHeight="1">
      <c r="B87" s="37"/>
      <c r="C87" s="59" t="s">
        <v>21</v>
      </c>
      <c r="F87" s="130" t="str">
        <f>F12</f>
        <v>Kutná Hora</v>
      </c>
      <c r="I87" s="59" t="s">
        <v>23</v>
      </c>
      <c r="J87" s="63" t="str">
        <f>IF(J12="","",J12)</f>
        <v>10. 1. 2018</v>
      </c>
      <c r="L87" s="37"/>
    </row>
    <row r="88" spans="2:12" s="1" customFormat="1" ht="6.95" customHeight="1">
      <c r="B88" s="37"/>
      <c r="L88" s="37"/>
    </row>
    <row r="89" spans="2:12" s="1" customFormat="1" ht="13.5">
      <c r="B89" s="37"/>
      <c r="C89" s="59" t="s">
        <v>25</v>
      </c>
      <c r="F89" s="130" t="str">
        <f>E15</f>
        <v>Město Kutná Hora</v>
      </c>
      <c r="I89" s="59" t="s">
        <v>31</v>
      </c>
      <c r="J89" s="130" t="str">
        <f>E21</f>
        <v>Ing. Mgr. Jan Valenta Ph.D.</v>
      </c>
      <c r="L89" s="37"/>
    </row>
    <row r="90" spans="2:12" s="1" customFormat="1" ht="14.45" customHeight="1">
      <c r="B90" s="37"/>
      <c r="C90" s="59" t="s">
        <v>29</v>
      </c>
      <c r="F90" s="130" t="str">
        <f>IF(E18="","",E18)</f>
        <v xml:space="preserve"> </v>
      </c>
      <c r="L90" s="37"/>
    </row>
    <row r="91" spans="2:12" s="1" customFormat="1" ht="10.35" customHeight="1">
      <c r="B91" s="37"/>
      <c r="L91" s="37"/>
    </row>
    <row r="92" spans="2:20" s="9" customFormat="1" ht="29.25" customHeight="1">
      <c r="B92" s="131"/>
      <c r="C92" s="132" t="s">
        <v>116</v>
      </c>
      <c r="D92" s="133" t="s">
        <v>55</v>
      </c>
      <c r="E92" s="133" t="s">
        <v>51</v>
      </c>
      <c r="F92" s="133" t="s">
        <v>117</v>
      </c>
      <c r="G92" s="133" t="s">
        <v>118</v>
      </c>
      <c r="H92" s="133" t="s">
        <v>119</v>
      </c>
      <c r="I92" s="133" t="s">
        <v>120</v>
      </c>
      <c r="J92" s="133" t="s">
        <v>109</v>
      </c>
      <c r="K92" s="134" t="s">
        <v>121</v>
      </c>
      <c r="L92" s="131"/>
      <c r="M92" s="69" t="s">
        <v>122</v>
      </c>
      <c r="N92" s="70" t="s">
        <v>40</v>
      </c>
      <c r="O92" s="70" t="s">
        <v>123</v>
      </c>
      <c r="P92" s="70" t="s">
        <v>124</v>
      </c>
      <c r="Q92" s="70" t="s">
        <v>125</v>
      </c>
      <c r="R92" s="70" t="s">
        <v>126</v>
      </c>
      <c r="S92" s="70" t="s">
        <v>127</v>
      </c>
      <c r="T92" s="71" t="s">
        <v>128</v>
      </c>
    </row>
    <row r="93" spans="2:63" s="1" customFormat="1" ht="29.25" customHeight="1">
      <c r="B93" s="37"/>
      <c r="C93" s="73" t="s">
        <v>110</v>
      </c>
      <c r="J93" s="135">
        <f>BK93</f>
        <v>0</v>
      </c>
      <c r="L93" s="37"/>
      <c r="M93" s="72"/>
      <c r="N93" s="64"/>
      <c r="O93" s="64"/>
      <c r="P93" s="136">
        <f>P94+P331</f>
        <v>3039.53685</v>
      </c>
      <c r="Q93" s="64"/>
      <c r="R93" s="136">
        <f>R94+R331</f>
        <v>136.5844783</v>
      </c>
      <c r="S93" s="64"/>
      <c r="T93" s="137">
        <f>T94+T331</f>
        <v>40.60335</v>
      </c>
      <c r="AT93" s="23" t="s">
        <v>69</v>
      </c>
      <c r="AU93" s="23" t="s">
        <v>111</v>
      </c>
      <c r="BK93" s="138">
        <f>BK94+BK331</f>
        <v>0</v>
      </c>
    </row>
    <row r="94" spans="2:63" s="10" customFormat="1" ht="37.35" customHeight="1">
      <c r="B94" s="139"/>
      <c r="D94" s="140" t="s">
        <v>69</v>
      </c>
      <c r="E94" s="141" t="s">
        <v>183</v>
      </c>
      <c r="F94" s="141" t="s">
        <v>184</v>
      </c>
      <c r="J94" s="142">
        <f>BK94</f>
        <v>0</v>
      </c>
      <c r="L94" s="139"/>
      <c r="M94" s="143"/>
      <c r="N94" s="144"/>
      <c r="O94" s="144"/>
      <c r="P94" s="145">
        <f>P95+P134+P173+P199+P221+P235+P241+P245+P269+P314+P323+P329</f>
        <v>2956.27675</v>
      </c>
      <c r="Q94" s="144"/>
      <c r="R94" s="145">
        <f>R95+R134+R173+R199+R221+R235+R241+R245+R269+R314+R323+R329</f>
        <v>136.2371903</v>
      </c>
      <c r="S94" s="144"/>
      <c r="T94" s="146">
        <f>T95+T134+T173+T199+T221+T235+T241+T245+T269+T314+T323+T329</f>
        <v>40.60335</v>
      </c>
      <c r="AR94" s="140" t="s">
        <v>78</v>
      </c>
      <c r="AT94" s="147" t="s">
        <v>69</v>
      </c>
      <c r="AU94" s="147" t="s">
        <v>70</v>
      </c>
      <c r="AY94" s="140" t="s">
        <v>132</v>
      </c>
      <c r="BK94" s="148">
        <f>BK95+BK134+BK173+BK199+BK221+BK235+BK241+BK245+BK269+BK314+BK323+BK329</f>
        <v>0</v>
      </c>
    </row>
    <row r="95" spans="2:63" s="10" customFormat="1" ht="19.9" customHeight="1">
      <c r="B95" s="139"/>
      <c r="D95" s="140" t="s">
        <v>69</v>
      </c>
      <c r="E95" s="160" t="s">
        <v>78</v>
      </c>
      <c r="F95" s="160" t="s">
        <v>185</v>
      </c>
      <c r="J95" s="161">
        <f>BK95</f>
        <v>0</v>
      </c>
      <c r="L95" s="139"/>
      <c r="M95" s="143"/>
      <c r="N95" s="144"/>
      <c r="O95" s="144"/>
      <c r="P95" s="145">
        <f>SUM(P96:P133)</f>
        <v>293.33234</v>
      </c>
      <c r="Q95" s="144"/>
      <c r="R95" s="145">
        <f>SUM(R96:R133)</f>
        <v>0</v>
      </c>
      <c r="S95" s="144"/>
      <c r="T95" s="146">
        <f>SUM(T96:T133)</f>
        <v>12.79955</v>
      </c>
      <c r="AR95" s="140" t="s">
        <v>78</v>
      </c>
      <c r="AT95" s="147" t="s">
        <v>69</v>
      </c>
      <c r="AU95" s="147" t="s">
        <v>78</v>
      </c>
      <c r="AY95" s="140" t="s">
        <v>132</v>
      </c>
      <c r="BK95" s="148">
        <f>SUM(BK96:BK133)</f>
        <v>0</v>
      </c>
    </row>
    <row r="96" spans="2:65" s="1" customFormat="1" ht="16.5" customHeight="1">
      <c r="B96" s="149"/>
      <c r="C96" s="150" t="s">
        <v>78</v>
      </c>
      <c r="D96" s="150" t="s">
        <v>133</v>
      </c>
      <c r="E96" s="151" t="s">
        <v>1016</v>
      </c>
      <c r="F96" s="152" t="s">
        <v>1017</v>
      </c>
      <c r="G96" s="153" t="s">
        <v>188</v>
      </c>
      <c r="H96" s="154">
        <v>45.55</v>
      </c>
      <c r="I96" s="154"/>
      <c r="J96" s="154">
        <f>ROUND(I96*H96,2)</f>
        <v>0</v>
      </c>
      <c r="K96" s="152" t="s">
        <v>137</v>
      </c>
      <c r="L96" s="37"/>
      <c r="M96" s="155" t="s">
        <v>5</v>
      </c>
      <c r="N96" s="156" t="s">
        <v>41</v>
      </c>
      <c r="O96" s="157">
        <v>0.453</v>
      </c>
      <c r="P96" s="157">
        <f>O96*H96</f>
        <v>20.634149999999998</v>
      </c>
      <c r="Q96" s="157">
        <v>0</v>
      </c>
      <c r="R96" s="157">
        <f>Q96*H96</f>
        <v>0</v>
      </c>
      <c r="S96" s="157">
        <v>0.281</v>
      </c>
      <c r="T96" s="158">
        <f>S96*H96</f>
        <v>12.79955</v>
      </c>
      <c r="AR96" s="23" t="s">
        <v>151</v>
      </c>
      <c r="AT96" s="23" t="s">
        <v>133</v>
      </c>
      <c r="AU96" s="23" t="s">
        <v>80</v>
      </c>
      <c r="AY96" s="23" t="s">
        <v>132</v>
      </c>
      <c r="BE96" s="159">
        <f>IF(N96="základní",J96,0)</f>
        <v>0</v>
      </c>
      <c r="BF96" s="159">
        <f>IF(N96="snížená",J96,0)</f>
        <v>0</v>
      </c>
      <c r="BG96" s="159">
        <f>IF(N96="zákl. přenesená",J96,0)</f>
        <v>0</v>
      </c>
      <c r="BH96" s="159">
        <f>IF(N96="sníž. přenesená",J96,0)</f>
        <v>0</v>
      </c>
      <c r="BI96" s="159">
        <f>IF(N96="nulová",J96,0)</f>
        <v>0</v>
      </c>
      <c r="BJ96" s="23" t="s">
        <v>78</v>
      </c>
      <c r="BK96" s="159">
        <f>ROUND(I96*H96,2)</f>
        <v>0</v>
      </c>
      <c r="BL96" s="23" t="s">
        <v>151</v>
      </c>
      <c r="BM96" s="23" t="s">
        <v>1018</v>
      </c>
    </row>
    <row r="97" spans="2:51" s="11" customFormat="1" ht="13.5">
      <c r="B97" s="168"/>
      <c r="D97" s="162" t="s">
        <v>191</v>
      </c>
      <c r="E97" s="169" t="s">
        <v>5</v>
      </c>
      <c r="F97" s="170" t="s">
        <v>1019</v>
      </c>
      <c r="H97" s="171">
        <v>10.8</v>
      </c>
      <c r="L97" s="168"/>
      <c r="M97" s="172"/>
      <c r="N97" s="173"/>
      <c r="O97" s="173"/>
      <c r="P97" s="173"/>
      <c r="Q97" s="173"/>
      <c r="R97" s="173"/>
      <c r="S97" s="173"/>
      <c r="T97" s="174"/>
      <c r="AT97" s="169" t="s">
        <v>191</v>
      </c>
      <c r="AU97" s="169" t="s">
        <v>80</v>
      </c>
      <c r="AV97" s="11" t="s">
        <v>80</v>
      </c>
      <c r="AW97" s="11" t="s">
        <v>33</v>
      </c>
      <c r="AX97" s="11" t="s">
        <v>70</v>
      </c>
      <c r="AY97" s="169" t="s">
        <v>132</v>
      </c>
    </row>
    <row r="98" spans="2:51" s="11" customFormat="1" ht="13.5">
      <c r="B98" s="168"/>
      <c r="D98" s="162" t="s">
        <v>191</v>
      </c>
      <c r="E98" s="169" t="s">
        <v>5</v>
      </c>
      <c r="F98" s="170" t="s">
        <v>1020</v>
      </c>
      <c r="H98" s="171">
        <v>7.65</v>
      </c>
      <c r="L98" s="168"/>
      <c r="M98" s="172"/>
      <c r="N98" s="173"/>
      <c r="O98" s="173"/>
      <c r="P98" s="173"/>
      <c r="Q98" s="173"/>
      <c r="R98" s="173"/>
      <c r="S98" s="173"/>
      <c r="T98" s="174"/>
      <c r="AT98" s="169" t="s">
        <v>191</v>
      </c>
      <c r="AU98" s="169" t="s">
        <v>80</v>
      </c>
      <c r="AV98" s="11" t="s">
        <v>80</v>
      </c>
      <c r="AW98" s="11" t="s">
        <v>33</v>
      </c>
      <c r="AX98" s="11" t="s">
        <v>70</v>
      </c>
      <c r="AY98" s="169" t="s">
        <v>132</v>
      </c>
    </row>
    <row r="99" spans="2:51" s="11" customFormat="1" ht="13.5">
      <c r="B99" s="168"/>
      <c r="D99" s="162" t="s">
        <v>191</v>
      </c>
      <c r="E99" s="169" t="s">
        <v>5</v>
      </c>
      <c r="F99" s="170" t="s">
        <v>1020</v>
      </c>
      <c r="H99" s="171">
        <v>7.65</v>
      </c>
      <c r="L99" s="168"/>
      <c r="M99" s="172"/>
      <c r="N99" s="173"/>
      <c r="O99" s="173"/>
      <c r="P99" s="173"/>
      <c r="Q99" s="173"/>
      <c r="R99" s="173"/>
      <c r="S99" s="173"/>
      <c r="T99" s="174"/>
      <c r="AT99" s="169" t="s">
        <v>191</v>
      </c>
      <c r="AU99" s="169" t="s">
        <v>80</v>
      </c>
      <c r="AV99" s="11" t="s">
        <v>80</v>
      </c>
      <c r="AW99" s="11" t="s">
        <v>33</v>
      </c>
      <c r="AX99" s="11" t="s">
        <v>70</v>
      </c>
      <c r="AY99" s="169" t="s">
        <v>132</v>
      </c>
    </row>
    <row r="100" spans="2:51" s="11" customFormat="1" ht="13.5">
      <c r="B100" s="168"/>
      <c r="D100" s="162" t="s">
        <v>191</v>
      </c>
      <c r="E100" s="169" t="s">
        <v>5</v>
      </c>
      <c r="F100" s="170" t="s">
        <v>1021</v>
      </c>
      <c r="H100" s="171">
        <v>10.45</v>
      </c>
      <c r="L100" s="168"/>
      <c r="M100" s="172"/>
      <c r="N100" s="173"/>
      <c r="O100" s="173"/>
      <c r="P100" s="173"/>
      <c r="Q100" s="173"/>
      <c r="R100" s="173"/>
      <c r="S100" s="173"/>
      <c r="T100" s="174"/>
      <c r="AT100" s="169" t="s">
        <v>191</v>
      </c>
      <c r="AU100" s="169" t="s">
        <v>80</v>
      </c>
      <c r="AV100" s="11" t="s">
        <v>80</v>
      </c>
      <c r="AW100" s="11" t="s">
        <v>33</v>
      </c>
      <c r="AX100" s="11" t="s">
        <v>70</v>
      </c>
      <c r="AY100" s="169" t="s">
        <v>132</v>
      </c>
    </row>
    <row r="101" spans="2:51" s="14" customFormat="1" ht="13.5">
      <c r="B101" s="188"/>
      <c r="D101" s="162" t="s">
        <v>191</v>
      </c>
      <c r="E101" s="189" t="s">
        <v>5</v>
      </c>
      <c r="F101" s="190" t="s">
        <v>1022</v>
      </c>
      <c r="H101" s="191">
        <v>36.55</v>
      </c>
      <c r="L101" s="188"/>
      <c r="M101" s="192"/>
      <c r="N101" s="193"/>
      <c r="O101" s="193"/>
      <c r="P101" s="193"/>
      <c r="Q101" s="193"/>
      <c r="R101" s="193"/>
      <c r="S101" s="193"/>
      <c r="T101" s="194"/>
      <c r="AT101" s="189" t="s">
        <v>191</v>
      </c>
      <c r="AU101" s="189" t="s">
        <v>80</v>
      </c>
      <c r="AV101" s="14" t="s">
        <v>145</v>
      </c>
      <c r="AW101" s="14" t="s">
        <v>33</v>
      </c>
      <c r="AX101" s="14" t="s">
        <v>70</v>
      </c>
      <c r="AY101" s="189" t="s">
        <v>132</v>
      </c>
    </row>
    <row r="102" spans="2:51" s="11" customFormat="1" ht="13.5">
      <c r="B102" s="168"/>
      <c r="D102" s="162" t="s">
        <v>191</v>
      </c>
      <c r="E102" s="169" t="s">
        <v>5</v>
      </c>
      <c r="F102" s="170" t="s">
        <v>1023</v>
      </c>
      <c r="H102" s="171">
        <v>9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51" s="14" customFormat="1" ht="13.5">
      <c r="B103" s="188"/>
      <c r="D103" s="162" t="s">
        <v>191</v>
      </c>
      <c r="E103" s="189" t="s">
        <v>5</v>
      </c>
      <c r="F103" s="190" t="s">
        <v>1024</v>
      </c>
      <c r="H103" s="191">
        <v>9</v>
      </c>
      <c r="L103" s="188"/>
      <c r="M103" s="192"/>
      <c r="N103" s="193"/>
      <c r="O103" s="193"/>
      <c r="P103" s="193"/>
      <c r="Q103" s="193"/>
      <c r="R103" s="193"/>
      <c r="S103" s="193"/>
      <c r="T103" s="194"/>
      <c r="AT103" s="189" t="s">
        <v>191</v>
      </c>
      <c r="AU103" s="189" t="s">
        <v>80</v>
      </c>
      <c r="AV103" s="14" t="s">
        <v>145</v>
      </c>
      <c r="AW103" s="14" t="s">
        <v>33</v>
      </c>
      <c r="AX103" s="14" t="s">
        <v>70</v>
      </c>
      <c r="AY103" s="189" t="s">
        <v>132</v>
      </c>
    </row>
    <row r="104" spans="2:51" s="12" customFormat="1" ht="13.5">
      <c r="B104" s="175"/>
      <c r="D104" s="162" t="s">
        <v>191</v>
      </c>
      <c r="E104" s="176" t="s">
        <v>5</v>
      </c>
      <c r="F104" s="177" t="s">
        <v>195</v>
      </c>
      <c r="H104" s="178">
        <v>45.55</v>
      </c>
      <c r="L104" s="175"/>
      <c r="M104" s="179"/>
      <c r="N104" s="180"/>
      <c r="O104" s="180"/>
      <c r="P104" s="180"/>
      <c r="Q104" s="180"/>
      <c r="R104" s="180"/>
      <c r="S104" s="180"/>
      <c r="T104" s="181"/>
      <c r="AT104" s="176" t="s">
        <v>191</v>
      </c>
      <c r="AU104" s="176" t="s">
        <v>80</v>
      </c>
      <c r="AV104" s="12" t="s">
        <v>151</v>
      </c>
      <c r="AW104" s="12" t="s">
        <v>33</v>
      </c>
      <c r="AX104" s="12" t="s">
        <v>78</v>
      </c>
      <c r="AY104" s="176" t="s">
        <v>132</v>
      </c>
    </row>
    <row r="105" spans="2:65" s="1" customFormat="1" ht="25.5" customHeight="1">
      <c r="B105" s="149"/>
      <c r="C105" s="150" t="s">
        <v>80</v>
      </c>
      <c r="D105" s="150" t="s">
        <v>133</v>
      </c>
      <c r="E105" s="151" t="s">
        <v>1025</v>
      </c>
      <c r="F105" s="152" t="s">
        <v>1026</v>
      </c>
      <c r="G105" s="153" t="s">
        <v>202</v>
      </c>
      <c r="H105" s="154">
        <v>9.48</v>
      </c>
      <c r="I105" s="154"/>
      <c r="J105" s="154">
        <f>ROUND(I105*H105,2)</f>
        <v>0</v>
      </c>
      <c r="K105" s="152" t="s">
        <v>137</v>
      </c>
      <c r="L105" s="37"/>
      <c r="M105" s="155" t="s">
        <v>5</v>
      </c>
      <c r="N105" s="156" t="s">
        <v>41</v>
      </c>
      <c r="O105" s="157">
        <v>3.07</v>
      </c>
      <c r="P105" s="157">
        <f>O105*H105</f>
        <v>29.1036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23" t="s">
        <v>151</v>
      </c>
      <c r="AT105" s="23" t="s">
        <v>133</v>
      </c>
      <c r="AU105" s="23" t="s">
        <v>80</v>
      </c>
      <c r="AY105" s="23" t="s">
        <v>132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23" t="s">
        <v>78</v>
      </c>
      <c r="BK105" s="159">
        <f>ROUND(I105*H105,2)</f>
        <v>0</v>
      </c>
      <c r="BL105" s="23" t="s">
        <v>151</v>
      </c>
      <c r="BM105" s="23" t="s">
        <v>1027</v>
      </c>
    </row>
    <row r="106" spans="2:51" s="11" customFormat="1" ht="13.5">
      <c r="B106" s="168"/>
      <c r="D106" s="162" t="s">
        <v>191</v>
      </c>
      <c r="E106" s="169" t="s">
        <v>5</v>
      </c>
      <c r="F106" s="170" t="s">
        <v>1028</v>
      </c>
      <c r="H106" s="171">
        <v>9.48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78</v>
      </c>
      <c r="AY106" s="169" t="s">
        <v>132</v>
      </c>
    </row>
    <row r="107" spans="2:65" s="1" customFormat="1" ht="25.5" customHeight="1">
      <c r="B107" s="149"/>
      <c r="C107" s="150" t="s">
        <v>145</v>
      </c>
      <c r="D107" s="150" t="s">
        <v>133</v>
      </c>
      <c r="E107" s="151" t="s">
        <v>1029</v>
      </c>
      <c r="F107" s="152" t="s">
        <v>1030</v>
      </c>
      <c r="G107" s="153" t="s">
        <v>202</v>
      </c>
      <c r="H107" s="154">
        <v>47.16</v>
      </c>
      <c r="I107" s="154"/>
      <c r="J107" s="154">
        <f>ROUND(I107*H107,2)</f>
        <v>0</v>
      </c>
      <c r="K107" s="152" t="s">
        <v>137</v>
      </c>
      <c r="L107" s="37"/>
      <c r="M107" s="155" t="s">
        <v>5</v>
      </c>
      <c r="N107" s="156" t="s">
        <v>41</v>
      </c>
      <c r="O107" s="157">
        <v>3.37</v>
      </c>
      <c r="P107" s="157">
        <f>O107*H107</f>
        <v>158.92919999999998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23" t="s">
        <v>151</v>
      </c>
      <c r="AT107" s="23" t="s">
        <v>133</v>
      </c>
      <c r="AU107" s="23" t="s">
        <v>80</v>
      </c>
      <c r="AY107" s="23" t="s">
        <v>132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23" t="s">
        <v>78</v>
      </c>
      <c r="BK107" s="159">
        <f>ROUND(I107*H107,2)</f>
        <v>0</v>
      </c>
      <c r="BL107" s="23" t="s">
        <v>151</v>
      </c>
      <c r="BM107" s="23" t="s">
        <v>1031</v>
      </c>
    </row>
    <row r="108" spans="2:51" s="11" customFormat="1" ht="13.5">
      <c r="B108" s="168"/>
      <c r="D108" s="162" t="s">
        <v>191</v>
      </c>
      <c r="E108" s="169" t="s">
        <v>5</v>
      </c>
      <c r="F108" s="170" t="s">
        <v>1032</v>
      </c>
      <c r="H108" s="171">
        <v>7.02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51" s="11" customFormat="1" ht="13.5">
      <c r="B109" s="168"/>
      <c r="D109" s="162" t="s">
        <v>191</v>
      </c>
      <c r="E109" s="169" t="s">
        <v>5</v>
      </c>
      <c r="F109" s="170" t="s">
        <v>1033</v>
      </c>
      <c r="H109" s="171">
        <v>4.97</v>
      </c>
      <c r="L109" s="168"/>
      <c r="M109" s="172"/>
      <c r="N109" s="173"/>
      <c r="O109" s="173"/>
      <c r="P109" s="173"/>
      <c r="Q109" s="173"/>
      <c r="R109" s="173"/>
      <c r="S109" s="173"/>
      <c r="T109" s="174"/>
      <c r="AT109" s="169" t="s">
        <v>191</v>
      </c>
      <c r="AU109" s="169" t="s">
        <v>80</v>
      </c>
      <c r="AV109" s="11" t="s">
        <v>80</v>
      </c>
      <c r="AW109" s="11" t="s">
        <v>33</v>
      </c>
      <c r="AX109" s="11" t="s">
        <v>70</v>
      </c>
      <c r="AY109" s="169" t="s">
        <v>132</v>
      </c>
    </row>
    <row r="110" spans="2:51" s="11" customFormat="1" ht="13.5">
      <c r="B110" s="168"/>
      <c r="D110" s="162" t="s">
        <v>191</v>
      </c>
      <c r="E110" s="169" t="s">
        <v>5</v>
      </c>
      <c r="F110" s="170" t="s">
        <v>1033</v>
      </c>
      <c r="H110" s="171">
        <v>4.97</v>
      </c>
      <c r="L110" s="168"/>
      <c r="M110" s="172"/>
      <c r="N110" s="173"/>
      <c r="O110" s="173"/>
      <c r="P110" s="173"/>
      <c r="Q110" s="173"/>
      <c r="R110" s="173"/>
      <c r="S110" s="173"/>
      <c r="T110" s="174"/>
      <c r="AT110" s="169" t="s">
        <v>191</v>
      </c>
      <c r="AU110" s="169" t="s">
        <v>80</v>
      </c>
      <c r="AV110" s="11" t="s">
        <v>80</v>
      </c>
      <c r="AW110" s="11" t="s">
        <v>33</v>
      </c>
      <c r="AX110" s="11" t="s">
        <v>70</v>
      </c>
      <c r="AY110" s="169" t="s">
        <v>132</v>
      </c>
    </row>
    <row r="111" spans="2:51" s="11" customFormat="1" ht="13.5">
      <c r="B111" s="168"/>
      <c r="D111" s="162" t="s">
        <v>191</v>
      </c>
      <c r="E111" s="169" t="s">
        <v>5</v>
      </c>
      <c r="F111" s="170" t="s">
        <v>1034</v>
      </c>
      <c r="H111" s="171">
        <v>6.79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51" s="14" customFormat="1" ht="13.5">
      <c r="B112" s="188"/>
      <c r="D112" s="162" t="s">
        <v>191</v>
      </c>
      <c r="E112" s="189" t="s">
        <v>5</v>
      </c>
      <c r="F112" s="190" t="s">
        <v>1022</v>
      </c>
      <c r="H112" s="191">
        <v>23.75</v>
      </c>
      <c r="L112" s="188"/>
      <c r="M112" s="192"/>
      <c r="N112" s="193"/>
      <c r="O112" s="193"/>
      <c r="P112" s="193"/>
      <c r="Q112" s="193"/>
      <c r="R112" s="193"/>
      <c r="S112" s="193"/>
      <c r="T112" s="194"/>
      <c r="AT112" s="189" t="s">
        <v>191</v>
      </c>
      <c r="AU112" s="189" t="s">
        <v>80</v>
      </c>
      <c r="AV112" s="14" t="s">
        <v>145</v>
      </c>
      <c r="AW112" s="14" t="s">
        <v>33</v>
      </c>
      <c r="AX112" s="14" t="s">
        <v>70</v>
      </c>
      <c r="AY112" s="189" t="s">
        <v>132</v>
      </c>
    </row>
    <row r="113" spans="2:51" s="11" customFormat="1" ht="13.5">
      <c r="B113" s="168"/>
      <c r="D113" s="162" t="s">
        <v>191</v>
      </c>
      <c r="E113" s="169" t="s">
        <v>5</v>
      </c>
      <c r="F113" s="170" t="s">
        <v>1035</v>
      </c>
      <c r="H113" s="171">
        <v>5.85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51" s="14" customFormat="1" ht="13.5">
      <c r="B114" s="188"/>
      <c r="D114" s="162" t="s">
        <v>191</v>
      </c>
      <c r="E114" s="189" t="s">
        <v>5</v>
      </c>
      <c r="F114" s="190" t="s">
        <v>1024</v>
      </c>
      <c r="H114" s="191">
        <v>5.85</v>
      </c>
      <c r="L114" s="188"/>
      <c r="M114" s="192"/>
      <c r="N114" s="193"/>
      <c r="O114" s="193"/>
      <c r="P114" s="193"/>
      <c r="Q114" s="193"/>
      <c r="R114" s="193"/>
      <c r="S114" s="193"/>
      <c r="T114" s="194"/>
      <c r="AT114" s="189" t="s">
        <v>191</v>
      </c>
      <c r="AU114" s="189" t="s">
        <v>80</v>
      </c>
      <c r="AV114" s="14" t="s">
        <v>145</v>
      </c>
      <c r="AW114" s="14" t="s">
        <v>33</v>
      </c>
      <c r="AX114" s="14" t="s">
        <v>70</v>
      </c>
      <c r="AY114" s="189" t="s">
        <v>132</v>
      </c>
    </row>
    <row r="115" spans="2:51" s="11" customFormat="1" ht="13.5">
      <c r="B115" s="168"/>
      <c r="D115" s="162" t="s">
        <v>191</v>
      </c>
      <c r="E115" s="169" t="s">
        <v>5</v>
      </c>
      <c r="F115" s="170" t="s">
        <v>1036</v>
      </c>
      <c r="H115" s="171">
        <v>12.16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51" s="11" customFormat="1" ht="13.5">
      <c r="B116" s="168"/>
      <c r="D116" s="162" t="s">
        <v>191</v>
      </c>
      <c r="E116" s="169" t="s">
        <v>5</v>
      </c>
      <c r="F116" s="170" t="s">
        <v>1037</v>
      </c>
      <c r="H116" s="171">
        <v>5.4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51" s="14" customFormat="1" ht="13.5">
      <c r="B117" s="188"/>
      <c r="D117" s="162" t="s">
        <v>191</v>
      </c>
      <c r="E117" s="189" t="s">
        <v>5</v>
      </c>
      <c r="F117" s="190" t="s">
        <v>1038</v>
      </c>
      <c r="H117" s="191">
        <v>17.56</v>
      </c>
      <c r="L117" s="188"/>
      <c r="M117" s="192"/>
      <c r="N117" s="193"/>
      <c r="O117" s="193"/>
      <c r="P117" s="193"/>
      <c r="Q117" s="193"/>
      <c r="R117" s="193"/>
      <c r="S117" s="193"/>
      <c r="T117" s="194"/>
      <c r="AT117" s="189" t="s">
        <v>191</v>
      </c>
      <c r="AU117" s="189" t="s">
        <v>80</v>
      </c>
      <c r="AV117" s="14" t="s">
        <v>145</v>
      </c>
      <c r="AW117" s="14" t="s">
        <v>33</v>
      </c>
      <c r="AX117" s="14" t="s">
        <v>70</v>
      </c>
      <c r="AY117" s="189" t="s">
        <v>132</v>
      </c>
    </row>
    <row r="118" spans="2:51" s="12" customFormat="1" ht="13.5">
      <c r="B118" s="175"/>
      <c r="D118" s="162" t="s">
        <v>191</v>
      </c>
      <c r="E118" s="176" t="s">
        <v>5</v>
      </c>
      <c r="F118" s="177" t="s">
        <v>195</v>
      </c>
      <c r="H118" s="178">
        <v>47.16</v>
      </c>
      <c r="L118" s="175"/>
      <c r="M118" s="179"/>
      <c r="N118" s="180"/>
      <c r="O118" s="180"/>
      <c r="P118" s="180"/>
      <c r="Q118" s="180"/>
      <c r="R118" s="180"/>
      <c r="S118" s="180"/>
      <c r="T118" s="181"/>
      <c r="AT118" s="176" t="s">
        <v>191</v>
      </c>
      <c r="AU118" s="176" t="s">
        <v>80</v>
      </c>
      <c r="AV118" s="12" t="s">
        <v>151</v>
      </c>
      <c r="AW118" s="12" t="s">
        <v>33</v>
      </c>
      <c r="AX118" s="12" t="s">
        <v>78</v>
      </c>
      <c r="AY118" s="176" t="s">
        <v>132</v>
      </c>
    </row>
    <row r="119" spans="2:65" s="1" customFormat="1" ht="16.5" customHeight="1">
      <c r="B119" s="149"/>
      <c r="C119" s="150" t="s">
        <v>151</v>
      </c>
      <c r="D119" s="150" t="s">
        <v>133</v>
      </c>
      <c r="E119" s="151" t="s">
        <v>236</v>
      </c>
      <c r="F119" s="152" t="s">
        <v>237</v>
      </c>
      <c r="G119" s="153" t="s">
        <v>136</v>
      </c>
      <c r="H119" s="154">
        <v>1</v>
      </c>
      <c r="I119" s="154"/>
      <c r="J119" s="154">
        <f>ROUND(I119*H119,2)</f>
        <v>0</v>
      </c>
      <c r="K119" s="152" t="s">
        <v>5</v>
      </c>
      <c r="L119" s="37"/>
      <c r="M119" s="155" t="s">
        <v>5</v>
      </c>
      <c r="N119" s="156" t="s">
        <v>41</v>
      </c>
      <c r="O119" s="157">
        <v>0</v>
      </c>
      <c r="P119" s="157">
        <f>O119*H119</f>
        <v>0</v>
      </c>
      <c r="Q119" s="157">
        <v>0</v>
      </c>
      <c r="R119" s="157">
        <f>Q119*H119</f>
        <v>0</v>
      </c>
      <c r="S119" s="157">
        <v>0</v>
      </c>
      <c r="T119" s="158">
        <f>S119*H119</f>
        <v>0</v>
      </c>
      <c r="AR119" s="23" t="s">
        <v>151</v>
      </c>
      <c r="AT119" s="23" t="s">
        <v>133</v>
      </c>
      <c r="AU119" s="23" t="s">
        <v>80</v>
      </c>
      <c r="AY119" s="23" t="s">
        <v>132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23" t="s">
        <v>78</v>
      </c>
      <c r="BK119" s="159">
        <f>ROUND(I119*H119,2)</f>
        <v>0</v>
      </c>
      <c r="BL119" s="23" t="s">
        <v>151</v>
      </c>
      <c r="BM119" s="23" t="s">
        <v>1039</v>
      </c>
    </row>
    <row r="120" spans="2:65" s="1" customFormat="1" ht="16.5" customHeight="1">
      <c r="B120" s="149"/>
      <c r="C120" s="150" t="s">
        <v>131</v>
      </c>
      <c r="D120" s="150" t="s">
        <v>133</v>
      </c>
      <c r="E120" s="151" t="s">
        <v>1040</v>
      </c>
      <c r="F120" s="152" t="s">
        <v>1041</v>
      </c>
      <c r="G120" s="153" t="s">
        <v>202</v>
      </c>
      <c r="H120" s="154">
        <v>4.01</v>
      </c>
      <c r="I120" s="154"/>
      <c r="J120" s="154">
        <f>ROUND(I120*H120,2)</f>
        <v>0</v>
      </c>
      <c r="K120" s="152" t="s">
        <v>137</v>
      </c>
      <c r="L120" s="37"/>
      <c r="M120" s="155" t="s">
        <v>5</v>
      </c>
      <c r="N120" s="156" t="s">
        <v>41</v>
      </c>
      <c r="O120" s="157">
        <v>1.239</v>
      </c>
      <c r="P120" s="157">
        <f>O120*H120</f>
        <v>4.96839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23" t="s">
        <v>151</v>
      </c>
      <c r="AT120" s="23" t="s">
        <v>133</v>
      </c>
      <c r="AU120" s="23" t="s">
        <v>80</v>
      </c>
      <c r="AY120" s="23" t="s">
        <v>132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23" t="s">
        <v>78</v>
      </c>
      <c r="BK120" s="159">
        <f>ROUND(I120*H120,2)</f>
        <v>0</v>
      </c>
      <c r="BL120" s="23" t="s">
        <v>151</v>
      </c>
      <c r="BM120" s="23" t="s">
        <v>1042</v>
      </c>
    </row>
    <row r="121" spans="2:51" s="11" customFormat="1" ht="13.5">
      <c r="B121" s="168"/>
      <c r="D121" s="162" t="s">
        <v>191</v>
      </c>
      <c r="E121" s="169" t="s">
        <v>5</v>
      </c>
      <c r="F121" s="170" t="s">
        <v>1043</v>
      </c>
      <c r="H121" s="171">
        <v>4.01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78</v>
      </c>
      <c r="AY121" s="169" t="s">
        <v>132</v>
      </c>
    </row>
    <row r="122" spans="2:65" s="1" customFormat="1" ht="16.5" customHeight="1">
      <c r="B122" s="149"/>
      <c r="C122" s="150" t="s">
        <v>158</v>
      </c>
      <c r="D122" s="150" t="s">
        <v>133</v>
      </c>
      <c r="E122" s="151" t="s">
        <v>1044</v>
      </c>
      <c r="F122" s="152" t="s">
        <v>1045</v>
      </c>
      <c r="G122" s="153" t="s">
        <v>202</v>
      </c>
      <c r="H122" s="154">
        <v>52.64</v>
      </c>
      <c r="I122" s="154"/>
      <c r="J122" s="154">
        <f>ROUND(I122*H122,2)</f>
        <v>0</v>
      </c>
      <c r="K122" s="152" t="s">
        <v>137</v>
      </c>
      <c r="L122" s="37"/>
      <c r="M122" s="155" t="s">
        <v>5</v>
      </c>
      <c r="N122" s="156" t="s">
        <v>41</v>
      </c>
      <c r="O122" s="157">
        <v>0.652</v>
      </c>
      <c r="P122" s="157">
        <f>O122*H122</f>
        <v>34.32128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23" t="s">
        <v>151</v>
      </c>
      <c r="AT122" s="23" t="s">
        <v>133</v>
      </c>
      <c r="AU122" s="23" t="s">
        <v>80</v>
      </c>
      <c r="AY122" s="23" t="s">
        <v>132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23" t="s">
        <v>78</v>
      </c>
      <c r="BK122" s="159">
        <f>ROUND(I122*H122,2)</f>
        <v>0</v>
      </c>
      <c r="BL122" s="23" t="s">
        <v>151</v>
      </c>
      <c r="BM122" s="23" t="s">
        <v>1046</v>
      </c>
    </row>
    <row r="123" spans="2:51" s="11" customFormat="1" ht="13.5">
      <c r="B123" s="168"/>
      <c r="D123" s="162" t="s">
        <v>191</v>
      </c>
      <c r="E123" s="169" t="s">
        <v>5</v>
      </c>
      <c r="F123" s="170" t="s">
        <v>1047</v>
      </c>
      <c r="H123" s="171">
        <v>52.64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191</v>
      </c>
      <c r="AU123" s="169" t="s">
        <v>80</v>
      </c>
      <c r="AV123" s="11" t="s">
        <v>80</v>
      </c>
      <c r="AW123" s="11" t="s">
        <v>33</v>
      </c>
      <c r="AX123" s="11" t="s">
        <v>78</v>
      </c>
      <c r="AY123" s="169" t="s">
        <v>132</v>
      </c>
    </row>
    <row r="124" spans="2:65" s="1" customFormat="1" ht="25.5" customHeight="1">
      <c r="B124" s="149"/>
      <c r="C124" s="150" t="s">
        <v>164</v>
      </c>
      <c r="D124" s="150" t="s">
        <v>133</v>
      </c>
      <c r="E124" s="151" t="s">
        <v>1048</v>
      </c>
      <c r="F124" s="152" t="s">
        <v>1049</v>
      </c>
      <c r="G124" s="153" t="s">
        <v>202</v>
      </c>
      <c r="H124" s="154">
        <v>52.64</v>
      </c>
      <c r="I124" s="154"/>
      <c r="J124" s="154">
        <f>ROUND(I124*H124,2)</f>
        <v>0</v>
      </c>
      <c r="K124" s="152" t="s">
        <v>137</v>
      </c>
      <c r="L124" s="37"/>
      <c r="M124" s="155" t="s">
        <v>5</v>
      </c>
      <c r="N124" s="156" t="s">
        <v>41</v>
      </c>
      <c r="O124" s="157">
        <v>0.382</v>
      </c>
      <c r="P124" s="157">
        <f>O124*H124</f>
        <v>20.10848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23" t="s">
        <v>151</v>
      </c>
      <c r="AT124" s="23" t="s">
        <v>133</v>
      </c>
      <c r="AU124" s="23" t="s">
        <v>80</v>
      </c>
      <c r="AY124" s="23" t="s">
        <v>132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23" t="s">
        <v>78</v>
      </c>
      <c r="BK124" s="159">
        <f>ROUND(I124*H124,2)</f>
        <v>0</v>
      </c>
      <c r="BL124" s="23" t="s">
        <v>151</v>
      </c>
      <c r="BM124" s="23" t="s">
        <v>1050</v>
      </c>
    </row>
    <row r="125" spans="2:65" s="1" customFormat="1" ht="25.5" customHeight="1">
      <c r="B125" s="149"/>
      <c r="C125" s="150" t="s">
        <v>240</v>
      </c>
      <c r="D125" s="150" t="s">
        <v>133</v>
      </c>
      <c r="E125" s="151" t="s">
        <v>1051</v>
      </c>
      <c r="F125" s="152" t="s">
        <v>1052</v>
      </c>
      <c r="G125" s="153" t="s">
        <v>202</v>
      </c>
      <c r="H125" s="154">
        <v>52.64</v>
      </c>
      <c r="I125" s="154"/>
      <c r="J125" s="154">
        <f>ROUND(I125*H125,2)</f>
        <v>0</v>
      </c>
      <c r="K125" s="152" t="s">
        <v>137</v>
      </c>
      <c r="L125" s="37"/>
      <c r="M125" s="155" t="s">
        <v>5</v>
      </c>
      <c r="N125" s="156" t="s">
        <v>41</v>
      </c>
      <c r="O125" s="157">
        <v>0.348</v>
      </c>
      <c r="P125" s="157">
        <f>O125*H125</f>
        <v>18.31872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23" t="s">
        <v>151</v>
      </c>
      <c r="AT125" s="23" t="s">
        <v>133</v>
      </c>
      <c r="AU125" s="23" t="s">
        <v>80</v>
      </c>
      <c r="AY125" s="23" t="s">
        <v>132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23" t="s">
        <v>78</v>
      </c>
      <c r="BK125" s="159">
        <f>ROUND(I125*H125,2)</f>
        <v>0</v>
      </c>
      <c r="BL125" s="23" t="s">
        <v>151</v>
      </c>
      <c r="BM125" s="23" t="s">
        <v>1053</v>
      </c>
    </row>
    <row r="126" spans="2:65" s="1" customFormat="1" ht="16.5" customHeight="1">
      <c r="B126" s="149"/>
      <c r="C126" s="150" t="s">
        <v>244</v>
      </c>
      <c r="D126" s="150" t="s">
        <v>133</v>
      </c>
      <c r="E126" s="151" t="s">
        <v>1054</v>
      </c>
      <c r="F126" s="152" t="s">
        <v>1055</v>
      </c>
      <c r="G126" s="153" t="s">
        <v>202</v>
      </c>
      <c r="H126" s="154">
        <v>52.64</v>
      </c>
      <c r="I126" s="154"/>
      <c r="J126" s="154">
        <f>ROUND(I126*H126,2)</f>
        <v>0</v>
      </c>
      <c r="K126" s="152" t="s">
        <v>137</v>
      </c>
      <c r="L126" s="37"/>
      <c r="M126" s="155" t="s">
        <v>5</v>
      </c>
      <c r="N126" s="156" t="s">
        <v>41</v>
      </c>
      <c r="O126" s="157">
        <v>0.083</v>
      </c>
      <c r="P126" s="157">
        <f>O126*H126</f>
        <v>4.369120000000001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23" t="s">
        <v>151</v>
      </c>
      <c r="AT126" s="23" t="s">
        <v>133</v>
      </c>
      <c r="AU126" s="23" t="s">
        <v>80</v>
      </c>
      <c r="AY126" s="23" t="s">
        <v>132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23" t="s">
        <v>78</v>
      </c>
      <c r="BK126" s="159">
        <f>ROUND(I126*H126,2)</f>
        <v>0</v>
      </c>
      <c r="BL126" s="23" t="s">
        <v>151</v>
      </c>
      <c r="BM126" s="23" t="s">
        <v>1056</v>
      </c>
    </row>
    <row r="127" spans="2:65" s="1" customFormat="1" ht="25.5" customHeight="1">
      <c r="B127" s="149"/>
      <c r="C127" s="150" t="s">
        <v>250</v>
      </c>
      <c r="D127" s="150" t="s">
        <v>133</v>
      </c>
      <c r="E127" s="151" t="s">
        <v>1057</v>
      </c>
      <c r="F127" s="152" t="s">
        <v>1058</v>
      </c>
      <c r="G127" s="153" t="s">
        <v>202</v>
      </c>
      <c r="H127" s="154">
        <v>526.41</v>
      </c>
      <c r="I127" s="154"/>
      <c r="J127" s="154">
        <f>ROUND(I127*H127,2)</f>
        <v>0</v>
      </c>
      <c r="K127" s="152" t="s">
        <v>137</v>
      </c>
      <c r="L127" s="37"/>
      <c r="M127" s="155" t="s">
        <v>5</v>
      </c>
      <c r="N127" s="156" t="s">
        <v>41</v>
      </c>
      <c r="O127" s="157">
        <v>0.004</v>
      </c>
      <c r="P127" s="157">
        <f>O127*H127</f>
        <v>2.1056399999999997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23" t="s">
        <v>151</v>
      </c>
      <c r="AT127" s="23" t="s">
        <v>133</v>
      </c>
      <c r="AU127" s="23" t="s">
        <v>80</v>
      </c>
      <c r="AY127" s="23" t="s">
        <v>132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23" t="s">
        <v>78</v>
      </c>
      <c r="BK127" s="159">
        <f>ROUND(I127*H127,2)</f>
        <v>0</v>
      </c>
      <c r="BL127" s="23" t="s">
        <v>151</v>
      </c>
      <c r="BM127" s="23" t="s">
        <v>1059</v>
      </c>
    </row>
    <row r="128" spans="2:51" s="11" customFormat="1" ht="13.5">
      <c r="B128" s="168"/>
      <c r="D128" s="162" t="s">
        <v>191</v>
      </c>
      <c r="E128" s="169" t="s">
        <v>5</v>
      </c>
      <c r="F128" s="170" t="s">
        <v>1060</v>
      </c>
      <c r="H128" s="171">
        <v>526.41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78</v>
      </c>
      <c r="AY128" s="169" t="s">
        <v>132</v>
      </c>
    </row>
    <row r="129" spans="2:65" s="1" customFormat="1" ht="16.5" customHeight="1">
      <c r="B129" s="149"/>
      <c r="C129" s="150" t="s">
        <v>256</v>
      </c>
      <c r="D129" s="150" t="s">
        <v>133</v>
      </c>
      <c r="E129" s="151" t="s">
        <v>1061</v>
      </c>
      <c r="F129" s="152" t="s">
        <v>1062</v>
      </c>
      <c r="G129" s="153" t="s">
        <v>202</v>
      </c>
      <c r="H129" s="154">
        <v>52.64</v>
      </c>
      <c r="I129" s="154"/>
      <c r="J129" s="154">
        <f>ROUND(I129*H129,2)</f>
        <v>0</v>
      </c>
      <c r="K129" s="152" t="s">
        <v>137</v>
      </c>
      <c r="L129" s="37"/>
      <c r="M129" s="155" t="s">
        <v>5</v>
      </c>
      <c r="N129" s="156" t="s">
        <v>41</v>
      </c>
      <c r="O129" s="157">
        <v>0.009</v>
      </c>
      <c r="P129" s="157">
        <f>O129*H129</f>
        <v>0.47375999999999996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23" t="s">
        <v>151</v>
      </c>
      <c r="AT129" s="23" t="s">
        <v>133</v>
      </c>
      <c r="AU129" s="23" t="s">
        <v>80</v>
      </c>
      <c r="AY129" s="23" t="s">
        <v>132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23" t="s">
        <v>78</v>
      </c>
      <c r="BK129" s="159">
        <f>ROUND(I129*H129,2)</f>
        <v>0</v>
      </c>
      <c r="BL129" s="23" t="s">
        <v>151</v>
      </c>
      <c r="BM129" s="23" t="s">
        <v>1063</v>
      </c>
    </row>
    <row r="130" spans="2:65" s="1" customFormat="1" ht="16.5" customHeight="1">
      <c r="B130" s="149"/>
      <c r="C130" s="150" t="s">
        <v>279</v>
      </c>
      <c r="D130" s="150" t="s">
        <v>133</v>
      </c>
      <c r="E130" s="151" t="s">
        <v>1064</v>
      </c>
      <c r="F130" s="152" t="s">
        <v>1065</v>
      </c>
      <c r="G130" s="153" t="s">
        <v>512</v>
      </c>
      <c r="H130" s="154">
        <v>94.75</v>
      </c>
      <c r="I130" s="154"/>
      <c r="J130" s="154">
        <f>ROUND(I130*H130,2)</f>
        <v>0</v>
      </c>
      <c r="K130" s="152" t="s">
        <v>137</v>
      </c>
      <c r="L130" s="37"/>
      <c r="M130" s="155" t="s">
        <v>5</v>
      </c>
      <c r="N130" s="156" t="s">
        <v>41</v>
      </c>
      <c r="O130" s="157">
        <v>0</v>
      </c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23" t="s">
        <v>151</v>
      </c>
      <c r="AT130" s="23" t="s">
        <v>133</v>
      </c>
      <c r="AU130" s="23" t="s">
        <v>80</v>
      </c>
      <c r="AY130" s="23" t="s">
        <v>132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23" t="s">
        <v>78</v>
      </c>
      <c r="BK130" s="159">
        <f>ROUND(I130*H130,2)</f>
        <v>0</v>
      </c>
      <c r="BL130" s="23" t="s">
        <v>151</v>
      </c>
      <c r="BM130" s="23" t="s">
        <v>1066</v>
      </c>
    </row>
    <row r="131" spans="2:51" s="11" customFormat="1" ht="13.5">
      <c r="B131" s="168"/>
      <c r="D131" s="162" t="s">
        <v>191</v>
      </c>
      <c r="E131" s="169" t="s">
        <v>5</v>
      </c>
      <c r="F131" s="170" t="s">
        <v>1067</v>
      </c>
      <c r="H131" s="171">
        <v>94.75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191</v>
      </c>
      <c r="AU131" s="169" t="s">
        <v>80</v>
      </c>
      <c r="AV131" s="11" t="s">
        <v>80</v>
      </c>
      <c r="AW131" s="11" t="s">
        <v>33</v>
      </c>
      <c r="AX131" s="11" t="s">
        <v>78</v>
      </c>
      <c r="AY131" s="169" t="s">
        <v>132</v>
      </c>
    </row>
    <row r="132" spans="2:65" s="1" customFormat="1" ht="16.5" customHeight="1">
      <c r="B132" s="149"/>
      <c r="C132" s="150" t="s">
        <v>287</v>
      </c>
      <c r="D132" s="150" t="s">
        <v>133</v>
      </c>
      <c r="E132" s="151" t="s">
        <v>1068</v>
      </c>
      <c r="F132" s="152" t="s">
        <v>1069</v>
      </c>
      <c r="G132" s="153" t="s">
        <v>188</v>
      </c>
      <c r="H132" s="154">
        <v>90</v>
      </c>
      <c r="I132" s="154"/>
      <c r="J132" s="154">
        <f>ROUND(I132*H132,2)</f>
        <v>0</v>
      </c>
      <c r="K132" s="152" t="s">
        <v>5</v>
      </c>
      <c r="L132" s="37"/>
      <c r="M132" s="155" t="s">
        <v>5</v>
      </c>
      <c r="N132" s="156" t="s">
        <v>41</v>
      </c>
      <c r="O132" s="157">
        <v>0</v>
      </c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23" t="s">
        <v>151</v>
      </c>
      <c r="AT132" s="23" t="s">
        <v>133</v>
      </c>
      <c r="AU132" s="23" t="s">
        <v>80</v>
      </c>
      <c r="AY132" s="23" t="s">
        <v>132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23" t="s">
        <v>78</v>
      </c>
      <c r="BK132" s="159">
        <f>ROUND(I132*H132,2)</f>
        <v>0</v>
      </c>
      <c r="BL132" s="23" t="s">
        <v>151</v>
      </c>
      <c r="BM132" s="23" t="s">
        <v>1070</v>
      </c>
    </row>
    <row r="133" spans="2:51" s="11" customFormat="1" ht="13.5">
      <c r="B133" s="168"/>
      <c r="D133" s="162" t="s">
        <v>191</v>
      </c>
      <c r="E133" s="169" t="s">
        <v>5</v>
      </c>
      <c r="F133" s="170" t="s">
        <v>1071</v>
      </c>
      <c r="H133" s="171">
        <v>90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78</v>
      </c>
      <c r="AY133" s="169" t="s">
        <v>132</v>
      </c>
    </row>
    <row r="134" spans="2:63" s="10" customFormat="1" ht="29.85" customHeight="1">
      <c r="B134" s="139"/>
      <c r="D134" s="140" t="s">
        <v>69</v>
      </c>
      <c r="E134" s="160" t="s">
        <v>80</v>
      </c>
      <c r="F134" s="160" t="s">
        <v>1072</v>
      </c>
      <c r="J134" s="161">
        <f>BK134</f>
        <v>0</v>
      </c>
      <c r="L134" s="139"/>
      <c r="M134" s="143"/>
      <c r="N134" s="144"/>
      <c r="O134" s="144"/>
      <c r="P134" s="145">
        <f>SUM(P135:P172)</f>
        <v>38.44065</v>
      </c>
      <c r="Q134" s="144"/>
      <c r="R134" s="145">
        <f>SUM(R135:R172)</f>
        <v>62.379960000000004</v>
      </c>
      <c r="S134" s="144"/>
      <c r="T134" s="146">
        <f>SUM(T135:T172)</f>
        <v>0</v>
      </c>
      <c r="AR134" s="140" t="s">
        <v>78</v>
      </c>
      <c r="AT134" s="147" t="s">
        <v>69</v>
      </c>
      <c r="AU134" s="147" t="s">
        <v>78</v>
      </c>
      <c r="AY134" s="140" t="s">
        <v>132</v>
      </c>
      <c r="BK134" s="148">
        <f>SUM(BK135:BK172)</f>
        <v>0</v>
      </c>
    </row>
    <row r="135" spans="2:65" s="1" customFormat="1" ht="25.5" customHeight="1">
      <c r="B135" s="149"/>
      <c r="C135" s="150" t="s">
        <v>305</v>
      </c>
      <c r="D135" s="150" t="s">
        <v>133</v>
      </c>
      <c r="E135" s="151" t="s">
        <v>1073</v>
      </c>
      <c r="F135" s="152" t="s">
        <v>1074</v>
      </c>
      <c r="G135" s="153" t="s">
        <v>202</v>
      </c>
      <c r="H135" s="154">
        <v>5.47</v>
      </c>
      <c r="I135" s="154"/>
      <c r="J135" s="154">
        <f>ROUND(I135*H135,2)</f>
        <v>0</v>
      </c>
      <c r="K135" s="152" t="s">
        <v>137</v>
      </c>
      <c r="L135" s="37"/>
      <c r="M135" s="155" t="s">
        <v>5</v>
      </c>
      <c r="N135" s="156" t="s">
        <v>41</v>
      </c>
      <c r="O135" s="157">
        <v>0.92</v>
      </c>
      <c r="P135" s="157">
        <f>O135*H135</f>
        <v>5.0324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23" t="s">
        <v>151</v>
      </c>
      <c r="AT135" s="23" t="s">
        <v>133</v>
      </c>
      <c r="AU135" s="23" t="s">
        <v>80</v>
      </c>
      <c r="AY135" s="23" t="s">
        <v>132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23" t="s">
        <v>78</v>
      </c>
      <c r="BK135" s="159">
        <f>ROUND(I135*H135,2)</f>
        <v>0</v>
      </c>
      <c r="BL135" s="23" t="s">
        <v>151</v>
      </c>
      <c r="BM135" s="23" t="s">
        <v>1075</v>
      </c>
    </row>
    <row r="136" spans="2:51" s="11" customFormat="1" ht="13.5">
      <c r="B136" s="168"/>
      <c r="D136" s="162" t="s">
        <v>191</v>
      </c>
      <c r="E136" s="169" t="s">
        <v>5</v>
      </c>
      <c r="F136" s="170" t="s">
        <v>1076</v>
      </c>
      <c r="H136" s="171">
        <v>5.47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191</v>
      </c>
      <c r="AU136" s="169" t="s">
        <v>80</v>
      </c>
      <c r="AV136" s="11" t="s">
        <v>80</v>
      </c>
      <c r="AW136" s="11" t="s">
        <v>33</v>
      </c>
      <c r="AX136" s="11" t="s">
        <v>78</v>
      </c>
      <c r="AY136" s="169" t="s">
        <v>132</v>
      </c>
    </row>
    <row r="137" spans="2:65" s="1" customFormat="1" ht="25.5" customHeight="1">
      <c r="B137" s="149"/>
      <c r="C137" s="150" t="s">
        <v>12</v>
      </c>
      <c r="D137" s="150" t="s">
        <v>133</v>
      </c>
      <c r="E137" s="151" t="s">
        <v>1077</v>
      </c>
      <c r="F137" s="152" t="s">
        <v>1078</v>
      </c>
      <c r="G137" s="153" t="s">
        <v>188</v>
      </c>
      <c r="H137" s="154">
        <v>40</v>
      </c>
      <c r="I137" s="154"/>
      <c r="J137" s="154">
        <f>ROUND(I137*H137,2)</f>
        <v>0</v>
      </c>
      <c r="K137" s="152" t="s">
        <v>137</v>
      </c>
      <c r="L137" s="37"/>
      <c r="M137" s="155" t="s">
        <v>5</v>
      </c>
      <c r="N137" s="156" t="s">
        <v>41</v>
      </c>
      <c r="O137" s="157">
        <v>0.075</v>
      </c>
      <c r="P137" s="157">
        <f>O137*H137</f>
        <v>3</v>
      </c>
      <c r="Q137" s="157">
        <v>0.00017</v>
      </c>
      <c r="R137" s="157">
        <f>Q137*H137</f>
        <v>0.0068000000000000005</v>
      </c>
      <c r="S137" s="157">
        <v>0</v>
      </c>
      <c r="T137" s="158">
        <f>S137*H137</f>
        <v>0</v>
      </c>
      <c r="AR137" s="23" t="s">
        <v>151</v>
      </c>
      <c r="AT137" s="23" t="s">
        <v>133</v>
      </c>
      <c r="AU137" s="23" t="s">
        <v>80</v>
      </c>
      <c r="AY137" s="23" t="s">
        <v>132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23" t="s">
        <v>78</v>
      </c>
      <c r="BK137" s="159">
        <f>ROUND(I137*H137,2)</f>
        <v>0</v>
      </c>
      <c r="BL137" s="23" t="s">
        <v>151</v>
      </c>
      <c r="BM137" s="23" t="s">
        <v>1079</v>
      </c>
    </row>
    <row r="138" spans="2:51" s="11" customFormat="1" ht="13.5">
      <c r="B138" s="168"/>
      <c r="D138" s="162" t="s">
        <v>191</v>
      </c>
      <c r="E138" s="169" t="s">
        <v>5</v>
      </c>
      <c r="F138" s="170" t="s">
        <v>1080</v>
      </c>
      <c r="H138" s="171">
        <v>40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78</v>
      </c>
      <c r="AY138" s="169" t="s">
        <v>132</v>
      </c>
    </row>
    <row r="139" spans="2:65" s="1" customFormat="1" ht="16.5" customHeight="1">
      <c r="B139" s="149"/>
      <c r="C139" s="195" t="s">
        <v>315</v>
      </c>
      <c r="D139" s="195" t="s">
        <v>409</v>
      </c>
      <c r="E139" s="196" t="s">
        <v>1081</v>
      </c>
      <c r="F139" s="197" t="s">
        <v>1082</v>
      </c>
      <c r="G139" s="198" t="s">
        <v>188</v>
      </c>
      <c r="H139" s="199">
        <v>44.4</v>
      </c>
      <c r="I139" s="199"/>
      <c r="J139" s="199">
        <f>ROUND(I139*H139,2)</f>
        <v>0</v>
      </c>
      <c r="K139" s="197" t="s">
        <v>137</v>
      </c>
      <c r="L139" s="200"/>
      <c r="M139" s="201" t="s">
        <v>5</v>
      </c>
      <c r="N139" s="202" t="s">
        <v>41</v>
      </c>
      <c r="O139" s="157">
        <v>0</v>
      </c>
      <c r="P139" s="157">
        <f>O139*H139</f>
        <v>0</v>
      </c>
      <c r="Q139" s="157">
        <v>0.0003</v>
      </c>
      <c r="R139" s="157">
        <f>Q139*H139</f>
        <v>0.013319999999999999</v>
      </c>
      <c r="S139" s="157">
        <v>0</v>
      </c>
      <c r="T139" s="158">
        <f>S139*H139</f>
        <v>0</v>
      </c>
      <c r="AR139" s="23" t="s">
        <v>240</v>
      </c>
      <c r="AT139" s="23" t="s">
        <v>409</v>
      </c>
      <c r="AU139" s="23" t="s">
        <v>80</v>
      </c>
      <c r="AY139" s="23" t="s">
        <v>132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23" t="s">
        <v>78</v>
      </c>
      <c r="BK139" s="159">
        <f>ROUND(I139*H139,2)</f>
        <v>0</v>
      </c>
      <c r="BL139" s="23" t="s">
        <v>151</v>
      </c>
      <c r="BM139" s="23" t="s">
        <v>1083</v>
      </c>
    </row>
    <row r="140" spans="2:51" s="11" customFormat="1" ht="13.5">
      <c r="B140" s="168"/>
      <c r="D140" s="162" t="s">
        <v>191</v>
      </c>
      <c r="E140" s="169" t="s">
        <v>5</v>
      </c>
      <c r="F140" s="170" t="s">
        <v>1084</v>
      </c>
      <c r="H140" s="171">
        <v>44.4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78</v>
      </c>
      <c r="AY140" s="169" t="s">
        <v>132</v>
      </c>
    </row>
    <row r="141" spans="2:65" s="1" customFormat="1" ht="16.5" customHeight="1">
      <c r="B141" s="149"/>
      <c r="C141" s="150" t="s">
        <v>339</v>
      </c>
      <c r="D141" s="150" t="s">
        <v>133</v>
      </c>
      <c r="E141" s="151" t="s">
        <v>1085</v>
      </c>
      <c r="F141" s="152" t="s">
        <v>1086</v>
      </c>
      <c r="G141" s="153" t="s">
        <v>465</v>
      </c>
      <c r="H141" s="154">
        <v>16</v>
      </c>
      <c r="I141" s="154"/>
      <c r="J141" s="154">
        <f>ROUND(I141*H141,2)</f>
        <v>0</v>
      </c>
      <c r="K141" s="152" t="s">
        <v>137</v>
      </c>
      <c r="L141" s="37"/>
      <c r="M141" s="155" t="s">
        <v>5</v>
      </c>
      <c r="N141" s="156" t="s">
        <v>41</v>
      </c>
      <c r="O141" s="157">
        <v>0.045</v>
      </c>
      <c r="P141" s="157">
        <f>O141*H141</f>
        <v>0.72</v>
      </c>
      <c r="Q141" s="157">
        <v>0.00049</v>
      </c>
      <c r="R141" s="157">
        <f>Q141*H141</f>
        <v>0.00784</v>
      </c>
      <c r="S141" s="157">
        <v>0</v>
      </c>
      <c r="T141" s="158">
        <f>S141*H141</f>
        <v>0</v>
      </c>
      <c r="AR141" s="23" t="s">
        <v>151</v>
      </c>
      <c r="AT141" s="23" t="s">
        <v>133</v>
      </c>
      <c r="AU141" s="23" t="s">
        <v>80</v>
      </c>
      <c r="AY141" s="23" t="s">
        <v>132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23" t="s">
        <v>78</v>
      </c>
      <c r="BK141" s="159">
        <f>ROUND(I141*H141,2)</f>
        <v>0</v>
      </c>
      <c r="BL141" s="23" t="s">
        <v>151</v>
      </c>
      <c r="BM141" s="23" t="s">
        <v>1087</v>
      </c>
    </row>
    <row r="142" spans="2:51" s="11" customFormat="1" ht="13.5">
      <c r="B142" s="168"/>
      <c r="D142" s="162" t="s">
        <v>191</v>
      </c>
      <c r="E142" s="169" t="s">
        <v>5</v>
      </c>
      <c r="F142" s="170" t="s">
        <v>1088</v>
      </c>
      <c r="H142" s="171">
        <v>16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191</v>
      </c>
      <c r="AU142" s="169" t="s">
        <v>80</v>
      </c>
      <c r="AV142" s="11" t="s">
        <v>80</v>
      </c>
      <c r="AW142" s="11" t="s">
        <v>33</v>
      </c>
      <c r="AX142" s="11" t="s">
        <v>78</v>
      </c>
      <c r="AY142" s="169" t="s">
        <v>132</v>
      </c>
    </row>
    <row r="143" spans="2:65" s="1" customFormat="1" ht="25.5" customHeight="1">
      <c r="B143" s="149"/>
      <c r="C143" s="150" t="s">
        <v>343</v>
      </c>
      <c r="D143" s="150" t="s">
        <v>133</v>
      </c>
      <c r="E143" s="151" t="s">
        <v>1089</v>
      </c>
      <c r="F143" s="152" t="s">
        <v>1090</v>
      </c>
      <c r="G143" s="153" t="s">
        <v>202</v>
      </c>
      <c r="H143" s="154">
        <v>8.96</v>
      </c>
      <c r="I143" s="154"/>
      <c r="J143" s="154">
        <f>ROUND(I143*H143,2)</f>
        <v>0</v>
      </c>
      <c r="K143" s="152" t="s">
        <v>137</v>
      </c>
      <c r="L143" s="37"/>
      <c r="M143" s="155" t="s">
        <v>5</v>
      </c>
      <c r="N143" s="156" t="s">
        <v>41</v>
      </c>
      <c r="O143" s="157">
        <v>1.025</v>
      </c>
      <c r="P143" s="157">
        <f>O143*H143</f>
        <v>9.184</v>
      </c>
      <c r="Q143" s="157">
        <v>2.16</v>
      </c>
      <c r="R143" s="157">
        <f>Q143*H143</f>
        <v>19.353600000000004</v>
      </c>
      <c r="S143" s="157">
        <v>0</v>
      </c>
      <c r="T143" s="158">
        <f>S143*H143</f>
        <v>0</v>
      </c>
      <c r="AR143" s="23" t="s">
        <v>151</v>
      </c>
      <c r="AT143" s="23" t="s">
        <v>133</v>
      </c>
      <c r="AU143" s="23" t="s">
        <v>80</v>
      </c>
      <c r="AY143" s="23" t="s">
        <v>132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23" t="s">
        <v>78</v>
      </c>
      <c r="BK143" s="159">
        <f>ROUND(I143*H143,2)</f>
        <v>0</v>
      </c>
      <c r="BL143" s="23" t="s">
        <v>151</v>
      </c>
      <c r="BM143" s="23" t="s">
        <v>1091</v>
      </c>
    </row>
    <row r="144" spans="2:51" s="11" customFormat="1" ht="13.5">
      <c r="B144" s="168"/>
      <c r="D144" s="162" t="s">
        <v>191</v>
      </c>
      <c r="E144" s="169" t="s">
        <v>5</v>
      </c>
      <c r="F144" s="170" t="s">
        <v>1092</v>
      </c>
      <c r="H144" s="171">
        <v>1.08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191</v>
      </c>
      <c r="AU144" s="169" t="s">
        <v>80</v>
      </c>
      <c r="AV144" s="11" t="s">
        <v>80</v>
      </c>
      <c r="AW144" s="11" t="s">
        <v>33</v>
      </c>
      <c r="AX144" s="11" t="s">
        <v>70</v>
      </c>
      <c r="AY144" s="169" t="s">
        <v>132</v>
      </c>
    </row>
    <row r="145" spans="2:51" s="11" customFormat="1" ht="13.5">
      <c r="B145" s="168"/>
      <c r="D145" s="162" t="s">
        <v>191</v>
      </c>
      <c r="E145" s="169" t="s">
        <v>5</v>
      </c>
      <c r="F145" s="170" t="s">
        <v>1093</v>
      </c>
      <c r="H145" s="171">
        <v>0.77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191</v>
      </c>
      <c r="AU145" s="169" t="s">
        <v>80</v>
      </c>
      <c r="AV145" s="11" t="s">
        <v>80</v>
      </c>
      <c r="AW145" s="11" t="s">
        <v>33</v>
      </c>
      <c r="AX145" s="11" t="s">
        <v>70</v>
      </c>
      <c r="AY145" s="169" t="s">
        <v>132</v>
      </c>
    </row>
    <row r="146" spans="2:51" s="11" customFormat="1" ht="13.5">
      <c r="B146" s="168"/>
      <c r="D146" s="162" t="s">
        <v>191</v>
      </c>
      <c r="E146" s="169" t="s">
        <v>5</v>
      </c>
      <c r="F146" s="170" t="s">
        <v>1093</v>
      </c>
      <c r="H146" s="171">
        <v>0.77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70</v>
      </c>
      <c r="AY146" s="169" t="s">
        <v>132</v>
      </c>
    </row>
    <row r="147" spans="2:51" s="11" customFormat="1" ht="13.5">
      <c r="B147" s="168"/>
      <c r="D147" s="162" t="s">
        <v>191</v>
      </c>
      <c r="E147" s="169" t="s">
        <v>5</v>
      </c>
      <c r="F147" s="170" t="s">
        <v>1094</v>
      </c>
      <c r="H147" s="171">
        <v>1.05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191</v>
      </c>
      <c r="AU147" s="169" t="s">
        <v>80</v>
      </c>
      <c r="AV147" s="11" t="s">
        <v>80</v>
      </c>
      <c r="AW147" s="11" t="s">
        <v>33</v>
      </c>
      <c r="AX147" s="11" t="s">
        <v>70</v>
      </c>
      <c r="AY147" s="169" t="s">
        <v>132</v>
      </c>
    </row>
    <row r="148" spans="2:51" s="14" customFormat="1" ht="13.5">
      <c r="B148" s="188"/>
      <c r="D148" s="162" t="s">
        <v>191</v>
      </c>
      <c r="E148" s="189" t="s">
        <v>5</v>
      </c>
      <c r="F148" s="190" t="s">
        <v>1022</v>
      </c>
      <c r="H148" s="191">
        <v>3.67</v>
      </c>
      <c r="L148" s="188"/>
      <c r="M148" s="192"/>
      <c r="N148" s="193"/>
      <c r="O148" s="193"/>
      <c r="P148" s="193"/>
      <c r="Q148" s="193"/>
      <c r="R148" s="193"/>
      <c r="S148" s="193"/>
      <c r="T148" s="194"/>
      <c r="AT148" s="189" t="s">
        <v>191</v>
      </c>
      <c r="AU148" s="189" t="s">
        <v>80</v>
      </c>
      <c r="AV148" s="14" t="s">
        <v>145</v>
      </c>
      <c r="AW148" s="14" t="s">
        <v>33</v>
      </c>
      <c r="AX148" s="14" t="s">
        <v>70</v>
      </c>
      <c r="AY148" s="189" t="s">
        <v>132</v>
      </c>
    </row>
    <row r="149" spans="2:51" s="11" customFormat="1" ht="13.5">
      <c r="B149" s="168"/>
      <c r="D149" s="162" t="s">
        <v>191</v>
      </c>
      <c r="E149" s="169" t="s">
        <v>5</v>
      </c>
      <c r="F149" s="170" t="s">
        <v>1095</v>
      </c>
      <c r="H149" s="171">
        <v>0.9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51" s="14" customFormat="1" ht="13.5">
      <c r="B150" s="188"/>
      <c r="D150" s="162" t="s">
        <v>191</v>
      </c>
      <c r="E150" s="189" t="s">
        <v>5</v>
      </c>
      <c r="F150" s="190" t="s">
        <v>1024</v>
      </c>
      <c r="H150" s="191">
        <v>0.9</v>
      </c>
      <c r="L150" s="188"/>
      <c r="M150" s="192"/>
      <c r="N150" s="193"/>
      <c r="O150" s="193"/>
      <c r="P150" s="193"/>
      <c r="Q150" s="193"/>
      <c r="R150" s="193"/>
      <c r="S150" s="193"/>
      <c r="T150" s="194"/>
      <c r="AT150" s="189" t="s">
        <v>191</v>
      </c>
      <c r="AU150" s="189" t="s">
        <v>80</v>
      </c>
      <c r="AV150" s="14" t="s">
        <v>145</v>
      </c>
      <c r="AW150" s="14" t="s">
        <v>33</v>
      </c>
      <c r="AX150" s="14" t="s">
        <v>70</v>
      </c>
      <c r="AY150" s="189" t="s">
        <v>132</v>
      </c>
    </row>
    <row r="151" spans="2:51" s="11" customFormat="1" ht="13.5">
      <c r="B151" s="168"/>
      <c r="D151" s="162" t="s">
        <v>191</v>
      </c>
      <c r="E151" s="169" t="s">
        <v>5</v>
      </c>
      <c r="F151" s="170" t="s">
        <v>1096</v>
      </c>
      <c r="H151" s="171">
        <v>3.04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51" s="11" customFormat="1" ht="13.5">
      <c r="B152" s="168"/>
      <c r="D152" s="162" t="s">
        <v>191</v>
      </c>
      <c r="E152" s="169" t="s">
        <v>5</v>
      </c>
      <c r="F152" s="170" t="s">
        <v>1097</v>
      </c>
      <c r="H152" s="171">
        <v>1.35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51" s="14" customFormat="1" ht="13.5">
      <c r="B153" s="188"/>
      <c r="D153" s="162" t="s">
        <v>191</v>
      </c>
      <c r="E153" s="189" t="s">
        <v>5</v>
      </c>
      <c r="F153" s="190" t="s">
        <v>1038</v>
      </c>
      <c r="H153" s="191">
        <v>4.39</v>
      </c>
      <c r="L153" s="188"/>
      <c r="M153" s="192"/>
      <c r="N153" s="193"/>
      <c r="O153" s="193"/>
      <c r="P153" s="193"/>
      <c r="Q153" s="193"/>
      <c r="R153" s="193"/>
      <c r="S153" s="193"/>
      <c r="T153" s="194"/>
      <c r="AT153" s="189" t="s">
        <v>191</v>
      </c>
      <c r="AU153" s="189" t="s">
        <v>80</v>
      </c>
      <c r="AV153" s="14" t="s">
        <v>145</v>
      </c>
      <c r="AW153" s="14" t="s">
        <v>33</v>
      </c>
      <c r="AX153" s="14" t="s">
        <v>70</v>
      </c>
      <c r="AY153" s="189" t="s">
        <v>132</v>
      </c>
    </row>
    <row r="154" spans="2:51" s="12" customFormat="1" ht="13.5">
      <c r="B154" s="175"/>
      <c r="D154" s="162" t="s">
        <v>191</v>
      </c>
      <c r="E154" s="176" t="s">
        <v>5</v>
      </c>
      <c r="F154" s="177" t="s">
        <v>195</v>
      </c>
      <c r="H154" s="178">
        <v>8.96</v>
      </c>
      <c r="L154" s="175"/>
      <c r="M154" s="179"/>
      <c r="N154" s="180"/>
      <c r="O154" s="180"/>
      <c r="P154" s="180"/>
      <c r="Q154" s="180"/>
      <c r="R154" s="180"/>
      <c r="S154" s="180"/>
      <c r="T154" s="181"/>
      <c r="AT154" s="176" t="s">
        <v>191</v>
      </c>
      <c r="AU154" s="176" t="s">
        <v>80</v>
      </c>
      <c r="AV154" s="12" t="s">
        <v>151</v>
      </c>
      <c r="AW154" s="12" t="s">
        <v>33</v>
      </c>
      <c r="AX154" s="12" t="s">
        <v>78</v>
      </c>
      <c r="AY154" s="176" t="s">
        <v>132</v>
      </c>
    </row>
    <row r="155" spans="2:65" s="1" customFormat="1" ht="25.5" customHeight="1">
      <c r="B155" s="149"/>
      <c r="C155" s="150" t="s">
        <v>347</v>
      </c>
      <c r="D155" s="150" t="s">
        <v>133</v>
      </c>
      <c r="E155" s="151" t="s">
        <v>1098</v>
      </c>
      <c r="F155" s="152" t="s">
        <v>1099</v>
      </c>
      <c r="G155" s="153" t="s">
        <v>202</v>
      </c>
      <c r="H155" s="154">
        <v>17.89</v>
      </c>
      <c r="I155" s="154"/>
      <c r="J155" s="154">
        <f>ROUND(I155*H155,2)</f>
        <v>0</v>
      </c>
      <c r="K155" s="152" t="s">
        <v>137</v>
      </c>
      <c r="L155" s="37"/>
      <c r="M155" s="155" t="s">
        <v>5</v>
      </c>
      <c r="N155" s="156" t="s">
        <v>41</v>
      </c>
      <c r="O155" s="157">
        <v>1.025</v>
      </c>
      <c r="P155" s="157">
        <f>O155*H155</f>
        <v>18.337249999999997</v>
      </c>
      <c r="Q155" s="157">
        <v>2.16</v>
      </c>
      <c r="R155" s="157">
        <f>Q155*H155</f>
        <v>38.6424</v>
      </c>
      <c r="S155" s="157">
        <v>0</v>
      </c>
      <c r="T155" s="158">
        <f>S155*H155</f>
        <v>0</v>
      </c>
      <c r="AR155" s="23" t="s">
        <v>151</v>
      </c>
      <c r="AT155" s="23" t="s">
        <v>133</v>
      </c>
      <c r="AU155" s="23" t="s">
        <v>80</v>
      </c>
      <c r="AY155" s="23" t="s">
        <v>132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23" t="s">
        <v>78</v>
      </c>
      <c r="BK155" s="159">
        <f>ROUND(I155*H155,2)</f>
        <v>0</v>
      </c>
      <c r="BL155" s="23" t="s">
        <v>151</v>
      </c>
      <c r="BM155" s="23" t="s">
        <v>1100</v>
      </c>
    </row>
    <row r="156" spans="2:51" s="11" customFormat="1" ht="13.5">
      <c r="B156" s="168"/>
      <c r="D156" s="162" t="s">
        <v>191</v>
      </c>
      <c r="E156" s="169" t="s">
        <v>5</v>
      </c>
      <c r="F156" s="170" t="s">
        <v>1101</v>
      </c>
      <c r="H156" s="171">
        <v>2.16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191</v>
      </c>
      <c r="AU156" s="169" t="s">
        <v>80</v>
      </c>
      <c r="AV156" s="11" t="s">
        <v>80</v>
      </c>
      <c r="AW156" s="11" t="s">
        <v>33</v>
      </c>
      <c r="AX156" s="11" t="s">
        <v>70</v>
      </c>
      <c r="AY156" s="169" t="s">
        <v>132</v>
      </c>
    </row>
    <row r="157" spans="2:51" s="11" customFormat="1" ht="13.5">
      <c r="B157" s="168"/>
      <c r="D157" s="162" t="s">
        <v>191</v>
      </c>
      <c r="E157" s="169" t="s">
        <v>5</v>
      </c>
      <c r="F157" s="170" t="s">
        <v>1102</v>
      </c>
      <c r="H157" s="171">
        <v>1.53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191</v>
      </c>
      <c r="AU157" s="169" t="s">
        <v>80</v>
      </c>
      <c r="AV157" s="11" t="s">
        <v>80</v>
      </c>
      <c r="AW157" s="11" t="s">
        <v>33</v>
      </c>
      <c r="AX157" s="11" t="s">
        <v>70</v>
      </c>
      <c r="AY157" s="169" t="s">
        <v>132</v>
      </c>
    </row>
    <row r="158" spans="2:51" s="11" customFormat="1" ht="13.5">
      <c r="B158" s="168"/>
      <c r="D158" s="162" t="s">
        <v>191</v>
      </c>
      <c r="E158" s="169" t="s">
        <v>5</v>
      </c>
      <c r="F158" s="170" t="s">
        <v>1102</v>
      </c>
      <c r="H158" s="171">
        <v>1.53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191</v>
      </c>
      <c r="AU158" s="169" t="s">
        <v>80</v>
      </c>
      <c r="AV158" s="11" t="s">
        <v>80</v>
      </c>
      <c r="AW158" s="11" t="s">
        <v>33</v>
      </c>
      <c r="AX158" s="11" t="s">
        <v>70</v>
      </c>
      <c r="AY158" s="169" t="s">
        <v>132</v>
      </c>
    </row>
    <row r="159" spans="2:51" s="11" customFormat="1" ht="13.5">
      <c r="B159" s="168"/>
      <c r="D159" s="162" t="s">
        <v>191</v>
      </c>
      <c r="E159" s="169" t="s">
        <v>5</v>
      </c>
      <c r="F159" s="170" t="s">
        <v>1103</v>
      </c>
      <c r="H159" s="171">
        <v>2.09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191</v>
      </c>
      <c r="AU159" s="169" t="s">
        <v>80</v>
      </c>
      <c r="AV159" s="11" t="s">
        <v>80</v>
      </c>
      <c r="AW159" s="11" t="s">
        <v>33</v>
      </c>
      <c r="AX159" s="11" t="s">
        <v>70</v>
      </c>
      <c r="AY159" s="169" t="s">
        <v>132</v>
      </c>
    </row>
    <row r="160" spans="2:51" s="14" customFormat="1" ht="13.5">
      <c r="B160" s="188"/>
      <c r="D160" s="162" t="s">
        <v>191</v>
      </c>
      <c r="E160" s="189" t="s">
        <v>5</v>
      </c>
      <c r="F160" s="190" t="s">
        <v>1022</v>
      </c>
      <c r="H160" s="191">
        <v>7.31</v>
      </c>
      <c r="L160" s="188"/>
      <c r="M160" s="192"/>
      <c r="N160" s="193"/>
      <c r="O160" s="193"/>
      <c r="P160" s="193"/>
      <c r="Q160" s="193"/>
      <c r="R160" s="193"/>
      <c r="S160" s="193"/>
      <c r="T160" s="194"/>
      <c r="AT160" s="189" t="s">
        <v>191</v>
      </c>
      <c r="AU160" s="189" t="s">
        <v>80</v>
      </c>
      <c r="AV160" s="14" t="s">
        <v>145</v>
      </c>
      <c r="AW160" s="14" t="s">
        <v>33</v>
      </c>
      <c r="AX160" s="14" t="s">
        <v>70</v>
      </c>
      <c r="AY160" s="189" t="s">
        <v>132</v>
      </c>
    </row>
    <row r="161" spans="2:51" s="11" customFormat="1" ht="13.5">
      <c r="B161" s="168"/>
      <c r="D161" s="162" t="s">
        <v>191</v>
      </c>
      <c r="E161" s="169" t="s">
        <v>5</v>
      </c>
      <c r="F161" s="170" t="s">
        <v>1104</v>
      </c>
      <c r="H161" s="171">
        <v>1.8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70</v>
      </c>
      <c r="AY161" s="169" t="s">
        <v>132</v>
      </c>
    </row>
    <row r="162" spans="2:51" s="14" customFormat="1" ht="13.5">
      <c r="B162" s="188"/>
      <c r="D162" s="162" t="s">
        <v>191</v>
      </c>
      <c r="E162" s="189" t="s">
        <v>5</v>
      </c>
      <c r="F162" s="190" t="s">
        <v>1024</v>
      </c>
      <c r="H162" s="191">
        <v>1.8</v>
      </c>
      <c r="L162" s="188"/>
      <c r="M162" s="192"/>
      <c r="N162" s="193"/>
      <c r="O162" s="193"/>
      <c r="P162" s="193"/>
      <c r="Q162" s="193"/>
      <c r="R162" s="193"/>
      <c r="S162" s="193"/>
      <c r="T162" s="194"/>
      <c r="AT162" s="189" t="s">
        <v>191</v>
      </c>
      <c r="AU162" s="189" t="s">
        <v>80</v>
      </c>
      <c r="AV162" s="14" t="s">
        <v>145</v>
      </c>
      <c r="AW162" s="14" t="s">
        <v>33</v>
      </c>
      <c r="AX162" s="14" t="s">
        <v>70</v>
      </c>
      <c r="AY162" s="189" t="s">
        <v>132</v>
      </c>
    </row>
    <row r="163" spans="2:51" s="11" customFormat="1" ht="13.5">
      <c r="B163" s="168"/>
      <c r="D163" s="162" t="s">
        <v>191</v>
      </c>
      <c r="E163" s="169" t="s">
        <v>5</v>
      </c>
      <c r="F163" s="170" t="s">
        <v>1105</v>
      </c>
      <c r="H163" s="171">
        <v>6.08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51" s="11" customFormat="1" ht="13.5">
      <c r="B164" s="168"/>
      <c r="D164" s="162" t="s">
        <v>191</v>
      </c>
      <c r="E164" s="169" t="s">
        <v>5</v>
      </c>
      <c r="F164" s="170" t="s">
        <v>1106</v>
      </c>
      <c r="H164" s="171">
        <v>2.7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51" s="14" customFormat="1" ht="13.5">
      <c r="B165" s="188"/>
      <c r="D165" s="162" t="s">
        <v>191</v>
      </c>
      <c r="E165" s="189" t="s">
        <v>5</v>
      </c>
      <c r="F165" s="190" t="s">
        <v>1038</v>
      </c>
      <c r="H165" s="191">
        <v>8.78</v>
      </c>
      <c r="L165" s="188"/>
      <c r="M165" s="192"/>
      <c r="N165" s="193"/>
      <c r="O165" s="193"/>
      <c r="P165" s="193"/>
      <c r="Q165" s="193"/>
      <c r="R165" s="193"/>
      <c r="S165" s="193"/>
      <c r="T165" s="194"/>
      <c r="AT165" s="189" t="s">
        <v>191</v>
      </c>
      <c r="AU165" s="189" t="s">
        <v>80</v>
      </c>
      <c r="AV165" s="14" t="s">
        <v>145</v>
      </c>
      <c r="AW165" s="14" t="s">
        <v>33</v>
      </c>
      <c r="AX165" s="14" t="s">
        <v>70</v>
      </c>
      <c r="AY165" s="189" t="s">
        <v>132</v>
      </c>
    </row>
    <row r="166" spans="2:51" s="12" customFormat="1" ht="13.5">
      <c r="B166" s="175"/>
      <c r="D166" s="162" t="s">
        <v>191</v>
      </c>
      <c r="E166" s="176" t="s">
        <v>5</v>
      </c>
      <c r="F166" s="177" t="s">
        <v>195</v>
      </c>
      <c r="H166" s="178">
        <v>17.89</v>
      </c>
      <c r="L166" s="175"/>
      <c r="M166" s="179"/>
      <c r="N166" s="180"/>
      <c r="O166" s="180"/>
      <c r="P166" s="180"/>
      <c r="Q166" s="180"/>
      <c r="R166" s="180"/>
      <c r="S166" s="180"/>
      <c r="T166" s="181"/>
      <c r="AT166" s="176" t="s">
        <v>191</v>
      </c>
      <c r="AU166" s="176" t="s">
        <v>80</v>
      </c>
      <c r="AV166" s="12" t="s">
        <v>151</v>
      </c>
      <c r="AW166" s="12" t="s">
        <v>33</v>
      </c>
      <c r="AX166" s="12" t="s">
        <v>78</v>
      </c>
      <c r="AY166" s="176" t="s">
        <v>132</v>
      </c>
    </row>
    <row r="167" spans="2:65" s="1" customFormat="1" ht="25.5" customHeight="1">
      <c r="B167" s="149"/>
      <c r="C167" s="150" t="s">
        <v>352</v>
      </c>
      <c r="D167" s="150" t="s">
        <v>133</v>
      </c>
      <c r="E167" s="151" t="s">
        <v>1107</v>
      </c>
      <c r="F167" s="152" t="s">
        <v>1108</v>
      </c>
      <c r="G167" s="153" t="s">
        <v>202</v>
      </c>
      <c r="H167" s="154">
        <v>2.2</v>
      </c>
      <c r="I167" s="154"/>
      <c r="J167" s="154">
        <f>ROUND(I167*H167,2)</f>
        <v>0</v>
      </c>
      <c r="K167" s="152" t="s">
        <v>137</v>
      </c>
      <c r="L167" s="37"/>
      <c r="M167" s="155" t="s">
        <v>5</v>
      </c>
      <c r="N167" s="156" t="s">
        <v>41</v>
      </c>
      <c r="O167" s="157">
        <v>0.985</v>
      </c>
      <c r="P167" s="157">
        <f>O167*H167</f>
        <v>2.1670000000000003</v>
      </c>
      <c r="Q167" s="157">
        <v>1.98</v>
      </c>
      <c r="R167" s="157">
        <f>Q167*H167</f>
        <v>4.356</v>
      </c>
      <c r="S167" s="157">
        <v>0</v>
      </c>
      <c r="T167" s="158">
        <f>S167*H167</f>
        <v>0</v>
      </c>
      <c r="AR167" s="23" t="s">
        <v>151</v>
      </c>
      <c r="AT167" s="23" t="s">
        <v>133</v>
      </c>
      <c r="AU167" s="23" t="s">
        <v>80</v>
      </c>
      <c r="AY167" s="23" t="s">
        <v>132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23" t="s">
        <v>78</v>
      </c>
      <c r="BK167" s="159">
        <f>ROUND(I167*H167,2)</f>
        <v>0</v>
      </c>
      <c r="BL167" s="23" t="s">
        <v>151</v>
      </c>
      <c r="BM167" s="23" t="s">
        <v>1109</v>
      </c>
    </row>
    <row r="168" spans="2:51" s="11" customFormat="1" ht="13.5">
      <c r="B168" s="168"/>
      <c r="D168" s="162" t="s">
        <v>191</v>
      </c>
      <c r="E168" s="169" t="s">
        <v>5</v>
      </c>
      <c r="F168" s="170" t="s">
        <v>1110</v>
      </c>
      <c r="H168" s="171">
        <v>0.65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191</v>
      </c>
      <c r="AU168" s="169" t="s">
        <v>80</v>
      </c>
      <c r="AV168" s="11" t="s">
        <v>80</v>
      </c>
      <c r="AW168" s="11" t="s">
        <v>33</v>
      </c>
      <c r="AX168" s="11" t="s">
        <v>70</v>
      </c>
      <c r="AY168" s="169" t="s">
        <v>132</v>
      </c>
    </row>
    <row r="169" spans="2:51" s="11" customFormat="1" ht="13.5">
      <c r="B169" s="168"/>
      <c r="D169" s="162" t="s">
        <v>191</v>
      </c>
      <c r="E169" s="169" t="s">
        <v>5</v>
      </c>
      <c r="F169" s="170" t="s">
        <v>1111</v>
      </c>
      <c r="H169" s="171">
        <v>0.46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191</v>
      </c>
      <c r="AU169" s="169" t="s">
        <v>80</v>
      </c>
      <c r="AV169" s="11" t="s">
        <v>80</v>
      </c>
      <c r="AW169" s="11" t="s">
        <v>33</v>
      </c>
      <c r="AX169" s="11" t="s">
        <v>70</v>
      </c>
      <c r="AY169" s="169" t="s">
        <v>132</v>
      </c>
    </row>
    <row r="170" spans="2:51" s="11" customFormat="1" ht="13.5">
      <c r="B170" s="168"/>
      <c r="D170" s="162" t="s">
        <v>191</v>
      </c>
      <c r="E170" s="169" t="s">
        <v>5</v>
      </c>
      <c r="F170" s="170" t="s">
        <v>1111</v>
      </c>
      <c r="H170" s="171">
        <v>0.46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70</v>
      </c>
      <c r="AY170" s="169" t="s">
        <v>132</v>
      </c>
    </row>
    <row r="171" spans="2:51" s="11" customFormat="1" ht="13.5">
      <c r="B171" s="168"/>
      <c r="D171" s="162" t="s">
        <v>191</v>
      </c>
      <c r="E171" s="169" t="s">
        <v>5</v>
      </c>
      <c r="F171" s="170" t="s">
        <v>1112</v>
      </c>
      <c r="H171" s="171">
        <v>0.63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191</v>
      </c>
      <c r="AU171" s="169" t="s">
        <v>80</v>
      </c>
      <c r="AV171" s="11" t="s">
        <v>80</v>
      </c>
      <c r="AW171" s="11" t="s">
        <v>33</v>
      </c>
      <c r="AX171" s="11" t="s">
        <v>70</v>
      </c>
      <c r="AY171" s="169" t="s">
        <v>132</v>
      </c>
    </row>
    <row r="172" spans="2:51" s="12" customFormat="1" ht="13.5">
      <c r="B172" s="175"/>
      <c r="D172" s="162" t="s">
        <v>191</v>
      </c>
      <c r="E172" s="176" t="s">
        <v>5</v>
      </c>
      <c r="F172" s="177" t="s">
        <v>1113</v>
      </c>
      <c r="H172" s="178">
        <v>2.2</v>
      </c>
      <c r="L172" s="175"/>
      <c r="M172" s="179"/>
      <c r="N172" s="180"/>
      <c r="O172" s="180"/>
      <c r="P172" s="180"/>
      <c r="Q172" s="180"/>
      <c r="R172" s="180"/>
      <c r="S172" s="180"/>
      <c r="T172" s="181"/>
      <c r="AT172" s="176" t="s">
        <v>191</v>
      </c>
      <c r="AU172" s="176" t="s">
        <v>80</v>
      </c>
      <c r="AV172" s="12" t="s">
        <v>151</v>
      </c>
      <c r="AW172" s="12" t="s">
        <v>33</v>
      </c>
      <c r="AX172" s="12" t="s">
        <v>78</v>
      </c>
      <c r="AY172" s="176" t="s">
        <v>132</v>
      </c>
    </row>
    <row r="173" spans="2:63" s="10" customFormat="1" ht="29.85" customHeight="1">
      <c r="B173" s="139"/>
      <c r="D173" s="140" t="s">
        <v>69</v>
      </c>
      <c r="E173" s="160" t="s">
        <v>145</v>
      </c>
      <c r="F173" s="160" t="s">
        <v>1114</v>
      </c>
      <c r="J173" s="161">
        <f>BK173</f>
        <v>0</v>
      </c>
      <c r="L173" s="139"/>
      <c r="M173" s="143"/>
      <c r="N173" s="144"/>
      <c r="O173" s="144"/>
      <c r="P173" s="145">
        <f>SUM(P174:P198)</f>
        <v>100.23222</v>
      </c>
      <c r="Q173" s="144"/>
      <c r="R173" s="145">
        <f>SUM(R174:R198)</f>
        <v>18.4011998</v>
      </c>
      <c r="S173" s="144"/>
      <c r="T173" s="146">
        <f>SUM(T174:T198)</f>
        <v>0</v>
      </c>
      <c r="AR173" s="140" t="s">
        <v>78</v>
      </c>
      <c r="AT173" s="147" t="s">
        <v>69</v>
      </c>
      <c r="AU173" s="147" t="s">
        <v>78</v>
      </c>
      <c r="AY173" s="140" t="s">
        <v>132</v>
      </c>
      <c r="BK173" s="148">
        <f>SUM(BK174:BK198)</f>
        <v>0</v>
      </c>
    </row>
    <row r="174" spans="2:65" s="1" customFormat="1" ht="25.5" customHeight="1">
      <c r="B174" s="149"/>
      <c r="C174" s="150" t="s">
        <v>10</v>
      </c>
      <c r="D174" s="150" t="s">
        <v>133</v>
      </c>
      <c r="E174" s="151" t="s">
        <v>1115</v>
      </c>
      <c r="F174" s="152" t="s">
        <v>1116</v>
      </c>
      <c r="G174" s="153" t="s">
        <v>202</v>
      </c>
      <c r="H174" s="154">
        <v>7.07</v>
      </c>
      <c r="I174" s="154"/>
      <c r="J174" s="154">
        <f>ROUND(I174*H174,2)</f>
        <v>0</v>
      </c>
      <c r="K174" s="152" t="s">
        <v>137</v>
      </c>
      <c r="L174" s="37"/>
      <c r="M174" s="155" t="s">
        <v>5</v>
      </c>
      <c r="N174" s="156" t="s">
        <v>41</v>
      </c>
      <c r="O174" s="157">
        <v>5.144</v>
      </c>
      <c r="P174" s="157">
        <f>O174*H174</f>
        <v>36.36808</v>
      </c>
      <c r="Q174" s="157">
        <v>2.53206</v>
      </c>
      <c r="R174" s="157">
        <f>Q174*H174</f>
        <v>17.9016642</v>
      </c>
      <c r="S174" s="157">
        <v>0</v>
      </c>
      <c r="T174" s="158">
        <f>S174*H174</f>
        <v>0</v>
      </c>
      <c r="AR174" s="23" t="s">
        <v>151</v>
      </c>
      <c r="AT174" s="23" t="s">
        <v>133</v>
      </c>
      <c r="AU174" s="23" t="s">
        <v>80</v>
      </c>
      <c r="AY174" s="23" t="s">
        <v>132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23" t="s">
        <v>78</v>
      </c>
      <c r="BK174" s="159">
        <f>ROUND(I174*H174,2)</f>
        <v>0</v>
      </c>
      <c r="BL174" s="23" t="s">
        <v>151</v>
      </c>
      <c r="BM174" s="23" t="s">
        <v>1117</v>
      </c>
    </row>
    <row r="175" spans="2:51" s="11" customFormat="1" ht="13.5">
      <c r="B175" s="168"/>
      <c r="D175" s="162" t="s">
        <v>191</v>
      </c>
      <c r="E175" s="169" t="s">
        <v>5</v>
      </c>
      <c r="F175" s="170" t="s">
        <v>1118</v>
      </c>
      <c r="H175" s="171">
        <v>1.32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51" s="11" customFormat="1" ht="13.5">
      <c r="B176" s="168"/>
      <c r="D176" s="162" t="s">
        <v>191</v>
      </c>
      <c r="E176" s="169" t="s">
        <v>5</v>
      </c>
      <c r="F176" s="170" t="s">
        <v>1118</v>
      </c>
      <c r="H176" s="171">
        <v>1.32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51" s="11" customFormat="1" ht="13.5">
      <c r="B177" s="168"/>
      <c r="D177" s="162" t="s">
        <v>191</v>
      </c>
      <c r="E177" s="169" t="s">
        <v>5</v>
      </c>
      <c r="F177" s="170" t="s">
        <v>1119</v>
      </c>
      <c r="H177" s="171">
        <v>1.71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51" s="14" customFormat="1" ht="13.5">
      <c r="B178" s="188"/>
      <c r="D178" s="162" t="s">
        <v>191</v>
      </c>
      <c r="E178" s="189" t="s">
        <v>5</v>
      </c>
      <c r="F178" s="190" t="s">
        <v>1120</v>
      </c>
      <c r="H178" s="191">
        <v>4.35</v>
      </c>
      <c r="L178" s="188"/>
      <c r="M178" s="192"/>
      <c r="N178" s="193"/>
      <c r="O178" s="193"/>
      <c r="P178" s="193"/>
      <c r="Q178" s="193"/>
      <c r="R178" s="193"/>
      <c r="S178" s="193"/>
      <c r="T178" s="194"/>
      <c r="AT178" s="189" t="s">
        <v>191</v>
      </c>
      <c r="AU178" s="189" t="s">
        <v>80</v>
      </c>
      <c r="AV178" s="14" t="s">
        <v>145</v>
      </c>
      <c r="AW178" s="14" t="s">
        <v>33</v>
      </c>
      <c r="AX178" s="14" t="s">
        <v>70</v>
      </c>
      <c r="AY178" s="189" t="s">
        <v>132</v>
      </c>
    </row>
    <row r="179" spans="2:51" s="11" customFormat="1" ht="13.5">
      <c r="B179" s="168"/>
      <c r="D179" s="162" t="s">
        <v>191</v>
      </c>
      <c r="E179" s="169" t="s">
        <v>5</v>
      </c>
      <c r="F179" s="170" t="s">
        <v>1121</v>
      </c>
      <c r="H179" s="171">
        <v>0.48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51" s="11" customFormat="1" ht="13.5">
      <c r="B180" s="168"/>
      <c r="D180" s="162" t="s">
        <v>191</v>
      </c>
      <c r="E180" s="169" t="s">
        <v>5</v>
      </c>
      <c r="F180" s="170" t="s">
        <v>1122</v>
      </c>
      <c r="H180" s="171">
        <v>0.66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191</v>
      </c>
      <c r="AU180" s="169" t="s">
        <v>80</v>
      </c>
      <c r="AV180" s="11" t="s">
        <v>80</v>
      </c>
      <c r="AW180" s="11" t="s">
        <v>33</v>
      </c>
      <c r="AX180" s="11" t="s">
        <v>70</v>
      </c>
      <c r="AY180" s="169" t="s">
        <v>132</v>
      </c>
    </row>
    <row r="181" spans="2:51" s="14" customFormat="1" ht="13.5">
      <c r="B181" s="188"/>
      <c r="D181" s="162" t="s">
        <v>191</v>
      </c>
      <c r="E181" s="189" t="s">
        <v>5</v>
      </c>
      <c r="F181" s="190" t="s">
        <v>1123</v>
      </c>
      <c r="H181" s="191">
        <v>1.14</v>
      </c>
      <c r="L181" s="188"/>
      <c r="M181" s="192"/>
      <c r="N181" s="193"/>
      <c r="O181" s="193"/>
      <c r="P181" s="193"/>
      <c r="Q181" s="193"/>
      <c r="R181" s="193"/>
      <c r="S181" s="193"/>
      <c r="T181" s="194"/>
      <c r="AT181" s="189" t="s">
        <v>191</v>
      </c>
      <c r="AU181" s="189" t="s">
        <v>80</v>
      </c>
      <c r="AV181" s="14" t="s">
        <v>145</v>
      </c>
      <c r="AW181" s="14" t="s">
        <v>33</v>
      </c>
      <c r="AX181" s="14" t="s">
        <v>70</v>
      </c>
      <c r="AY181" s="189" t="s">
        <v>132</v>
      </c>
    </row>
    <row r="182" spans="2:51" s="11" customFormat="1" ht="13.5">
      <c r="B182" s="168"/>
      <c r="D182" s="162" t="s">
        <v>191</v>
      </c>
      <c r="E182" s="169" t="s">
        <v>5</v>
      </c>
      <c r="F182" s="170" t="s">
        <v>1124</v>
      </c>
      <c r="H182" s="171">
        <v>1.58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51" s="14" customFormat="1" ht="13.5">
      <c r="B183" s="188"/>
      <c r="D183" s="162" t="s">
        <v>191</v>
      </c>
      <c r="E183" s="189" t="s">
        <v>5</v>
      </c>
      <c r="F183" s="190" t="s">
        <v>1125</v>
      </c>
      <c r="H183" s="191">
        <v>1.58</v>
      </c>
      <c r="L183" s="188"/>
      <c r="M183" s="192"/>
      <c r="N183" s="193"/>
      <c r="O183" s="193"/>
      <c r="P183" s="193"/>
      <c r="Q183" s="193"/>
      <c r="R183" s="193"/>
      <c r="S183" s="193"/>
      <c r="T183" s="194"/>
      <c r="AT183" s="189" t="s">
        <v>191</v>
      </c>
      <c r="AU183" s="189" t="s">
        <v>80</v>
      </c>
      <c r="AV183" s="14" t="s">
        <v>145</v>
      </c>
      <c r="AW183" s="14" t="s">
        <v>33</v>
      </c>
      <c r="AX183" s="14" t="s">
        <v>70</v>
      </c>
      <c r="AY183" s="189" t="s">
        <v>132</v>
      </c>
    </row>
    <row r="184" spans="2:51" s="12" customFormat="1" ht="13.5">
      <c r="B184" s="175"/>
      <c r="D184" s="162" t="s">
        <v>191</v>
      </c>
      <c r="E184" s="176" t="s">
        <v>5</v>
      </c>
      <c r="F184" s="177" t="s">
        <v>195</v>
      </c>
      <c r="H184" s="178">
        <v>7.07</v>
      </c>
      <c r="L184" s="175"/>
      <c r="M184" s="179"/>
      <c r="N184" s="180"/>
      <c r="O184" s="180"/>
      <c r="P184" s="180"/>
      <c r="Q184" s="180"/>
      <c r="R184" s="180"/>
      <c r="S184" s="180"/>
      <c r="T184" s="181"/>
      <c r="AT184" s="176" t="s">
        <v>191</v>
      </c>
      <c r="AU184" s="176" t="s">
        <v>80</v>
      </c>
      <c r="AV184" s="12" t="s">
        <v>151</v>
      </c>
      <c r="AW184" s="12" t="s">
        <v>33</v>
      </c>
      <c r="AX184" s="12" t="s">
        <v>78</v>
      </c>
      <c r="AY184" s="176" t="s">
        <v>132</v>
      </c>
    </row>
    <row r="185" spans="2:65" s="1" customFormat="1" ht="16.5" customHeight="1">
      <c r="B185" s="149"/>
      <c r="C185" s="150" t="s">
        <v>408</v>
      </c>
      <c r="D185" s="150" t="s">
        <v>133</v>
      </c>
      <c r="E185" s="151" t="s">
        <v>1126</v>
      </c>
      <c r="F185" s="152" t="s">
        <v>1127</v>
      </c>
      <c r="G185" s="153" t="s">
        <v>188</v>
      </c>
      <c r="H185" s="154">
        <v>46.75</v>
      </c>
      <c r="I185" s="154"/>
      <c r="J185" s="154">
        <f>ROUND(I185*H185,2)</f>
        <v>0</v>
      </c>
      <c r="K185" s="152" t="s">
        <v>137</v>
      </c>
      <c r="L185" s="37"/>
      <c r="M185" s="155" t="s">
        <v>5</v>
      </c>
      <c r="N185" s="156" t="s">
        <v>41</v>
      </c>
      <c r="O185" s="157">
        <v>0.94</v>
      </c>
      <c r="P185" s="157">
        <f>O185*H185</f>
        <v>43.945</v>
      </c>
      <c r="Q185" s="157">
        <v>0.00432</v>
      </c>
      <c r="R185" s="157">
        <f>Q185*H185</f>
        <v>0.20196</v>
      </c>
      <c r="S185" s="157">
        <v>0</v>
      </c>
      <c r="T185" s="158">
        <f>S185*H185</f>
        <v>0</v>
      </c>
      <c r="AR185" s="23" t="s">
        <v>151</v>
      </c>
      <c r="AT185" s="23" t="s">
        <v>133</v>
      </c>
      <c r="AU185" s="23" t="s">
        <v>80</v>
      </c>
      <c r="AY185" s="23" t="s">
        <v>132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23" t="s">
        <v>78</v>
      </c>
      <c r="BK185" s="159">
        <f>ROUND(I185*H185,2)</f>
        <v>0</v>
      </c>
      <c r="BL185" s="23" t="s">
        <v>151</v>
      </c>
      <c r="BM185" s="23" t="s">
        <v>1128</v>
      </c>
    </row>
    <row r="186" spans="2:51" s="11" customFormat="1" ht="13.5">
      <c r="B186" s="168"/>
      <c r="D186" s="162" t="s">
        <v>191</v>
      </c>
      <c r="E186" s="169" t="s">
        <v>5</v>
      </c>
      <c r="F186" s="170" t="s">
        <v>1129</v>
      </c>
      <c r="H186" s="171">
        <v>7.61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51" s="11" customFormat="1" ht="13.5">
      <c r="B187" s="168"/>
      <c r="D187" s="162" t="s">
        <v>191</v>
      </c>
      <c r="E187" s="169" t="s">
        <v>5</v>
      </c>
      <c r="F187" s="170" t="s">
        <v>1129</v>
      </c>
      <c r="H187" s="171">
        <v>7.61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191</v>
      </c>
      <c r="AU187" s="169" t="s">
        <v>80</v>
      </c>
      <c r="AV187" s="11" t="s">
        <v>80</v>
      </c>
      <c r="AW187" s="11" t="s">
        <v>33</v>
      </c>
      <c r="AX187" s="11" t="s">
        <v>70</v>
      </c>
      <c r="AY187" s="169" t="s">
        <v>132</v>
      </c>
    </row>
    <row r="188" spans="2:51" s="11" customFormat="1" ht="13.5">
      <c r="B188" s="168"/>
      <c r="D188" s="162" t="s">
        <v>191</v>
      </c>
      <c r="E188" s="169" t="s">
        <v>5</v>
      </c>
      <c r="F188" s="170" t="s">
        <v>1130</v>
      </c>
      <c r="H188" s="171">
        <v>8.37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51" s="14" customFormat="1" ht="13.5">
      <c r="B189" s="188"/>
      <c r="D189" s="162" t="s">
        <v>191</v>
      </c>
      <c r="E189" s="189" t="s">
        <v>5</v>
      </c>
      <c r="F189" s="190" t="s">
        <v>1120</v>
      </c>
      <c r="H189" s="191">
        <v>23.59</v>
      </c>
      <c r="L189" s="188"/>
      <c r="M189" s="192"/>
      <c r="N189" s="193"/>
      <c r="O189" s="193"/>
      <c r="P189" s="193"/>
      <c r="Q189" s="193"/>
      <c r="R189" s="193"/>
      <c r="S189" s="193"/>
      <c r="T189" s="194"/>
      <c r="AT189" s="189" t="s">
        <v>191</v>
      </c>
      <c r="AU189" s="189" t="s">
        <v>80</v>
      </c>
      <c r="AV189" s="14" t="s">
        <v>145</v>
      </c>
      <c r="AW189" s="14" t="s">
        <v>33</v>
      </c>
      <c r="AX189" s="14" t="s">
        <v>70</v>
      </c>
      <c r="AY189" s="189" t="s">
        <v>132</v>
      </c>
    </row>
    <row r="190" spans="2:51" s="11" customFormat="1" ht="13.5">
      <c r="B190" s="168"/>
      <c r="D190" s="162" t="s">
        <v>191</v>
      </c>
      <c r="E190" s="169" t="s">
        <v>5</v>
      </c>
      <c r="F190" s="170" t="s">
        <v>1131</v>
      </c>
      <c r="H190" s="171">
        <v>4.8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51" s="11" customFormat="1" ht="13.5">
      <c r="B191" s="168"/>
      <c r="D191" s="162" t="s">
        <v>191</v>
      </c>
      <c r="E191" s="169" t="s">
        <v>5</v>
      </c>
      <c r="F191" s="170" t="s">
        <v>1132</v>
      </c>
      <c r="H191" s="171">
        <v>7.8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51" s="14" customFormat="1" ht="13.5">
      <c r="B192" s="188"/>
      <c r="D192" s="162" t="s">
        <v>191</v>
      </c>
      <c r="E192" s="189" t="s">
        <v>5</v>
      </c>
      <c r="F192" s="190" t="s">
        <v>1123</v>
      </c>
      <c r="H192" s="191">
        <v>12.6</v>
      </c>
      <c r="L192" s="188"/>
      <c r="M192" s="192"/>
      <c r="N192" s="193"/>
      <c r="O192" s="193"/>
      <c r="P192" s="193"/>
      <c r="Q192" s="193"/>
      <c r="R192" s="193"/>
      <c r="S192" s="193"/>
      <c r="T192" s="194"/>
      <c r="AT192" s="189" t="s">
        <v>191</v>
      </c>
      <c r="AU192" s="189" t="s">
        <v>80</v>
      </c>
      <c r="AV192" s="14" t="s">
        <v>145</v>
      </c>
      <c r="AW192" s="14" t="s">
        <v>33</v>
      </c>
      <c r="AX192" s="14" t="s">
        <v>70</v>
      </c>
      <c r="AY192" s="189" t="s">
        <v>132</v>
      </c>
    </row>
    <row r="193" spans="2:51" s="11" customFormat="1" ht="13.5">
      <c r="B193" s="168"/>
      <c r="D193" s="162" t="s">
        <v>191</v>
      </c>
      <c r="E193" s="169" t="s">
        <v>5</v>
      </c>
      <c r="F193" s="170" t="s">
        <v>1133</v>
      </c>
      <c r="H193" s="171">
        <v>10.56</v>
      </c>
      <c r="L193" s="168"/>
      <c r="M193" s="172"/>
      <c r="N193" s="173"/>
      <c r="O193" s="173"/>
      <c r="P193" s="173"/>
      <c r="Q193" s="173"/>
      <c r="R193" s="173"/>
      <c r="S193" s="173"/>
      <c r="T193" s="174"/>
      <c r="AT193" s="169" t="s">
        <v>191</v>
      </c>
      <c r="AU193" s="169" t="s">
        <v>80</v>
      </c>
      <c r="AV193" s="11" t="s">
        <v>80</v>
      </c>
      <c r="AW193" s="11" t="s">
        <v>33</v>
      </c>
      <c r="AX193" s="11" t="s">
        <v>70</v>
      </c>
      <c r="AY193" s="169" t="s">
        <v>132</v>
      </c>
    </row>
    <row r="194" spans="2:51" s="14" customFormat="1" ht="13.5">
      <c r="B194" s="188"/>
      <c r="D194" s="162" t="s">
        <v>191</v>
      </c>
      <c r="E194" s="189" t="s">
        <v>5</v>
      </c>
      <c r="F194" s="190" t="s">
        <v>1125</v>
      </c>
      <c r="H194" s="191">
        <v>10.56</v>
      </c>
      <c r="L194" s="188"/>
      <c r="M194" s="192"/>
      <c r="N194" s="193"/>
      <c r="O194" s="193"/>
      <c r="P194" s="193"/>
      <c r="Q194" s="193"/>
      <c r="R194" s="193"/>
      <c r="S194" s="193"/>
      <c r="T194" s="194"/>
      <c r="AT194" s="189" t="s">
        <v>191</v>
      </c>
      <c r="AU194" s="189" t="s">
        <v>80</v>
      </c>
      <c r="AV194" s="14" t="s">
        <v>145</v>
      </c>
      <c r="AW194" s="14" t="s">
        <v>33</v>
      </c>
      <c r="AX194" s="14" t="s">
        <v>70</v>
      </c>
      <c r="AY194" s="189" t="s">
        <v>132</v>
      </c>
    </row>
    <row r="195" spans="2:51" s="12" customFormat="1" ht="13.5">
      <c r="B195" s="175"/>
      <c r="D195" s="162" t="s">
        <v>191</v>
      </c>
      <c r="E195" s="176" t="s">
        <v>5</v>
      </c>
      <c r="F195" s="177" t="s">
        <v>195</v>
      </c>
      <c r="H195" s="178">
        <v>46.75</v>
      </c>
      <c r="L195" s="175"/>
      <c r="M195" s="179"/>
      <c r="N195" s="180"/>
      <c r="O195" s="180"/>
      <c r="P195" s="180"/>
      <c r="Q195" s="180"/>
      <c r="R195" s="180"/>
      <c r="S195" s="180"/>
      <c r="T195" s="181"/>
      <c r="AT195" s="176" t="s">
        <v>191</v>
      </c>
      <c r="AU195" s="176" t="s">
        <v>80</v>
      </c>
      <c r="AV195" s="12" t="s">
        <v>151</v>
      </c>
      <c r="AW195" s="12" t="s">
        <v>33</v>
      </c>
      <c r="AX195" s="12" t="s">
        <v>78</v>
      </c>
      <c r="AY195" s="176" t="s">
        <v>132</v>
      </c>
    </row>
    <row r="196" spans="2:65" s="1" customFormat="1" ht="16.5" customHeight="1">
      <c r="B196" s="149"/>
      <c r="C196" s="150" t="s">
        <v>415</v>
      </c>
      <c r="D196" s="150" t="s">
        <v>133</v>
      </c>
      <c r="E196" s="151" t="s">
        <v>1134</v>
      </c>
      <c r="F196" s="152" t="s">
        <v>1135</v>
      </c>
      <c r="G196" s="153" t="s">
        <v>188</v>
      </c>
      <c r="H196" s="154">
        <v>46.74</v>
      </c>
      <c r="I196" s="154"/>
      <c r="J196" s="154">
        <f>ROUND(I196*H196,2)</f>
        <v>0</v>
      </c>
      <c r="K196" s="152" t="s">
        <v>137</v>
      </c>
      <c r="L196" s="37"/>
      <c r="M196" s="155" t="s">
        <v>5</v>
      </c>
      <c r="N196" s="156" t="s">
        <v>41</v>
      </c>
      <c r="O196" s="157">
        <v>0.339</v>
      </c>
      <c r="P196" s="157">
        <f>O196*H196</f>
        <v>15.844860000000002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AR196" s="23" t="s">
        <v>151</v>
      </c>
      <c r="AT196" s="23" t="s">
        <v>133</v>
      </c>
      <c r="AU196" s="23" t="s">
        <v>80</v>
      </c>
      <c r="AY196" s="23" t="s">
        <v>132</v>
      </c>
      <c r="BE196" s="159">
        <f>IF(N196="základní",J196,0)</f>
        <v>0</v>
      </c>
      <c r="BF196" s="159">
        <f>IF(N196="snížená",J196,0)</f>
        <v>0</v>
      </c>
      <c r="BG196" s="159">
        <f>IF(N196="zákl. přenesená",J196,0)</f>
        <v>0</v>
      </c>
      <c r="BH196" s="159">
        <f>IF(N196="sníž. přenesená",J196,0)</f>
        <v>0</v>
      </c>
      <c r="BI196" s="159">
        <f>IF(N196="nulová",J196,0)</f>
        <v>0</v>
      </c>
      <c r="BJ196" s="23" t="s">
        <v>78</v>
      </c>
      <c r="BK196" s="159">
        <f>ROUND(I196*H196,2)</f>
        <v>0</v>
      </c>
      <c r="BL196" s="23" t="s">
        <v>151</v>
      </c>
      <c r="BM196" s="23" t="s">
        <v>1136</v>
      </c>
    </row>
    <row r="197" spans="2:65" s="1" customFormat="1" ht="16.5" customHeight="1">
      <c r="B197" s="149"/>
      <c r="C197" s="150" t="s">
        <v>419</v>
      </c>
      <c r="D197" s="150" t="s">
        <v>133</v>
      </c>
      <c r="E197" s="151" t="s">
        <v>1137</v>
      </c>
      <c r="F197" s="152" t="s">
        <v>1138</v>
      </c>
      <c r="G197" s="153" t="s">
        <v>512</v>
      </c>
      <c r="H197" s="154">
        <v>0.28</v>
      </c>
      <c r="I197" s="154"/>
      <c r="J197" s="154">
        <f>ROUND(I197*H197,2)</f>
        <v>0</v>
      </c>
      <c r="K197" s="152" t="s">
        <v>137</v>
      </c>
      <c r="L197" s="37"/>
      <c r="M197" s="155" t="s">
        <v>5</v>
      </c>
      <c r="N197" s="156" t="s">
        <v>41</v>
      </c>
      <c r="O197" s="157">
        <v>14.551</v>
      </c>
      <c r="P197" s="157">
        <f>O197*H197</f>
        <v>4.074280000000001</v>
      </c>
      <c r="Q197" s="157">
        <v>1.06277</v>
      </c>
      <c r="R197" s="157">
        <f>Q197*H197</f>
        <v>0.29757560000000005</v>
      </c>
      <c r="S197" s="157">
        <v>0</v>
      </c>
      <c r="T197" s="158">
        <f>S197*H197</f>
        <v>0</v>
      </c>
      <c r="AR197" s="23" t="s">
        <v>151</v>
      </c>
      <c r="AT197" s="23" t="s">
        <v>133</v>
      </c>
      <c r="AU197" s="23" t="s">
        <v>80</v>
      </c>
      <c r="AY197" s="23" t="s">
        <v>132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23" t="s">
        <v>78</v>
      </c>
      <c r="BK197" s="159">
        <f>ROUND(I197*H197,2)</f>
        <v>0</v>
      </c>
      <c r="BL197" s="23" t="s">
        <v>151</v>
      </c>
      <c r="BM197" s="23" t="s">
        <v>1139</v>
      </c>
    </row>
    <row r="198" spans="2:51" s="11" customFormat="1" ht="13.5">
      <c r="B198" s="168"/>
      <c r="D198" s="162" t="s">
        <v>191</v>
      </c>
      <c r="E198" s="169" t="s">
        <v>5</v>
      </c>
      <c r="F198" s="170" t="s">
        <v>1140</v>
      </c>
      <c r="H198" s="171">
        <v>0.28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191</v>
      </c>
      <c r="AU198" s="169" t="s">
        <v>80</v>
      </c>
      <c r="AV198" s="11" t="s">
        <v>80</v>
      </c>
      <c r="AW198" s="11" t="s">
        <v>33</v>
      </c>
      <c r="AX198" s="11" t="s">
        <v>78</v>
      </c>
      <c r="AY198" s="169" t="s">
        <v>132</v>
      </c>
    </row>
    <row r="199" spans="2:63" s="10" customFormat="1" ht="29.85" customHeight="1">
      <c r="B199" s="139"/>
      <c r="D199" s="140" t="s">
        <v>69</v>
      </c>
      <c r="E199" s="160" t="s">
        <v>151</v>
      </c>
      <c r="F199" s="160" t="s">
        <v>239</v>
      </c>
      <c r="J199" s="161">
        <f>BK199</f>
        <v>0</v>
      </c>
      <c r="L199" s="139"/>
      <c r="M199" s="143"/>
      <c r="N199" s="144"/>
      <c r="O199" s="144"/>
      <c r="P199" s="145">
        <f>SUM(P200:P220)</f>
        <v>177.03160000000003</v>
      </c>
      <c r="Q199" s="144"/>
      <c r="R199" s="145">
        <f>SUM(R200:R220)</f>
        <v>6.056139000000001</v>
      </c>
      <c r="S199" s="144"/>
      <c r="T199" s="146">
        <f>SUM(T200:T220)</f>
        <v>0</v>
      </c>
      <c r="AR199" s="140" t="s">
        <v>78</v>
      </c>
      <c r="AT199" s="147" t="s">
        <v>69</v>
      </c>
      <c r="AU199" s="147" t="s">
        <v>78</v>
      </c>
      <c r="AY199" s="140" t="s">
        <v>132</v>
      </c>
      <c r="BK199" s="148">
        <f>SUM(BK200:BK220)</f>
        <v>0</v>
      </c>
    </row>
    <row r="200" spans="2:65" s="1" customFormat="1" ht="16.5" customHeight="1">
      <c r="B200" s="149"/>
      <c r="C200" s="150" t="s">
        <v>443</v>
      </c>
      <c r="D200" s="150" t="s">
        <v>133</v>
      </c>
      <c r="E200" s="151" t="s">
        <v>1141</v>
      </c>
      <c r="F200" s="152" t="s">
        <v>1142</v>
      </c>
      <c r="G200" s="153" t="s">
        <v>465</v>
      </c>
      <c r="H200" s="154">
        <v>144.4</v>
      </c>
      <c r="I200" s="154"/>
      <c r="J200" s="154">
        <f>ROUND(I200*H200,2)</f>
        <v>0</v>
      </c>
      <c r="K200" s="152" t="s">
        <v>5</v>
      </c>
      <c r="L200" s="37"/>
      <c r="M200" s="155" t="s">
        <v>5</v>
      </c>
      <c r="N200" s="156" t="s">
        <v>41</v>
      </c>
      <c r="O200" s="157">
        <v>1.008</v>
      </c>
      <c r="P200" s="157">
        <f>O200*H200</f>
        <v>145.5552</v>
      </c>
      <c r="Q200" s="157">
        <v>0.00587</v>
      </c>
      <c r="R200" s="157">
        <f>Q200*H200</f>
        <v>0.847628</v>
      </c>
      <c r="S200" s="157">
        <v>0</v>
      </c>
      <c r="T200" s="158">
        <f>S200*H200</f>
        <v>0</v>
      </c>
      <c r="AR200" s="23" t="s">
        <v>151</v>
      </c>
      <c r="AT200" s="23" t="s">
        <v>133</v>
      </c>
      <c r="AU200" s="23" t="s">
        <v>80</v>
      </c>
      <c r="AY200" s="23" t="s">
        <v>132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23" t="s">
        <v>78</v>
      </c>
      <c r="BK200" s="159">
        <f>ROUND(I200*H200,2)</f>
        <v>0</v>
      </c>
      <c r="BL200" s="23" t="s">
        <v>151</v>
      </c>
      <c r="BM200" s="23" t="s">
        <v>1143</v>
      </c>
    </row>
    <row r="201" spans="2:47" s="1" customFormat="1" ht="27">
      <c r="B201" s="37"/>
      <c r="D201" s="162" t="s">
        <v>149</v>
      </c>
      <c r="F201" s="163" t="s">
        <v>1144</v>
      </c>
      <c r="L201" s="37"/>
      <c r="M201" s="164"/>
      <c r="N201" s="38"/>
      <c r="O201" s="38"/>
      <c r="P201" s="38"/>
      <c r="Q201" s="38"/>
      <c r="R201" s="38"/>
      <c r="S201" s="38"/>
      <c r="T201" s="66"/>
      <c r="AT201" s="23" t="s">
        <v>149</v>
      </c>
      <c r="AU201" s="23" t="s">
        <v>80</v>
      </c>
    </row>
    <row r="202" spans="2:51" s="11" customFormat="1" ht="13.5">
      <c r="B202" s="168"/>
      <c r="D202" s="162" t="s">
        <v>191</v>
      </c>
      <c r="E202" s="169" t="s">
        <v>5</v>
      </c>
      <c r="F202" s="170" t="s">
        <v>1145</v>
      </c>
      <c r="H202" s="171">
        <v>11.4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51" s="11" customFormat="1" ht="13.5">
      <c r="B203" s="168"/>
      <c r="D203" s="162" t="s">
        <v>191</v>
      </c>
      <c r="E203" s="169" t="s">
        <v>5</v>
      </c>
      <c r="F203" s="170" t="s">
        <v>1146</v>
      </c>
      <c r="H203" s="171">
        <v>10.1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51" s="11" customFormat="1" ht="13.5">
      <c r="B204" s="168"/>
      <c r="D204" s="162" t="s">
        <v>191</v>
      </c>
      <c r="E204" s="169" t="s">
        <v>5</v>
      </c>
      <c r="F204" s="170" t="s">
        <v>1147</v>
      </c>
      <c r="H204" s="171">
        <v>8.9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51" s="11" customFormat="1" ht="13.5">
      <c r="B205" s="168"/>
      <c r="D205" s="162" t="s">
        <v>191</v>
      </c>
      <c r="E205" s="169" t="s">
        <v>5</v>
      </c>
      <c r="F205" s="170" t="s">
        <v>1148</v>
      </c>
      <c r="H205" s="171">
        <v>7.6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51" s="11" customFormat="1" ht="13.5">
      <c r="B206" s="168"/>
      <c r="D206" s="162" t="s">
        <v>191</v>
      </c>
      <c r="E206" s="169" t="s">
        <v>5</v>
      </c>
      <c r="F206" s="170" t="s">
        <v>1149</v>
      </c>
      <c r="H206" s="171">
        <v>24.5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51" s="14" customFormat="1" ht="13.5">
      <c r="B207" s="188"/>
      <c r="D207" s="162" t="s">
        <v>191</v>
      </c>
      <c r="E207" s="189" t="s">
        <v>5</v>
      </c>
      <c r="F207" s="190" t="s">
        <v>1150</v>
      </c>
      <c r="H207" s="191">
        <v>62.5</v>
      </c>
      <c r="L207" s="188"/>
      <c r="M207" s="192"/>
      <c r="N207" s="193"/>
      <c r="O207" s="193"/>
      <c r="P207" s="193"/>
      <c r="Q207" s="193"/>
      <c r="R207" s="193"/>
      <c r="S207" s="193"/>
      <c r="T207" s="194"/>
      <c r="AT207" s="189" t="s">
        <v>191</v>
      </c>
      <c r="AU207" s="189" t="s">
        <v>80</v>
      </c>
      <c r="AV207" s="14" t="s">
        <v>145</v>
      </c>
      <c r="AW207" s="14" t="s">
        <v>33</v>
      </c>
      <c r="AX207" s="14" t="s">
        <v>70</v>
      </c>
      <c r="AY207" s="189" t="s">
        <v>132</v>
      </c>
    </row>
    <row r="208" spans="2:51" s="11" customFormat="1" ht="13.5">
      <c r="B208" s="168"/>
      <c r="D208" s="162" t="s">
        <v>191</v>
      </c>
      <c r="E208" s="169" t="s">
        <v>5</v>
      </c>
      <c r="F208" s="170" t="s">
        <v>1151</v>
      </c>
      <c r="H208" s="171">
        <v>75.9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51" s="14" customFormat="1" ht="13.5">
      <c r="B209" s="188"/>
      <c r="D209" s="162" t="s">
        <v>191</v>
      </c>
      <c r="E209" s="189" t="s">
        <v>5</v>
      </c>
      <c r="F209" s="190" t="s">
        <v>1152</v>
      </c>
      <c r="H209" s="191">
        <v>75.9</v>
      </c>
      <c r="L209" s="188"/>
      <c r="M209" s="192"/>
      <c r="N209" s="193"/>
      <c r="O209" s="193"/>
      <c r="P209" s="193"/>
      <c r="Q209" s="193"/>
      <c r="R209" s="193"/>
      <c r="S209" s="193"/>
      <c r="T209" s="194"/>
      <c r="AT209" s="189" t="s">
        <v>191</v>
      </c>
      <c r="AU209" s="189" t="s">
        <v>80</v>
      </c>
      <c r="AV209" s="14" t="s">
        <v>145</v>
      </c>
      <c r="AW209" s="14" t="s">
        <v>33</v>
      </c>
      <c r="AX209" s="14" t="s">
        <v>70</v>
      </c>
      <c r="AY209" s="189" t="s">
        <v>132</v>
      </c>
    </row>
    <row r="210" spans="2:51" s="11" customFormat="1" ht="13.5">
      <c r="B210" s="168"/>
      <c r="D210" s="162" t="s">
        <v>191</v>
      </c>
      <c r="E210" s="169" t="s">
        <v>5</v>
      </c>
      <c r="F210" s="170" t="s">
        <v>1153</v>
      </c>
      <c r="H210" s="171">
        <v>6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51" s="14" customFormat="1" ht="13.5">
      <c r="B211" s="188"/>
      <c r="D211" s="162" t="s">
        <v>191</v>
      </c>
      <c r="E211" s="189" t="s">
        <v>5</v>
      </c>
      <c r="F211" s="190" t="s">
        <v>1154</v>
      </c>
      <c r="H211" s="191">
        <v>6</v>
      </c>
      <c r="L211" s="188"/>
      <c r="M211" s="192"/>
      <c r="N211" s="193"/>
      <c r="O211" s="193"/>
      <c r="P211" s="193"/>
      <c r="Q211" s="193"/>
      <c r="R211" s="193"/>
      <c r="S211" s="193"/>
      <c r="T211" s="194"/>
      <c r="AT211" s="189" t="s">
        <v>191</v>
      </c>
      <c r="AU211" s="189" t="s">
        <v>80</v>
      </c>
      <c r="AV211" s="14" t="s">
        <v>145</v>
      </c>
      <c r="AW211" s="14" t="s">
        <v>33</v>
      </c>
      <c r="AX211" s="14" t="s">
        <v>70</v>
      </c>
      <c r="AY211" s="189" t="s">
        <v>132</v>
      </c>
    </row>
    <row r="212" spans="2:51" s="12" customFormat="1" ht="13.5">
      <c r="B212" s="175"/>
      <c r="D212" s="162" t="s">
        <v>191</v>
      </c>
      <c r="E212" s="176" t="s">
        <v>5</v>
      </c>
      <c r="F212" s="177" t="s">
        <v>195</v>
      </c>
      <c r="H212" s="178">
        <v>144.4</v>
      </c>
      <c r="L212" s="175"/>
      <c r="M212" s="179"/>
      <c r="N212" s="180"/>
      <c r="O212" s="180"/>
      <c r="P212" s="180"/>
      <c r="Q212" s="180"/>
      <c r="R212" s="180"/>
      <c r="S212" s="180"/>
      <c r="T212" s="181"/>
      <c r="AT212" s="176" t="s">
        <v>191</v>
      </c>
      <c r="AU212" s="176" t="s">
        <v>80</v>
      </c>
      <c r="AV212" s="12" t="s">
        <v>151</v>
      </c>
      <c r="AW212" s="12" t="s">
        <v>33</v>
      </c>
      <c r="AX212" s="12" t="s">
        <v>78</v>
      </c>
      <c r="AY212" s="176" t="s">
        <v>132</v>
      </c>
    </row>
    <row r="213" spans="2:65" s="1" customFormat="1" ht="25.5" customHeight="1">
      <c r="B213" s="149"/>
      <c r="C213" s="150" t="s">
        <v>447</v>
      </c>
      <c r="D213" s="150" t="s">
        <v>133</v>
      </c>
      <c r="E213" s="151" t="s">
        <v>1155</v>
      </c>
      <c r="F213" s="152" t="s">
        <v>1156</v>
      </c>
      <c r="G213" s="153" t="s">
        <v>465</v>
      </c>
      <c r="H213" s="154">
        <v>25.3</v>
      </c>
      <c r="I213" s="154"/>
      <c r="J213" s="154">
        <f>ROUND(I213*H213,2)</f>
        <v>0</v>
      </c>
      <c r="K213" s="152" t="s">
        <v>137</v>
      </c>
      <c r="L213" s="37"/>
      <c r="M213" s="155" t="s">
        <v>5</v>
      </c>
      <c r="N213" s="156" t="s">
        <v>41</v>
      </c>
      <c r="O213" s="157">
        <v>1.228</v>
      </c>
      <c r="P213" s="157">
        <f>O213*H213</f>
        <v>31.0684</v>
      </c>
      <c r="Q213" s="157">
        <v>0.00587</v>
      </c>
      <c r="R213" s="157">
        <f>Q213*H213</f>
        <v>0.148511</v>
      </c>
      <c r="S213" s="157">
        <v>0</v>
      </c>
      <c r="T213" s="158">
        <f>S213*H213</f>
        <v>0</v>
      </c>
      <c r="AR213" s="23" t="s">
        <v>151</v>
      </c>
      <c r="AT213" s="23" t="s">
        <v>133</v>
      </c>
      <c r="AU213" s="23" t="s">
        <v>80</v>
      </c>
      <c r="AY213" s="23" t="s">
        <v>132</v>
      </c>
      <c r="BE213" s="159">
        <f>IF(N213="základní",J213,0)</f>
        <v>0</v>
      </c>
      <c r="BF213" s="159">
        <f>IF(N213="snížená",J213,0)</f>
        <v>0</v>
      </c>
      <c r="BG213" s="159">
        <f>IF(N213="zákl. přenesená",J213,0)</f>
        <v>0</v>
      </c>
      <c r="BH213" s="159">
        <f>IF(N213="sníž. přenesená",J213,0)</f>
        <v>0</v>
      </c>
      <c r="BI213" s="159">
        <f>IF(N213="nulová",J213,0)</f>
        <v>0</v>
      </c>
      <c r="BJ213" s="23" t="s">
        <v>78</v>
      </c>
      <c r="BK213" s="159">
        <f>ROUND(I213*H213,2)</f>
        <v>0</v>
      </c>
      <c r="BL213" s="23" t="s">
        <v>151</v>
      </c>
      <c r="BM213" s="23" t="s">
        <v>1157</v>
      </c>
    </row>
    <row r="214" spans="2:51" s="11" customFormat="1" ht="13.5">
      <c r="B214" s="168"/>
      <c r="D214" s="162" t="s">
        <v>191</v>
      </c>
      <c r="E214" s="169" t="s">
        <v>5</v>
      </c>
      <c r="F214" s="170" t="s">
        <v>1158</v>
      </c>
      <c r="H214" s="171">
        <v>25.3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78</v>
      </c>
      <c r="AY214" s="169" t="s">
        <v>132</v>
      </c>
    </row>
    <row r="215" spans="2:65" s="1" customFormat="1" ht="25.5" customHeight="1">
      <c r="B215" s="149"/>
      <c r="C215" s="195" t="s">
        <v>458</v>
      </c>
      <c r="D215" s="195" t="s">
        <v>409</v>
      </c>
      <c r="E215" s="196" t="s">
        <v>1159</v>
      </c>
      <c r="F215" s="197" t="s">
        <v>1160</v>
      </c>
      <c r="G215" s="198" t="s">
        <v>465</v>
      </c>
      <c r="H215" s="199">
        <v>25.3</v>
      </c>
      <c r="I215" s="199"/>
      <c r="J215" s="199">
        <f>ROUND(I215*H215,2)</f>
        <v>0</v>
      </c>
      <c r="K215" s="197" t="s">
        <v>5</v>
      </c>
      <c r="L215" s="200"/>
      <c r="M215" s="201" t="s">
        <v>5</v>
      </c>
      <c r="N215" s="202" t="s">
        <v>41</v>
      </c>
      <c r="O215" s="157">
        <v>0</v>
      </c>
      <c r="P215" s="157">
        <f>O215*H215</f>
        <v>0</v>
      </c>
      <c r="Q215" s="157">
        <v>0.2</v>
      </c>
      <c r="R215" s="157">
        <f>Q215*H215</f>
        <v>5.0600000000000005</v>
      </c>
      <c r="S215" s="157">
        <v>0</v>
      </c>
      <c r="T215" s="158">
        <f>S215*H215</f>
        <v>0</v>
      </c>
      <c r="AR215" s="23" t="s">
        <v>240</v>
      </c>
      <c r="AT215" s="23" t="s">
        <v>409</v>
      </c>
      <c r="AU215" s="23" t="s">
        <v>80</v>
      </c>
      <c r="AY215" s="23" t="s">
        <v>132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23" t="s">
        <v>78</v>
      </c>
      <c r="BK215" s="159">
        <f>ROUND(I215*H215,2)</f>
        <v>0</v>
      </c>
      <c r="BL215" s="23" t="s">
        <v>151</v>
      </c>
      <c r="BM215" s="23" t="s">
        <v>1161</v>
      </c>
    </row>
    <row r="216" spans="2:65" s="1" customFormat="1" ht="25.5" customHeight="1">
      <c r="B216" s="149"/>
      <c r="C216" s="150" t="s">
        <v>462</v>
      </c>
      <c r="D216" s="150" t="s">
        <v>133</v>
      </c>
      <c r="E216" s="151" t="s">
        <v>241</v>
      </c>
      <c r="F216" s="152" t="s">
        <v>242</v>
      </c>
      <c r="G216" s="153" t="s">
        <v>188</v>
      </c>
      <c r="H216" s="154">
        <v>2.4</v>
      </c>
      <c r="I216" s="154"/>
      <c r="J216" s="154">
        <f>ROUND(I216*H216,2)</f>
        <v>0</v>
      </c>
      <c r="K216" s="152" t="s">
        <v>137</v>
      </c>
      <c r="L216" s="37"/>
      <c r="M216" s="155" t="s">
        <v>5</v>
      </c>
      <c r="N216" s="156" t="s">
        <v>41</v>
      </c>
      <c r="O216" s="157">
        <v>0.105</v>
      </c>
      <c r="P216" s="157">
        <f>O216*H216</f>
        <v>0.252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AR216" s="23" t="s">
        <v>151</v>
      </c>
      <c r="AT216" s="23" t="s">
        <v>133</v>
      </c>
      <c r="AU216" s="23" t="s">
        <v>80</v>
      </c>
      <c r="AY216" s="23" t="s">
        <v>132</v>
      </c>
      <c r="BE216" s="159">
        <f>IF(N216="základní",J216,0)</f>
        <v>0</v>
      </c>
      <c r="BF216" s="159">
        <f>IF(N216="snížená",J216,0)</f>
        <v>0</v>
      </c>
      <c r="BG216" s="159">
        <f>IF(N216="zákl. přenesená",J216,0)</f>
        <v>0</v>
      </c>
      <c r="BH216" s="159">
        <f>IF(N216="sníž. přenesená",J216,0)</f>
        <v>0</v>
      </c>
      <c r="BI216" s="159">
        <f>IF(N216="nulová",J216,0)</f>
        <v>0</v>
      </c>
      <c r="BJ216" s="23" t="s">
        <v>78</v>
      </c>
      <c r="BK216" s="159">
        <f>ROUND(I216*H216,2)</f>
        <v>0</v>
      </c>
      <c r="BL216" s="23" t="s">
        <v>151</v>
      </c>
      <c r="BM216" s="23" t="s">
        <v>1162</v>
      </c>
    </row>
    <row r="217" spans="2:51" s="13" customFormat="1" ht="13.5">
      <c r="B217" s="182"/>
      <c r="D217" s="162" t="s">
        <v>191</v>
      </c>
      <c r="E217" s="183" t="s">
        <v>5</v>
      </c>
      <c r="F217" s="184" t="s">
        <v>1163</v>
      </c>
      <c r="H217" s="183" t="s">
        <v>5</v>
      </c>
      <c r="L217" s="182"/>
      <c r="M217" s="185"/>
      <c r="N217" s="186"/>
      <c r="O217" s="186"/>
      <c r="P217" s="186"/>
      <c r="Q217" s="186"/>
      <c r="R217" s="186"/>
      <c r="S217" s="186"/>
      <c r="T217" s="187"/>
      <c r="AT217" s="183" t="s">
        <v>191</v>
      </c>
      <c r="AU217" s="183" t="s">
        <v>80</v>
      </c>
      <c r="AV217" s="13" t="s">
        <v>78</v>
      </c>
      <c r="AW217" s="13" t="s">
        <v>33</v>
      </c>
      <c r="AX217" s="13" t="s">
        <v>70</v>
      </c>
      <c r="AY217" s="183" t="s">
        <v>132</v>
      </c>
    </row>
    <row r="218" spans="2:51" s="11" customFormat="1" ht="13.5">
      <c r="B218" s="168"/>
      <c r="D218" s="162" t="s">
        <v>191</v>
      </c>
      <c r="E218" s="169" t="s">
        <v>5</v>
      </c>
      <c r="F218" s="170" t="s">
        <v>1164</v>
      </c>
      <c r="H218" s="171">
        <v>2.4</v>
      </c>
      <c r="L218" s="168"/>
      <c r="M218" s="172"/>
      <c r="N218" s="173"/>
      <c r="O218" s="173"/>
      <c r="P218" s="173"/>
      <c r="Q218" s="173"/>
      <c r="R218" s="173"/>
      <c r="S218" s="173"/>
      <c r="T218" s="174"/>
      <c r="AT218" s="169" t="s">
        <v>191</v>
      </c>
      <c r="AU218" s="169" t="s">
        <v>80</v>
      </c>
      <c r="AV218" s="11" t="s">
        <v>80</v>
      </c>
      <c r="AW218" s="11" t="s">
        <v>33</v>
      </c>
      <c r="AX218" s="11" t="s">
        <v>78</v>
      </c>
      <c r="AY218" s="169" t="s">
        <v>132</v>
      </c>
    </row>
    <row r="219" spans="2:65" s="1" customFormat="1" ht="25.5" customHeight="1">
      <c r="B219" s="149"/>
      <c r="C219" s="150" t="s">
        <v>473</v>
      </c>
      <c r="D219" s="150" t="s">
        <v>133</v>
      </c>
      <c r="E219" s="151" t="s">
        <v>245</v>
      </c>
      <c r="F219" s="152" t="s">
        <v>246</v>
      </c>
      <c r="G219" s="153" t="s">
        <v>188</v>
      </c>
      <c r="H219" s="154">
        <v>12</v>
      </c>
      <c r="I219" s="154"/>
      <c r="J219" s="154">
        <f>ROUND(I219*H219,2)</f>
        <v>0</v>
      </c>
      <c r="K219" s="152" t="s">
        <v>137</v>
      </c>
      <c r="L219" s="37"/>
      <c r="M219" s="155" t="s">
        <v>5</v>
      </c>
      <c r="N219" s="156" t="s">
        <v>41</v>
      </c>
      <c r="O219" s="157">
        <v>0.013</v>
      </c>
      <c r="P219" s="157">
        <f>O219*H219</f>
        <v>0.156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AR219" s="23" t="s">
        <v>151</v>
      </c>
      <c r="AT219" s="23" t="s">
        <v>133</v>
      </c>
      <c r="AU219" s="23" t="s">
        <v>80</v>
      </c>
      <c r="AY219" s="23" t="s">
        <v>132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23" t="s">
        <v>78</v>
      </c>
      <c r="BK219" s="159">
        <f>ROUND(I219*H219,2)</f>
        <v>0</v>
      </c>
      <c r="BL219" s="23" t="s">
        <v>151</v>
      </c>
      <c r="BM219" s="23" t="s">
        <v>1165</v>
      </c>
    </row>
    <row r="220" spans="2:51" s="11" customFormat="1" ht="13.5">
      <c r="B220" s="168"/>
      <c r="D220" s="162" t="s">
        <v>191</v>
      </c>
      <c r="E220" s="169" t="s">
        <v>5</v>
      </c>
      <c r="F220" s="170" t="s">
        <v>1166</v>
      </c>
      <c r="H220" s="171">
        <v>12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191</v>
      </c>
      <c r="AU220" s="169" t="s">
        <v>80</v>
      </c>
      <c r="AV220" s="11" t="s">
        <v>80</v>
      </c>
      <c r="AW220" s="11" t="s">
        <v>33</v>
      </c>
      <c r="AX220" s="11" t="s">
        <v>78</v>
      </c>
      <c r="AY220" s="169" t="s">
        <v>132</v>
      </c>
    </row>
    <row r="221" spans="2:63" s="10" customFormat="1" ht="29.85" customHeight="1">
      <c r="B221" s="139"/>
      <c r="D221" s="140" t="s">
        <v>69</v>
      </c>
      <c r="E221" s="160" t="s">
        <v>131</v>
      </c>
      <c r="F221" s="160" t="s">
        <v>249</v>
      </c>
      <c r="J221" s="161">
        <f>BK221</f>
        <v>0</v>
      </c>
      <c r="L221" s="139"/>
      <c r="M221" s="143"/>
      <c r="N221" s="144"/>
      <c r="O221" s="144"/>
      <c r="P221" s="145">
        <f>SUM(P222:P234)</f>
        <v>82.1863</v>
      </c>
      <c r="Q221" s="144"/>
      <c r="R221" s="145">
        <f>SUM(R222:R234)</f>
        <v>9.1090885</v>
      </c>
      <c r="S221" s="144"/>
      <c r="T221" s="146">
        <f>SUM(T222:T234)</f>
        <v>0</v>
      </c>
      <c r="AR221" s="140" t="s">
        <v>78</v>
      </c>
      <c r="AT221" s="147" t="s">
        <v>69</v>
      </c>
      <c r="AU221" s="147" t="s">
        <v>78</v>
      </c>
      <c r="AY221" s="140" t="s">
        <v>132</v>
      </c>
      <c r="BK221" s="148">
        <f>SUM(BK222:BK234)</f>
        <v>0</v>
      </c>
    </row>
    <row r="222" spans="2:65" s="1" customFormat="1" ht="25.5" customHeight="1">
      <c r="B222" s="149"/>
      <c r="C222" s="150" t="s">
        <v>481</v>
      </c>
      <c r="D222" s="150" t="s">
        <v>133</v>
      </c>
      <c r="E222" s="151" t="s">
        <v>1167</v>
      </c>
      <c r="F222" s="152" t="s">
        <v>1168</v>
      </c>
      <c r="G222" s="153" t="s">
        <v>188</v>
      </c>
      <c r="H222" s="154">
        <v>47.95</v>
      </c>
      <c r="I222" s="154"/>
      <c r="J222" s="154">
        <f>ROUND(I222*H222,2)</f>
        <v>0</v>
      </c>
      <c r="K222" s="152" t="s">
        <v>137</v>
      </c>
      <c r="L222" s="37"/>
      <c r="M222" s="155" t="s">
        <v>5</v>
      </c>
      <c r="N222" s="156" t="s">
        <v>41</v>
      </c>
      <c r="O222" s="157">
        <v>1.714</v>
      </c>
      <c r="P222" s="157">
        <f>O222*H222</f>
        <v>82.1863</v>
      </c>
      <c r="Q222" s="157">
        <v>0.16703</v>
      </c>
      <c r="R222" s="157">
        <f>Q222*H222</f>
        <v>8.0090885</v>
      </c>
      <c r="S222" s="157">
        <v>0</v>
      </c>
      <c r="T222" s="158">
        <f>S222*H222</f>
        <v>0</v>
      </c>
      <c r="AR222" s="23" t="s">
        <v>151</v>
      </c>
      <c r="AT222" s="23" t="s">
        <v>133</v>
      </c>
      <c r="AU222" s="23" t="s">
        <v>80</v>
      </c>
      <c r="AY222" s="23" t="s">
        <v>132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23" t="s">
        <v>78</v>
      </c>
      <c r="BK222" s="159">
        <f>ROUND(I222*H222,2)</f>
        <v>0</v>
      </c>
      <c r="BL222" s="23" t="s">
        <v>151</v>
      </c>
      <c r="BM222" s="23" t="s">
        <v>1169</v>
      </c>
    </row>
    <row r="223" spans="2:51" s="11" customFormat="1" ht="13.5">
      <c r="B223" s="168"/>
      <c r="D223" s="162" t="s">
        <v>191</v>
      </c>
      <c r="E223" s="169" t="s">
        <v>5</v>
      </c>
      <c r="F223" s="170" t="s">
        <v>1019</v>
      </c>
      <c r="H223" s="171">
        <v>10.8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191</v>
      </c>
      <c r="AU223" s="169" t="s">
        <v>80</v>
      </c>
      <c r="AV223" s="11" t="s">
        <v>80</v>
      </c>
      <c r="AW223" s="11" t="s">
        <v>33</v>
      </c>
      <c r="AX223" s="11" t="s">
        <v>70</v>
      </c>
      <c r="AY223" s="169" t="s">
        <v>132</v>
      </c>
    </row>
    <row r="224" spans="2:51" s="11" customFormat="1" ht="13.5">
      <c r="B224" s="168"/>
      <c r="D224" s="162" t="s">
        <v>191</v>
      </c>
      <c r="E224" s="169" t="s">
        <v>5</v>
      </c>
      <c r="F224" s="170" t="s">
        <v>1020</v>
      </c>
      <c r="H224" s="171">
        <v>7.65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70</v>
      </c>
      <c r="AY224" s="169" t="s">
        <v>132</v>
      </c>
    </row>
    <row r="225" spans="2:51" s="11" customFormat="1" ht="13.5">
      <c r="B225" s="168"/>
      <c r="D225" s="162" t="s">
        <v>191</v>
      </c>
      <c r="E225" s="169" t="s">
        <v>5</v>
      </c>
      <c r="F225" s="170" t="s">
        <v>1020</v>
      </c>
      <c r="H225" s="171">
        <v>7.65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51" s="11" customFormat="1" ht="13.5">
      <c r="B226" s="168"/>
      <c r="D226" s="162" t="s">
        <v>191</v>
      </c>
      <c r="E226" s="169" t="s">
        <v>5</v>
      </c>
      <c r="F226" s="170" t="s">
        <v>1021</v>
      </c>
      <c r="H226" s="171">
        <v>10.45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191</v>
      </c>
      <c r="AU226" s="169" t="s">
        <v>80</v>
      </c>
      <c r="AV226" s="11" t="s">
        <v>80</v>
      </c>
      <c r="AW226" s="11" t="s">
        <v>33</v>
      </c>
      <c r="AX226" s="11" t="s">
        <v>70</v>
      </c>
      <c r="AY226" s="169" t="s">
        <v>132</v>
      </c>
    </row>
    <row r="227" spans="2:51" s="14" customFormat="1" ht="13.5">
      <c r="B227" s="188"/>
      <c r="D227" s="162" t="s">
        <v>191</v>
      </c>
      <c r="E227" s="189" t="s">
        <v>5</v>
      </c>
      <c r="F227" s="190" t="s">
        <v>1022</v>
      </c>
      <c r="H227" s="191">
        <v>36.55</v>
      </c>
      <c r="L227" s="188"/>
      <c r="M227" s="192"/>
      <c r="N227" s="193"/>
      <c r="O227" s="193"/>
      <c r="P227" s="193"/>
      <c r="Q227" s="193"/>
      <c r="R227" s="193"/>
      <c r="S227" s="193"/>
      <c r="T227" s="194"/>
      <c r="AT227" s="189" t="s">
        <v>191</v>
      </c>
      <c r="AU227" s="189" t="s">
        <v>80</v>
      </c>
      <c r="AV227" s="14" t="s">
        <v>145</v>
      </c>
      <c r="AW227" s="14" t="s">
        <v>33</v>
      </c>
      <c r="AX227" s="14" t="s">
        <v>70</v>
      </c>
      <c r="AY227" s="189" t="s">
        <v>132</v>
      </c>
    </row>
    <row r="228" spans="2:51" s="11" customFormat="1" ht="13.5">
      <c r="B228" s="168"/>
      <c r="D228" s="162" t="s">
        <v>191</v>
      </c>
      <c r="E228" s="169" t="s">
        <v>5</v>
      </c>
      <c r="F228" s="170" t="s">
        <v>1023</v>
      </c>
      <c r="H228" s="171">
        <v>9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191</v>
      </c>
      <c r="AU228" s="169" t="s">
        <v>80</v>
      </c>
      <c r="AV228" s="11" t="s">
        <v>80</v>
      </c>
      <c r="AW228" s="11" t="s">
        <v>33</v>
      </c>
      <c r="AX228" s="11" t="s">
        <v>70</v>
      </c>
      <c r="AY228" s="169" t="s">
        <v>132</v>
      </c>
    </row>
    <row r="229" spans="2:51" s="14" customFormat="1" ht="13.5">
      <c r="B229" s="188"/>
      <c r="D229" s="162" t="s">
        <v>191</v>
      </c>
      <c r="E229" s="189" t="s">
        <v>5</v>
      </c>
      <c r="F229" s="190" t="s">
        <v>1024</v>
      </c>
      <c r="H229" s="191">
        <v>9</v>
      </c>
      <c r="L229" s="188"/>
      <c r="M229" s="192"/>
      <c r="N229" s="193"/>
      <c r="O229" s="193"/>
      <c r="P229" s="193"/>
      <c r="Q229" s="193"/>
      <c r="R229" s="193"/>
      <c r="S229" s="193"/>
      <c r="T229" s="194"/>
      <c r="AT229" s="189" t="s">
        <v>191</v>
      </c>
      <c r="AU229" s="189" t="s">
        <v>80</v>
      </c>
      <c r="AV229" s="14" t="s">
        <v>145</v>
      </c>
      <c r="AW229" s="14" t="s">
        <v>33</v>
      </c>
      <c r="AX229" s="14" t="s">
        <v>70</v>
      </c>
      <c r="AY229" s="189" t="s">
        <v>132</v>
      </c>
    </row>
    <row r="230" spans="2:51" s="11" customFormat="1" ht="13.5">
      <c r="B230" s="168"/>
      <c r="D230" s="162" t="s">
        <v>191</v>
      </c>
      <c r="E230" s="169" t="s">
        <v>5</v>
      </c>
      <c r="F230" s="170" t="s">
        <v>1164</v>
      </c>
      <c r="H230" s="171">
        <v>2.4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70</v>
      </c>
      <c r="AY230" s="169" t="s">
        <v>132</v>
      </c>
    </row>
    <row r="231" spans="2:51" s="14" customFormat="1" ht="13.5">
      <c r="B231" s="188"/>
      <c r="D231" s="162" t="s">
        <v>191</v>
      </c>
      <c r="E231" s="189" t="s">
        <v>5</v>
      </c>
      <c r="F231" s="190" t="s">
        <v>1170</v>
      </c>
      <c r="H231" s="191">
        <v>2.4</v>
      </c>
      <c r="L231" s="188"/>
      <c r="M231" s="192"/>
      <c r="N231" s="193"/>
      <c r="O231" s="193"/>
      <c r="P231" s="193"/>
      <c r="Q231" s="193"/>
      <c r="R231" s="193"/>
      <c r="S231" s="193"/>
      <c r="T231" s="194"/>
      <c r="AT231" s="189" t="s">
        <v>191</v>
      </c>
      <c r="AU231" s="189" t="s">
        <v>80</v>
      </c>
      <c r="AV231" s="14" t="s">
        <v>145</v>
      </c>
      <c r="AW231" s="14" t="s">
        <v>33</v>
      </c>
      <c r="AX231" s="14" t="s">
        <v>70</v>
      </c>
      <c r="AY231" s="189" t="s">
        <v>132</v>
      </c>
    </row>
    <row r="232" spans="2:51" s="12" customFormat="1" ht="13.5">
      <c r="B232" s="175"/>
      <c r="D232" s="162" t="s">
        <v>191</v>
      </c>
      <c r="E232" s="176" t="s">
        <v>5</v>
      </c>
      <c r="F232" s="177" t="s">
        <v>195</v>
      </c>
      <c r="H232" s="178">
        <v>47.95</v>
      </c>
      <c r="L232" s="175"/>
      <c r="M232" s="179"/>
      <c r="N232" s="180"/>
      <c r="O232" s="180"/>
      <c r="P232" s="180"/>
      <c r="Q232" s="180"/>
      <c r="R232" s="180"/>
      <c r="S232" s="180"/>
      <c r="T232" s="181"/>
      <c r="AT232" s="176" t="s">
        <v>191</v>
      </c>
      <c r="AU232" s="176" t="s">
        <v>80</v>
      </c>
      <c r="AV232" s="12" t="s">
        <v>151</v>
      </c>
      <c r="AW232" s="12" t="s">
        <v>33</v>
      </c>
      <c r="AX232" s="12" t="s">
        <v>78</v>
      </c>
      <c r="AY232" s="176" t="s">
        <v>132</v>
      </c>
    </row>
    <row r="233" spans="2:65" s="1" customFormat="1" ht="16.5" customHeight="1">
      <c r="B233" s="149"/>
      <c r="C233" s="195" t="s">
        <v>489</v>
      </c>
      <c r="D233" s="195" t="s">
        <v>409</v>
      </c>
      <c r="E233" s="196" t="s">
        <v>1171</v>
      </c>
      <c r="F233" s="197" t="s">
        <v>1172</v>
      </c>
      <c r="G233" s="198" t="s">
        <v>512</v>
      </c>
      <c r="H233" s="199">
        <v>1.1</v>
      </c>
      <c r="I233" s="199"/>
      <c r="J233" s="199">
        <f>ROUND(I233*H233,2)</f>
        <v>0</v>
      </c>
      <c r="K233" s="197" t="s">
        <v>137</v>
      </c>
      <c r="L233" s="200"/>
      <c r="M233" s="201" t="s">
        <v>5</v>
      </c>
      <c r="N233" s="202" t="s">
        <v>41</v>
      </c>
      <c r="O233" s="157">
        <v>0</v>
      </c>
      <c r="P233" s="157">
        <f>O233*H233</f>
        <v>0</v>
      </c>
      <c r="Q233" s="157">
        <v>1</v>
      </c>
      <c r="R233" s="157">
        <f>Q233*H233</f>
        <v>1.1</v>
      </c>
      <c r="S233" s="157">
        <v>0</v>
      </c>
      <c r="T233" s="158">
        <f>S233*H233</f>
        <v>0</v>
      </c>
      <c r="AR233" s="23" t="s">
        <v>240</v>
      </c>
      <c r="AT233" s="23" t="s">
        <v>409</v>
      </c>
      <c r="AU233" s="23" t="s">
        <v>80</v>
      </c>
      <c r="AY233" s="23" t="s">
        <v>132</v>
      </c>
      <c r="BE233" s="159">
        <f>IF(N233="základní",J233,0)</f>
        <v>0</v>
      </c>
      <c r="BF233" s="159">
        <f>IF(N233="snížená",J233,0)</f>
        <v>0</v>
      </c>
      <c r="BG233" s="159">
        <f>IF(N233="zákl. přenesená",J233,0)</f>
        <v>0</v>
      </c>
      <c r="BH233" s="159">
        <f>IF(N233="sníž. přenesená",J233,0)</f>
        <v>0</v>
      </c>
      <c r="BI233" s="159">
        <f>IF(N233="nulová",J233,0)</f>
        <v>0</v>
      </c>
      <c r="BJ233" s="23" t="s">
        <v>78</v>
      </c>
      <c r="BK233" s="159">
        <f>ROUND(I233*H233,2)</f>
        <v>0</v>
      </c>
      <c r="BL233" s="23" t="s">
        <v>151</v>
      </c>
      <c r="BM233" s="23" t="s">
        <v>1173</v>
      </c>
    </row>
    <row r="234" spans="2:47" s="1" customFormat="1" ht="27">
      <c r="B234" s="37"/>
      <c r="D234" s="162" t="s">
        <v>149</v>
      </c>
      <c r="F234" s="163" t="s">
        <v>1174</v>
      </c>
      <c r="L234" s="37"/>
      <c r="M234" s="164"/>
      <c r="N234" s="38"/>
      <c r="O234" s="38"/>
      <c r="P234" s="38"/>
      <c r="Q234" s="38"/>
      <c r="R234" s="38"/>
      <c r="S234" s="38"/>
      <c r="T234" s="66"/>
      <c r="AT234" s="23" t="s">
        <v>149</v>
      </c>
      <c r="AU234" s="23" t="s">
        <v>80</v>
      </c>
    </row>
    <row r="235" spans="2:63" s="10" customFormat="1" ht="29.85" customHeight="1">
      <c r="B235" s="139"/>
      <c r="D235" s="140" t="s">
        <v>69</v>
      </c>
      <c r="E235" s="160" t="s">
        <v>244</v>
      </c>
      <c r="F235" s="160" t="s">
        <v>255</v>
      </c>
      <c r="J235" s="161">
        <f>BK235</f>
        <v>0</v>
      </c>
      <c r="L235" s="139"/>
      <c r="M235" s="143"/>
      <c r="N235" s="144"/>
      <c r="O235" s="144"/>
      <c r="P235" s="145">
        <f>SUM(P236:P240)</f>
        <v>28.8597</v>
      </c>
      <c r="Q235" s="144"/>
      <c r="R235" s="145">
        <f>SUM(R236:R240)</f>
        <v>0.454928</v>
      </c>
      <c r="S235" s="144"/>
      <c r="T235" s="146">
        <f>SUM(T236:T240)</f>
        <v>0</v>
      </c>
      <c r="AR235" s="140" t="s">
        <v>78</v>
      </c>
      <c r="AT235" s="147" t="s">
        <v>69</v>
      </c>
      <c r="AU235" s="147" t="s">
        <v>78</v>
      </c>
      <c r="AY235" s="140" t="s">
        <v>132</v>
      </c>
      <c r="BK235" s="148">
        <f>SUM(BK236:BK240)</f>
        <v>0</v>
      </c>
    </row>
    <row r="236" spans="2:65" s="1" customFormat="1" ht="16.5" customHeight="1">
      <c r="B236" s="149"/>
      <c r="C236" s="150" t="s">
        <v>495</v>
      </c>
      <c r="D236" s="150" t="s">
        <v>133</v>
      </c>
      <c r="E236" s="151" t="s">
        <v>1175</v>
      </c>
      <c r="F236" s="152" t="s">
        <v>1176</v>
      </c>
      <c r="G236" s="153" t="s">
        <v>282</v>
      </c>
      <c r="H236" s="154">
        <v>2</v>
      </c>
      <c r="I236" s="154"/>
      <c r="J236" s="154">
        <f>ROUND(I236*H236,2)</f>
        <v>0</v>
      </c>
      <c r="K236" s="152" t="s">
        <v>5</v>
      </c>
      <c r="L236" s="37"/>
      <c r="M236" s="155" t="s">
        <v>5</v>
      </c>
      <c r="N236" s="156" t="s">
        <v>41</v>
      </c>
      <c r="O236" s="157">
        <v>0</v>
      </c>
      <c r="P236" s="157">
        <f>O236*H236</f>
        <v>0</v>
      </c>
      <c r="Q236" s="157">
        <v>0.12</v>
      </c>
      <c r="R236" s="157">
        <f>Q236*H236</f>
        <v>0.24</v>
      </c>
      <c r="S236" s="157">
        <v>0</v>
      </c>
      <c r="T236" s="158">
        <f>S236*H236</f>
        <v>0</v>
      </c>
      <c r="AR236" s="23" t="s">
        <v>151</v>
      </c>
      <c r="AT236" s="23" t="s">
        <v>133</v>
      </c>
      <c r="AU236" s="23" t="s">
        <v>80</v>
      </c>
      <c r="AY236" s="23" t="s">
        <v>132</v>
      </c>
      <c r="BE236" s="159">
        <f>IF(N236="základní",J236,0)</f>
        <v>0</v>
      </c>
      <c r="BF236" s="159">
        <f>IF(N236="snížená",J236,0)</f>
        <v>0</v>
      </c>
      <c r="BG236" s="159">
        <f>IF(N236="zákl. přenesená",J236,0)</f>
        <v>0</v>
      </c>
      <c r="BH236" s="159">
        <f>IF(N236="sníž. přenesená",J236,0)</f>
        <v>0</v>
      </c>
      <c r="BI236" s="159">
        <f>IF(N236="nulová",J236,0)</f>
        <v>0</v>
      </c>
      <c r="BJ236" s="23" t="s">
        <v>78</v>
      </c>
      <c r="BK236" s="159">
        <f>ROUND(I236*H236,2)</f>
        <v>0</v>
      </c>
      <c r="BL236" s="23" t="s">
        <v>151</v>
      </c>
      <c r="BM236" s="23" t="s">
        <v>1177</v>
      </c>
    </row>
    <row r="237" spans="2:47" s="1" customFormat="1" ht="27">
      <c r="B237" s="37"/>
      <c r="D237" s="162" t="s">
        <v>149</v>
      </c>
      <c r="F237" s="163" t="s">
        <v>1178</v>
      </c>
      <c r="L237" s="37"/>
      <c r="M237" s="164"/>
      <c r="N237" s="38"/>
      <c r="O237" s="38"/>
      <c r="P237" s="38"/>
      <c r="Q237" s="38"/>
      <c r="R237" s="38"/>
      <c r="S237" s="38"/>
      <c r="T237" s="66"/>
      <c r="AT237" s="23" t="s">
        <v>149</v>
      </c>
      <c r="AU237" s="23" t="s">
        <v>80</v>
      </c>
    </row>
    <row r="238" spans="2:65" s="1" customFormat="1" ht="25.5" customHeight="1">
      <c r="B238" s="149"/>
      <c r="C238" s="150" t="s">
        <v>501</v>
      </c>
      <c r="D238" s="150" t="s">
        <v>133</v>
      </c>
      <c r="E238" s="151" t="s">
        <v>1179</v>
      </c>
      <c r="F238" s="152" t="s">
        <v>1180</v>
      </c>
      <c r="G238" s="153" t="s">
        <v>188</v>
      </c>
      <c r="H238" s="154">
        <v>11.2</v>
      </c>
      <c r="I238" s="154"/>
      <c r="J238" s="154">
        <f>ROUND(I238*H238,2)</f>
        <v>0</v>
      </c>
      <c r="K238" s="152" t="s">
        <v>137</v>
      </c>
      <c r="L238" s="37"/>
      <c r="M238" s="155" t="s">
        <v>5</v>
      </c>
      <c r="N238" s="156" t="s">
        <v>41</v>
      </c>
      <c r="O238" s="157">
        <v>1.316</v>
      </c>
      <c r="P238" s="157">
        <f>O238*H238</f>
        <v>14.7392</v>
      </c>
      <c r="Q238" s="157">
        <v>0.01919</v>
      </c>
      <c r="R238" s="157">
        <f>Q238*H238</f>
        <v>0.21492799999999998</v>
      </c>
      <c r="S238" s="157">
        <v>0</v>
      </c>
      <c r="T238" s="158">
        <f>S238*H238</f>
        <v>0</v>
      </c>
      <c r="AR238" s="23" t="s">
        <v>151</v>
      </c>
      <c r="AT238" s="23" t="s">
        <v>133</v>
      </c>
      <c r="AU238" s="23" t="s">
        <v>80</v>
      </c>
      <c r="AY238" s="23" t="s">
        <v>132</v>
      </c>
      <c r="BE238" s="159">
        <f>IF(N238="základní",J238,0)</f>
        <v>0</v>
      </c>
      <c r="BF238" s="159">
        <f>IF(N238="snížená",J238,0)</f>
        <v>0</v>
      </c>
      <c r="BG238" s="159">
        <f>IF(N238="zákl. přenesená",J238,0)</f>
        <v>0</v>
      </c>
      <c r="BH238" s="159">
        <f>IF(N238="sníž. přenesená",J238,0)</f>
        <v>0</v>
      </c>
      <c r="BI238" s="159">
        <f>IF(N238="nulová",J238,0)</f>
        <v>0</v>
      </c>
      <c r="BJ238" s="23" t="s">
        <v>78</v>
      </c>
      <c r="BK238" s="159">
        <f>ROUND(I238*H238,2)</f>
        <v>0</v>
      </c>
      <c r="BL238" s="23" t="s">
        <v>151</v>
      </c>
      <c r="BM238" s="23" t="s">
        <v>1181</v>
      </c>
    </row>
    <row r="239" spans="2:51" s="11" customFormat="1" ht="13.5">
      <c r="B239" s="168"/>
      <c r="D239" s="162" t="s">
        <v>191</v>
      </c>
      <c r="E239" s="169" t="s">
        <v>5</v>
      </c>
      <c r="F239" s="170" t="s">
        <v>1182</v>
      </c>
      <c r="H239" s="171">
        <v>11.2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191</v>
      </c>
      <c r="AU239" s="169" t="s">
        <v>80</v>
      </c>
      <c r="AV239" s="11" t="s">
        <v>80</v>
      </c>
      <c r="AW239" s="11" t="s">
        <v>33</v>
      </c>
      <c r="AX239" s="11" t="s">
        <v>78</v>
      </c>
      <c r="AY239" s="169" t="s">
        <v>132</v>
      </c>
    </row>
    <row r="240" spans="2:65" s="1" customFormat="1" ht="16.5" customHeight="1">
      <c r="B240" s="149"/>
      <c r="C240" s="150" t="s">
        <v>509</v>
      </c>
      <c r="D240" s="150" t="s">
        <v>133</v>
      </c>
      <c r="E240" s="151" t="s">
        <v>1183</v>
      </c>
      <c r="F240" s="152" t="s">
        <v>1184</v>
      </c>
      <c r="G240" s="153" t="s">
        <v>188</v>
      </c>
      <c r="H240" s="154">
        <v>45.55</v>
      </c>
      <c r="I240" s="154"/>
      <c r="J240" s="154">
        <f>ROUND(I240*H240,2)</f>
        <v>0</v>
      </c>
      <c r="K240" s="152" t="s">
        <v>137</v>
      </c>
      <c r="L240" s="37"/>
      <c r="M240" s="155" t="s">
        <v>5</v>
      </c>
      <c r="N240" s="156" t="s">
        <v>41</v>
      </c>
      <c r="O240" s="157">
        <v>0.31</v>
      </c>
      <c r="P240" s="157">
        <f>O240*H240</f>
        <v>14.1205</v>
      </c>
      <c r="Q240" s="157">
        <v>0</v>
      </c>
      <c r="R240" s="157">
        <f>Q240*H240</f>
        <v>0</v>
      </c>
      <c r="S240" s="157">
        <v>0</v>
      </c>
      <c r="T240" s="158">
        <f>S240*H240</f>
        <v>0</v>
      </c>
      <c r="AR240" s="23" t="s">
        <v>151</v>
      </c>
      <c r="AT240" s="23" t="s">
        <v>133</v>
      </c>
      <c r="AU240" s="23" t="s">
        <v>80</v>
      </c>
      <c r="AY240" s="23" t="s">
        <v>132</v>
      </c>
      <c r="BE240" s="159">
        <f>IF(N240="základní",J240,0)</f>
        <v>0</v>
      </c>
      <c r="BF240" s="159">
        <f>IF(N240="snížená",J240,0)</f>
        <v>0</v>
      </c>
      <c r="BG240" s="159">
        <f>IF(N240="zákl. přenesená",J240,0)</f>
        <v>0</v>
      </c>
      <c r="BH240" s="159">
        <f>IF(N240="sníž. přenesená",J240,0)</f>
        <v>0</v>
      </c>
      <c r="BI240" s="159">
        <f>IF(N240="nulová",J240,0)</f>
        <v>0</v>
      </c>
      <c r="BJ240" s="23" t="s">
        <v>78</v>
      </c>
      <c r="BK240" s="159">
        <f>ROUND(I240*H240,2)</f>
        <v>0</v>
      </c>
      <c r="BL240" s="23" t="s">
        <v>151</v>
      </c>
      <c r="BM240" s="23" t="s">
        <v>1185</v>
      </c>
    </row>
    <row r="241" spans="2:63" s="10" customFormat="1" ht="29.85" customHeight="1">
      <c r="B241" s="139"/>
      <c r="D241" s="140" t="s">
        <v>69</v>
      </c>
      <c r="E241" s="160" t="s">
        <v>285</v>
      </c>
      <c r="F241" s="160" t="s">
        <v>286</v>
      </c>
      <c r="J241" s="161">
        <f>BK241</f>
        <v>0</v>
      </c>
      <c r="L241" s="139"/>
      <c r="M241" s="143"/>
      <c r="N241" s="144"/>
      <c r="O241" s="144"/>
      <c r="P241" s="145">
        <f>SUM(P242:P244)</f>
        <v>1.5</v>
      </c>
      <c r="Q241" s="144"/>
      <c r="R241" s="145">
        <f>SUM(R242:R244)</f>
        <v>0</v>
      </c>
      <c r="S241" s="144"/>
      <c r="T241" s="146">
        <f>SUM(T242:T244)</f>
        <v>0</v>
      </c>
      <c r="AR241" s="140" t="s">
        <v>78</v>
      </c>
      <c r="AT241" s="147" t="s">
        <v>69</v>
      </c>
      <c r="AU241" s="147" t="s">
        <v>78</v>
      </c>
      <c r="AY241" s="140" t="s">
        <v>132</v>
      </c>
      <c r="BK241" s="148">
        <f>SUM(BK242:BK244)</f>
        <v>0</v>
      </c>
    </row>
    <row r="242" spans="2:65" s="1" customFormat="1" ht="16.5" customHeight="1">
      <c r="B242" s="149"/>
      <c r="C242" s="150" t="s">
        <v>515</v>
      </c>
      <c r="D242" s="150" t="s">
        <v>133</v>
      </c>
      <c r="E242" s="151" t="s">
        <v>1186</v>
      </c>
      <c r="F242" s="152" t="s">
        <v>1187</v>
      </c>
      <c r="G242" s="153" t="s">
        <v>1188</v>
      </c>
      <c r="H242" s="154">
        <v>1</v>
      </c>
      <c r="I242" s="154"/>
      <c r="J242" s="154">
        <f>ROUND(I242*H242,2)</f>
        <v>0</v>
      </c>
      <c r="K242" s="152" t="s">
        <v>137</v>
      </c>
      <c r="L242" s="37"/>
      <c r="M242" s="155" t="s">
        <v>5</v>
      </c>
      <c r="N242" s="156" t="s">
        <v>41</v>
      </c>
      <c r="O242" s="157">
        <v>0.9</v>
      </c>
      <c r="P242" s="157">
        <f>O242*H242</f>
        <v>0.9</v>
      </c>
      <c r="Q242" s="157">
        <v>0</v>
      </c>
      <c r="R242" s="157">
        <f>Q242*H242</f>
        <v>0</v>
      </c>
      <c r="S242" s="157">
        <v>0</v>
      </c>
      <c r="T242" s="158">
        <f>S242*H242</f>
        <v>0</v>
      </c>
      <c r="AR242" s="23" t="s">
        <v>151</v>
      </c>
      <c r="AT242" s="23" t="s">
        <v>133</v>
      </c>
      <c r="AU242" s="23" t="s">
        <v>80</v>
      </c>
      <c r="AY242" s="23" t="s">
        <v>132</v>
      </c>
      <c r="BE242" s="159">
        <f>IF(N242="základní",J242,0)</f>
        <v>0</v>
      </c>
      <c r="BF242" s="159">
        <f>IF(N242="snížená",J242,0)</f>
        <v>0</v>
      </c>
      <c r="BG242" s="159">
        <f>IF(N242="zákl. přenesená",J242,0)</f>
        <v>0</v>
      </c>
      <c r="BH242" s="159">
        <f>IF(N242="sníž. přenesená",J242,0)</f>
        <v>0</v>
      </c>
      <c r="BI242" s="159">
        <f>IF(N242="nulová",J242,0)</f>
        <v>0</v>
      </c>
      <c r="BJ242" s="23" t="s">
        <v>78</v>
      </c>
      <c r="BK242" s="159">
        <f>ROUND(I242*H242,2)</f>
        <v>0</v>
      </c>
      <c r="BL242" s="23" t="s">
        <v>151</v>
      </c>
      <c r="BM242" s="23" t="s">
        <v>1189</v>
      </c>
    </row>
    <row r="243" spans="2:65" s="1" customFormat="1" ht="25.5" customHeight="1">
      <c r="B243" s="149"/>
      <c r="C243" s="150" t="s">
        <v>519</v>
      </c>
      <c r="D243" s="150" t="s">
        <v>133</v>
      </c>
      <c r="E243" s="151" t="s">
        <v>1190</v>
      </c>
      <c r="F243" s="152" t="s">
        <v>1191</v>
      </c>
      <c r="G243" s="153" t="s">
        <v>1188</v>
      </c>
      <c r="H243" s="154">
        <v>60</v>
      </c>
      <c r="I243" s="154"/>
      <c r="J243" s="154">
        <f>ROUND(I243*H243,2)</f>
        <v>0</v>
      </c>
      <c r="K243" s="152" t="s">
        <v>137</v>
      </c>
      <c r="L243" s="37"/>
      <c r="M243" s="155" t="s">
        <v>5</v>
      </c>
      <c r="N243" s="156" t="s">
        <v>41</v>
      </c>
      <c r="O243" s="157">
        <v>0</v>
      </c>
      <c r="P243" s="157">
        <f>O243*H243</f>
        <v>0</v>
      </c>
      <c r="Q243" s="157">
        <v>0</v>
      </c>
      <c r="R243" s="157">
        <f>Q243*H243</f>
        <v>0</v>
      </c>
      <c r="S243" s="157">
        <v>0</v>
      </c>
      <c r="T243" s="158">
        <f>S243*H243</f>
        <v>0</v>
      </c>
      <c r="AR243" s="23" t="s">
        <v>151</v>
      </c>
      <c r="AT243" s="23" t="s">
        <v>133</v>
      </c>
      <c r="AU243" s="23" t="s">
        <v>80</v>
      </c>
      <c r="AY243" s="23" t="s">
        <v>132</v>
      </c>
      <c r="BE243" s="159">
        <f>IF(N243="základní",J243,0)</f>
        <v>0</v>
      </c>
      <c r="BF243" s="159">
        <f>IF(N243="snížená",J243,0)</f>
        <v>0</v>
      </c>
      <c r="BG243" s="159">
        <f>IF(N243="zákl. přenesená",J243,0)</f>
        <v>0</v>
      </c>
      <c r="BH243" s="159">
        <f>IF(N243="sníž. přenesená",J243,0)</f>
        <v>0</v>
      </c>
      <c r="BI243" s="159">
        <f>IF(N243="nulová",J243,0)</f>
        <v>0</v>
      </c>
      <c r="BJ243" s="23" t="s">
        <v>78</v>
      </c>
      <c r="BK243" s="159">
        <f>ROUND(I243*H243,2)</f>
        <v>0</v>
      </c>
      <c r="BL243" s="23" t="s">
        <v>151</v>
      </c>
      <c r="BM243" s="23" t="s">
        <v>1192</v>
      </c>
    </row>
    <row r="244" spans="2:65" s="1" customFormat="1" ht="16.5" customHeight="1">
      <c r="B244" s="149"/>
      <c r="C244" s="150" t="s">
        <v>524</v>
      </c>
      <c r="D244" s="150" t="s">
        <v>133</v>
      </c>
      <c r="E244" s="151" t="s">
        <v>1193</v>
      </c>
      <c r="F244" s="152" t="s">
        <v>1194</v>
      </c>
      <c r="G244" s="153" t="s">
        <v>1188</v>
      </c>
      <c r="H244" s="154">
        <v>1</v>
      </c>
      <c r="I244" s="154"/>
      <c r="J244" s="154">
        <f>ROUND(I244*H244,2)</f>
        <v>0</v>
      </c>
      <c r="K244" s="152" t="s">
        <v>137</v>
      </c>
      <c r="L244" s="37"/>
      <c r="M244" s="155" t="s">
        <v>5</v>
      </c>
      <c r="N244" s="156" t="s">
        <v>41</v>
      </c>
      <c r="O244" s="157">
        <v>0.6</v>
      </c>
      <c r="P244" s="157">
        <f>O244*H244</f>
        <v>0.6</v>
      </c>
      <c r="Q244" s="157">
        <v>0</v>
      </c>
      <c r="R244" s="157">
        <f>Q244*H244</f>
        <v>0</v>
      </c>
      <c r="S244" s="157">
        <v>0</v>
      </c>
      <c r="T244" s="158">
        <f>S244*H244</f>
        <v>0</v>
      </c>
      <c r="AR244" s="23" t="s">
        <v>151</v>
      </c>
      <c r="AT244" s="23" t="s">
        <v>133</v>
      </c>
      <c r="AU244" s="23" t="s">
        <v>80</v>
      </c>
      <c r="AY244" s="23" t="s">
        <v>132</v>
      </c>
      <c r="BE244" s="159">
        <f>IF(N244="základní",J244,0)</f>
        <v>0</v>
      </c>
      <c r="BF244" s="159">
        <f>IF(N244="snížená",J244,0)</f>
        <v>0</v>
      </c>
      <c r="BG244" s="159">
        <f>IF(N244="zákl. přenesená",J244,0)</f>
        <v>0</v>
      </c>
      <c r="BH244" s="159">
        <f>IF(N244="sníž. přenesená",J244,0)</f>
        <v>0</v>
      </c>
      <c r="BI244" s="159">
        <f>IF(N244="nulová",J244,0)</f>
        <v>0</v>
      </c>
      <c r="BJ244" s="23" t="s">
        <v>78</v>
      </c>
      <c r="BK244" s="159">
        <f>ROUND(I244*H244,2)</f>
        <v>0</v>
      </c>
      <c r="BL244" s="23" t="s">
        <v>151</v>
      </c>
      <c r="BM244" s="23" t="s">
        <v>1195</v>
      </c>
    </row>
    <row r="245" spans="2:63" s="10" customFormat="1" ht="29.85" customHeight="1">
      <c r="B245" s="139"/>
      <c r="D245" s="140" t="s">
        <v>69</v>
      </c>
      <c r="E245" s="160" t="s">
        <v>1196</v>
      </c>
      <c r="F245" s="160" t="s">
        <v>1197</v>
      </c>
      <c r="J245" s="161">
        <f>BK245</f>
        <v>0</v>
      </c>
      <c r="L245" s="139"/>
      <c r="M245" s="143"/>
      <c r="N245" s="144"/>
      <c r="O245" s="144"/>
      <c r="P245" s="145">
        <f>SUM(P246:P268)</f>
        <v>410.4996</v>
      </c>
      <c r="Q245" s="144"/>
      <c r="R245" s="145">
        <f>SUM(R246:R268)</f>
        <v>0.002532</v>
      </c>
      <c r="S245" s="144"/>
      <c r="T245" s="146">
        <f>SUM(T246:T268)</f>
        <v>8.803799999999999</v>
      </c>
      <c r="AR245" s="140" t="s">
        <v>78</v>
      </c>
      <c r="AT245" s="147" t="s">
        <v>69</v>
      </c>
      <c r="AU245" s="147" t="s">
        <v>78</v>
      </c>
      <c r="AY245" s="140" t="s">
        <v>132</v>
      </c>
      <c r="BK245" s="148">
        <f>SUM(BK246:BK268)</f>
        <v>0</v>
      </c>
    </row>
    <row r="246" spans="2:65" s="1" customFormat="1" ht="25.5" customHeight="1">
      <c r="B246" s="149"/>
      <c r="C246" s="150" t="s">
        <v>530</v>
      </c>
      <c r="D246" s="150" t="s">
        <v>133</v>
      </c>
      <c r="E246" s="151" t="s">
        <v>1198</v>
      </c>
      <c r="F246" s="152" t="s">
        <v>1199</v>
      </c>
      <c r="G246" s="153" t="s">
        <v>282</v>
      </c>
      <c r="H246" s="154">
        <v>1</v>
      </c>
      <c r="I246" s="154"/>
      <c r="J246" s="154">
        <f>ROUND(I246*H246,2)</f>
        <v>0</v>
      </c>
      <c r="K246" s="152" t="s">
        <v>5</v>
      </c>
      <c r="L246" s="37"/>
      <c r="M246" s="155" t="s">
        <v>5</v>
      </c>
      <c r="N246" s="156" t="s">
        <v>41</v>
      </c>
      <c r="O246" s="157">
        <v>0</v>
      </c>
      <c r="P246" s="157">
        <f>O246*H246</f>
        <v>0</v>
      </c>
      <c r="Q246" s="157">
        <v>0</v>
      </c>
      <c r="R246" s="157">
        <f>Q246*H246</f>
        <v>0</v>
      </c>
      <c r="S246" s="157">
        <v>0</v>
      </c>
      <c r="T246" s="158">
        <f>S246*H246</f>
        <v>0</v>
      </c>
      <c r="AR246" s="23" t="s">
        <v>151</v>
      </c>
      <c r="AT246" s="23" t="s">
        <v>133</v>
      </c>
      <c r="AU246" s="23" t="s">
        <v>80</v>
      </c>
      <c r="AY246" s="23" t="s">
        <v>132</v>
      </c>
      <c r="BE246" s="159">
        <f>IF(N246="základní",J246,0)</f>
        <v>0</v>
      </c>
      <c r="BF246" s="159">
        <f>IF(N246="snížená",J246,0)</f>
        <v>0</v>
      </c>
      <c r="BG246" s="159">
        <f>IF(N246="zákl. přenesená",J246,0)</f>
        <v>0</v>
      </c>
      <c r="BH246" s="159">
        <f>IF(N246="sníž. přenesená",J246,0)</f>
        <v>0</v>
      </c>
      <c r="BI246" s="159">
        <f>IF(N246="nulová",J246,0)</f>
        <v>0</v>
      </c>
      <c r="BJ246" s="23" t="s">
        <v>78</v>
      </c>
      <c r="BK246" s="159">
        <f>ROUND(I246*H246,2)</f>
        <v>0</v>
      </c>
      <c r="BL246" s="23" t="s">
        <v>151</v>
      </c>
      <c r="BM246" s="23" t="s">
        <v>1200</v>
      </c>
    </row>
    <row r="247" spans="2:51" s="11" customFormat="1" ht="13.5">
      <c r="B247" s="168"/>
      <c r="D247" s="162" t="s">
        <v>191</v>
      </c>
      <c r="E247" s="169" t="s">
        <v>5</v>
      </c>
      <c r="F247" s="170" t="s">
        <v>1201</v>
      </c>
      <c r="H247" s="171">
        <v>1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191</v>
      </c>
      <c r="AU247" s="169" t="s">
        <v>80</v>
      </c>
      <c r="AV247" s="11" t="s">
        <v>80</v>
      </c>
      <c r="AW247" s="11" t="s">
        <v>33</v>
      </c>
      <c r="AX247" s="11" t="s">
        <v>78</v>
      </c>
      <c r="AY247" s="169" t="s">
        <v>132</v>
      </c>
    </row>
    <row r="248" spans="2:65" s="1" customFormat="1" ht="16.5" customHeight="1">
      <c r="B248" s="149"/>
      <c r="C248" s="150" t="s">
        <v>538</v>
      </c>
      <c r="D248" s="150" t="s">
        <v>133</v>
      </c>
      <c r="E248" s="151" t="s">
        <v>1202</v>
      </c>
      <c r="F248" s="152" t="s">
        <v>1203</v>
      </c>
      <c r="G248" s="153" t="s">
        <v>465</v>
      </c>
      <c r="H248" s="154">
        <v>169.7</v>
      </c>
      <c r="I248" s="154"/>
      <c r="J248" s="154">
        <f>ROUND(I248*H248,2)</f>
        <v>0</v>
      </c>
      <c r="K248" s="152" t="s">
        <v>137</v>
      </c>
      <c r="L248" s="37"/>
      <c r="M248" s="155" t="s">
        <v>5</v>
      </c>
      <c r="N248" s="156" t="s">
        <v>41</v>
      </c>
      <c r="O248" s="157">
        <v>1.648</v>
      </c>
      <c r="P248" s="157">
        <f>O248*H248</f>
        <v>279.6656</v>
      </c>
      <c r="Q248" s="157">
        <v>0</v>
      </c>
      <c r="R248" s="157">
        <f>Q248*H248</f>
        <v>0</v>
      </c>
      <c r="S248" s="157">
        <v>0</v>
      </c>
      <c r="T248" s="158">
        <f>S248*H248</f>
        <v>0</v>
      </c>
      <c r="AR248" s="23" t="s">
        <v>151</v>
      </c>
      <c r="AT248" s="23" t="s">
        <v>133</v>
      </c>
      <c r="AU248" s="23" t="s">
        <v>80</v>
      </c>
      <c r="AY248" s="23" t="s">
        <v>132</v>
      </c>
      <c r="BE248" s="159">
        <f>IF(N248="základní",J248,0)</f>
        <v>0</v>
      </c>
      <c r="BF248" s="159">
        <f>IF(N248="snížená",J248,0)</f>
        <v>0</v>
      </c>
      <c r="BG248" s="159">
        <f>IF(N248="zákl. přenesená",J248,0)</f>
        <v>0</v>
      </c>
      <c r="BH248" s="159">
        <f>IF(N248="sníž. přenesená",J248,0)</f>
        <v>0</v>
      </c>
      <c r="BI248" s="159">
        <f>IF(N248="nulová",J248,0)</f>
        <v>0</v>
      </c>
      <c r="BJ248" s="23" t="s">
        <v>78</v>
      </c>
      <c r="BK248" s="159">
        <f>ROUND(I248*H248,2)</f>
        <v>0</v>
      </c>
      <c r="BL248" s="23" t="s">
        <v>151</v>
      </c>
      <c r="BM248" s="23" t="s">
        <v>1204</v>
      </c>
    </row>
    <row r="249" spans="2:51" s="11" customFormat="1" ht="13.5">
      <c r="B249" s="168"/>
      <c r="D249" s="162" t="s">
        <v>191</v>
      </c>
      <c r="E249" s="169" t="s">
        <v>5</v>
      </c>
      <c r="F249" s="170" t="s">
        <v>1145</v>
      </c>
      <c r="H249" s="171">
        <v>11.4</v>
      </c>
      <c r="L249" s="168"/>
      <c r="M249" s="172"/>
      <c r="N249" s="173"/>
      <c r="O249" s="173"/>
      <c r="P249" s="173"/>
      <c r="Q249" s="173"/>
      <c r="R249" s="173"/>
      <c r="S249" s="173"/>
      <c r="T249" s="174"/>
      <c r="AT249" s="169" t="s">
        <v>191</v>
      </c>
      <c r="AU249" s="169" t="s">
        <v>80</v>
      </c>
      <c r="AV249" s="11" t="s">
        <v>80</v>
      </c>
      <c r="AW249" s="11" t="s">
        <v>33</v>
      </c>
      <c r="AX249" s="11" t="s">
        <v>70</v>
      </c>
      <c r="AY249" s="169" t="s">
        <v>132</v>
      </c>
    </row>
    <row r="250" spans="2:51" s="11" customFormat="1" ht="13.5">
      <c r="B250" s="168"/>
      <c r="D250" s="162" t="s">
        <v>191</v>
      </c>
      <c r="E250" s="169" t="s">
        <v>5</v>
      </c>
      <c r="F250" s="170" t="s">
        <v>1146</v>
      </c>
      <c r="H250" s="171">
        <v>10.1</v>
      </c>
      <c r="L250" s="168"/>
      <c r="M250" s="172"/>
      <c r="N250" s="173"/>
      <c r="O250" s="173"/>
      <c r="P250" s="173"/>
      <c r="Q250" s="173"/>
      <c r="R250" s="173"/>
      <c r="S250" s="173"/>
      <c r="T250" s="174"/>
      <c r="AT250" s="169" t="s">
        <v>191</v>
      </c>
      <c r="AU250" s="169" t="s">
        <v>80</v>
      </c>
      <c r="AV250" s="11" t="s">
        <v>80</v>
      </c>
      <c r="AW250" s="11" t="s">
        <v>33</v>
      </c>
      <c r="AX250" s="11" t="s">
        <v>70</v>
      </c>
      <c r="AY250" s="169" t="s">
        <v>132</v>
      </c>
    </row>
    <row r="251" spans="2:51" s="11" customFormat="1" ht="13.5">
      <c r="B251" s="168"/>
      <c r="D251" s="162" t="s">
        <v>191</v>
      </c>
      <c r="E251" s="169" t="s">
        <v>5</v>
      </c>
      <c r="F251" s="170" t="s">
        <v>1147</v>
      </c>
      <c r="H251" s="171">
        <v>8.9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191</v>
      </c>
      <c r="AU251" s="169" t="s">
        <v>80</v>
      </c>
      <c r="AV251" s="11" t="s">
        <v>80</v>
      </c>
      <c r="AW251" s="11" t="s">
        <v>33</v>
      </c>
      <c r="AX251" s="11" t="s">
        <v>70</v>
      </c>
      <c r="AY251" s="169" t="s">
        <v>132</v>
      </c>
    </row>
    <row r="252" spans="2:51" s="11" customFormat="1" ht="13.5">
      <c r="B252" s="168"/>
      <c r="D252" s="162" t="s">
        <v>191</v>
      </c>
      <c r="E252" s="169" t="s">
        <v>5</v>
      </c>
      <c r="F252" s="170" t="s">
        <v>1148</v>
      </c>
      <c r="H252" s="171">
        <v>7.6</v>
      </c>
      <c r="L252" s="168"/>
      <c r="M252" s="172"/>
      <c r="N252" s="173"/>
      <c r="O252" s="173"/>
      <c r="P252" s="173"/>
      <c r="Q252" s="173"/>
      <c r="R252" s="173"/>
      <c r="S252" s="173"/>
      <c r="T252" s="174"/>
      <c r="AT252" s="169" t="s">
        <v>191</v>
      </c>
      <c r="AU252" s="169" t="s">
        <v>80</v>
      </c>
      <c r="AV252" s="11" t="s">
        <v>80</v>
      </c>
      <c r="AW252" s="11" t="s">
        <v>33</v>
      </c>
      <c r="AX252" s="11" t="s">
        <v>70</v>
      </c>
      <c r="AY252" s="169" t="s">
        <v>132</v>
      </c>
    </row>
    <row r="253" spans="2:51" s="11" customFormat="1" ht="13.5">
      <c r="B253" s="168"/>
      <c r="D253" s="162" t="s">
        <v>191</v>
      </c>
      <c r="E253" s="169" t="s">
        <v>5</v>
      </c>
      <c r="F253" s="170" t="s">
        <v>1149</v>
      </c>
      <c r="H253" s="171">
        <v>24.5</v>
      </c>
      <c r="L253" s="168"/>
      <c r="M253" s="172"/>
      <c r="N253" s="173"/>
      <c r="O253" s="173"/>
      <c r="P253" s="173"/>
      <c r="Q253" s="173"/>
      <c r="R253" s="173"/>
      <c r="S253" s="173"/>
      <c r="T253" s="174"/>
      <c r="AT253" s="169" t="s">
        <v>191</v>
      </c>
      <c r="AU253" s="169" t="s">
        <v>80</v>
      </c>
      <c r="AV253" s="11" t="s">
        <v>80</v>
      </c>
      <c r="AW253" s="11" t="s">
        <v>33</v>
      </c>
      <c r="AX253" s="11" t="s">
        <v>70</v>
      </c>
      <c r="AY253" s="169" t="s">
        <v>132</v>
      </c>
    </row>
    <row r="254" spans="2:51" s="14" customFormat="1" ht="13.5">
      <c r="B254" s="188"/>
      <c r="D254" s="162" t="s">
        <v>191</v>
      </c>
      <c r="E254" s="189" t="s">
        <v>5</v>
      </c>
      <c r="F254" s="190" t="s">
        <v>1150</v>
      </c>
      <c r="H254" s="191">
        <v>62.5</v>
      </c>
      <c r="L254" s="188"/>
      <c r="M254" s="192"/>
      <c r="N254" s="193"/>
      <c r="O254" s="193"/>
      <c r="P254" s="193"/>
      <c r="Q254" s="193"/>
      <c r="R254" s="193"/>
      <c r="S254" s="193"/>
      <c r="T254" s="194"/>
      <c r="AT254" s="189" t="s">
        <v>191</v>
      </c>
      <c r="AU254" s="189" t="s">
        <v>80</v>
      </c>
      <c r="AV254" s="14" t="s">
        <v>145</v>
      </c>
      <c r="AW254" s="14" t="s">
        <v>33</v>
      </c>
      <c r="AX254" s="14" t="s">
        <v>70</v>
      </c>
      <c r="AY254" s="189" t="s">
        <v>132</v>
      </c>
    </row>
    <row r="255" spans="2:51" s="11" customFormat="1" ht="13.5">
      <c r="B255" s="168"/>
      <c r="D255" s="162" t="s">
        <v>191</v>
      </c>
      <c r="E255" s="169" t="s">
        <v>5</v>
      </c>
      <c r="F255" s="170" t="s">
        <v>1205</v>
      </c>
      <c r="H255" s="171">
        <v>101.2</v>
      </c>
      <c r="L255" s="168"/>
      <c r="M255" s="172"/>
      <c r="N255" s="173"/>
      <c r="O255" s="173"/>
      <c r="P255" s="173"/>
      <c r="Q255" s="173"/>
      <c r="R255" s="173"/>
      <c r="S255" s="173"/>
      <c r="T255" s="174"/>
      <c r="AT255" s="169" t="s">
        <v>191</v>
      </c>
      <c r="AU255" s="169" t="s">
        <v>80</v>
      </c>
      <c r="AV255" s="11" t="s">
        <v>80</v>
      </c>
      <c r="AW255" s="11" t="s">
        <v>33</v>
      </c>
      <c r="AX255" s="11" t="s">
        <v>70</v>
      </c>
      <c r="AY255" s="169" t="s">
        <v>132</v>
      </c>
    </row>
    <row r="256" spans="2:51" s="14" customFormat="1" ht="13.5">
      <c r="B256" s="188"/>
      <c r="D256" s="162" t="s">
        <v>191</v>
      </c>
      <c r="E256" s="189" t="s">
        <v>5</v>
      </c>
      <c r="F256" s="190" t="s">
        <v>1152</v>
      </c>
      <c r="H256" s="191">
        <v>101.2</v>
      </c>
      <c r="L256" s="188"/>
      <c r="M256" s="192"/>
      <c r="N256" s="193"/>
      <c r="O256" s="193"/>
      <c r="P256" s="193"/>
      <c r="Q256" s="193"/>
      <c r="R256" s="193"/>
      <c r="S256" s="193"/>
      <c r="T256" s="194"/>
      <c r="AT256" s="189" t="s">
        <v>191</v>
      </c>
      <c r="AU256" s="189" t="s">
        <v>80</v>
      </c>
      <c r="AV256" s="14" t="s">
        <v>145</v>
      </c>
      <c r="AW256" s="14" t="s">
        <v>33</v>
      </c>
      <c r="AX256" s="14" t="s">
        <v>70</v>
      </c>
      <c r="AY256" s="189" t="s">
        <v>132</v>
      </c>
    </row>
    <row r="257" spans="2:51" s="11" customFormat="1" ht="13.5">
      <c r="B257" s="168"/>
      <c r="D257" s="162" t="s">
        <v>191</v>
      </c>
      <c r="E257" s="169" t="s">
        <v>5</v>
      </c>
      <c r="F257" s="170" t="s">
        <v>1153</v>
      </c>
      <c r="H257" s="171">
        <v>6</v>
      </c>
      <c r="L257" s="168"/>
      <c r="M257" s="172"/>
      <c r="N257" s="173"/>
      <c r="O257" s="173"/>
      <c r="P257" s="173"/>
      <c r="Q257" s="173"/>
      <c r="R257" s="173"/>
      <c r="S257" s="173"/>
      <c r="T257" s="174"/>
      <c r="AT257" s="169" t="s">
        <v>191</v>
      </c>
      <c r="AU257" s="169" t="s">
        <v>80</v>
      </c>
      <c r="AV257" s="11" t="s">
        <v>80</v>
      </c>
      <c r="AW257" s="11" t="s">
        <v>33</v>
      </c>
      <c r="AX257" s="11" t="s">
        <v>70</v>
      </c>
      <c r="AY257" s="169" t="s">
        <v>132</v>
      </c>
    </row>
    <row r="258" spans="2:51" s="14" customFormat="1" ht="13.5">
      <c r="B258" s="188"/>
      <c r="D258" s="162" t="s">
        <v>191</v>
      </c>
      <c r="E258" s="189" t="s">
        <v>5</v>
      </c>
      <c r="F258" s="190" t="s">
        <v>1154</v>
      </c>
      <c r="H258" s="191">
        <v>6</v>
      </c>
      <c r="L258" s="188"/>
      <c r="M258" s="192"/>
      <c r="N258" s="193"/>
      <c r="O258" s="193"/>
      <c r="P258" s="193"/>
      <c r="Q258" s="193"/>
      <c r="R258" s="193"/>
      <c r="S258" s="193"/>
      <c r="T258" s="194"/>
      <c r="AT258" s="189" t="s">
        <v>191</v>
      </c>
      <c r="AU258" s="189" t="s">
        <v>80</v>
      </c>
      <c r="AV258" s="14" t="s">
        <v>145</v>
      </c>
      <c r="AW258" s="14" t="s">
        <v>33</v>
      </c>
      <c r="AX258" s="14" t="s">
        <v>70</v>
      </c>
      <c r="AY258" s="189" t="s">
        <v>132</v>
      </c>
    </row>
    <row r="259" spans="2:51" s="12" customFormat="1" ht="13.5">
      <c r="B259" s="175"/>
      <c r="D259" s="162" t="s">
        <v>191</v>
      </c>
      <c r="E259" s="176" t="s">
        <v>5</v>
      </c>
      <c r="F259" s="177" t="s">
        <v>195</v>
      </c>
      <c r="H259" s="178">
        <v>169.7</v>
      </c>
      <c r="L259" s="175"/>
      <c r="M259" s="179"/>
      <c r="N259" s="180"/>
      <c r="O259" s="180"/>
      <c r="P259" s="180"/>
      <c r="Q259" s="180"/>
      <c r="R259" s="180"/>
      <c r="S259" s="180"/>
      <c r="T259" s="181"/>
      <c r="AT259" s="176" t="s">
        <v>191</v>
      </c>
      <c r="AU259" s="176" t="s">
        <v>80</v>
      </c>
      <c r="AV259" s="12" t="s">
        <v>151</v>
      </c>
      <c r="AW259" s="12" t="s">
        <v>33</v>
      </c>
      <c r="AX259" s="12" t="s">
        <v>78</v>
      </c>
      <c r="AY259" s="176" t="s">
        <v>132</v>
      </c>
    </row>
    <row r="260" spans="2:65" s="1" customFormat="1" ht="16.5" customHeight="1">
      <c r="B260" s="149"/>
      <c r="C260" s="150" t="s">
        <v>544</v>
      </c>
      <c r="D260" s="150" t="s">
        <v>133</v>
      </c>
      <c r="E260" s="151" t="s">
        <v>1206</v>
      </c>
      <c r="F260" s="152" t="s">
        <v>1207</v>
      </c>
      <c r="G260" s="153" t="s">
        <v>465</v>
      </c>
      <c r="H260" s="154">
        <v>4.4</v>
      </c>
      <c r="I260" s="154"/>
      <c r="J260" s="154">
        <f>ROUND(I260*H260,2)</f>
        <v>0</v>
      </c>
      <c r="K260" s="152" t="s">
        <v>137</v>
      </c>
      <c r="L260" s="37"/>
      <c r="M260" s="155" t="s">
        <v>5</v>
      </c>
      <c r="N260" s="156" t="s">
        <v>41</v>
      </c>
      <c r="O260" s="157">
        <v>0.56</v>
      </c>
      <c r="P260" s="157">
        <f>O260*H260</f>
        <v>2.4640000000000004</v>
      </c>
      <c r="Q260" s="157">
        <v>0.00034</v>
      </c>
      <c r="R260" s="157">
        <f>Q260*H260</f>
        <v>0.0014960000000000002</v>
      </c>
      <c r="S260" s="157">
        <v>0.004</v>
      </c>
      <c r="T260" s="158">
        <f>S260*H260</f>
        <v>0.0176</v>
      </c>
      <c r="AR260" s="23" t="s">
        <v>151</v>
      </c>
      <c r="AT260" s="23" t="s">
        <v>133</v>
      </c>
      <c r="AU260" s="23" t="s">
        <v>80</v>
      </c>
      <c r="AY260" s="23" t="s">
        <v>132</v>
      </c>
      <c r="BE260" s="159">
        <f>IF(N260="základní",J260,0)</f>
        <v>0</v>
      </c>
      <c r="BF260" s="159">
        <f>IF(N260="snížená",J260,0)</f>
        <v>0</v>
      </c>
      <c r="BG260" s="159">
        <f>IF(N260="zákl. přenesená",J260,0)</f>
        <v>0</v>
      </c>
      <c r="BH260" s="159">
        <f>IF(N260="sníž. přenesená",J260,0)</f>
        <v>0</v>
      </c>
      <c r="BI260" s="159">
        <f>IF(N260="nulová",J260,0)</f>
        <v>0</v>
      </c>
      <c r="BJ260" s="23" t="s">
        <v>78</v>
      </c>
      <c r="BK260" s="159">
        <f>ROUND(I260*H260,2)</f>
        <v>0</v>
      </c>
      <c r="BL260" s="23" t="s">
        <v>151</v>
      </c>
      <c r="BM260" s="23" t="s">
        <v>1208</v>
      </c>
    </row>
    <row r="261" spans="2:51" s="11" customFormat="1" ht="13.5">
      <c r="B261" s="168"/>
      <c r="D261" s="162" t="s">
        <v>191</v>
      </c>
      <c r="E261" s="169" t="s">
        <v>5</v>
      </c>
      <c r="F261" s="170" t="s">
        <v>1209</v>
      </c>
      <c r="H261" s="171">
        <v>4.4</v>
      </c>
      <c r="L261" s="168"/>
      <c r="M261" s="172"/>
      <c r="N261" s="173"/>
      <c r="O261" s="173"/>
      <c r="P261" s="173"/>
      <c r="Q261" s="173"/>
      <c r="R261" s="173"/>
      <c r="S261" s="173"/>
      <c r="T261" s="174"/>
      <c r="AT261" s="169" t="s">
        <v>191</v>
      </c>
      <c r="AU261" s="169" t="s">
        <v>80</v>
      </c>
      <c r="AV261" s="11" t="s">
        <v>80</v>
      </c>
      <c r="AW261" s="11" t="s">
        <v>33</v>
      </c>
      <c r="AX261" s="11" t="s">
        <v>78</v>
      </c>
      <c r="AY261" s="169" t="s">
        <v>132</v>
      </c>
    </row>
    <row r="262" spans="2:65" s="1" customFormat="1" ht="16.5" customHeight="1">
      <c r="B262" s="149"/>
      <c r="C262" s="150" t="s">
        <v>872</v>
      </c>
      <c r="D262" s="150" t="s">
        <v>133</v>
      </c>
      <c r="E262" s="151" t="s">
        <v>1210</v>
      </c>
      <c r="F262" s="152" t="s">
        <v>1211</v>
      </c>
      <c r="G262" s="153" t="s">
        <v>465</v>
      </c>
      <c r="H262" s="154">
        <v>1.4</v>
      </c>
      <c r="I262" s="154"/>
      <c r="J262" s="154">
        <f>ROUND(I262*H262,2)</f>
        <v>0</v>
      </c>
      <c r="K262" s="152" t="s">
        <v>137</v>
      </c>
      <c r="L262" s="37"/>
      <c r="M262" s="155" t="s">
        <v>5</v>
      </c>
      <c r="N262" s="156" t="s">
        <v>41</v>
      </c>
      <c r="O262" s="157">
        <v>0.6</v>
      </c>
      <c r="P262" s="157">
        <f>O262*H262</f>
        <v>0.84</v>
      </c>
      <c r="Q262" s="157">
        <v>0.00074</v>
      </c>
      <c r="R262" s="157">
        <f>Q262*H262</f>
        <v>0.0010359999999999998</v>
      </c>
      <c r="S262" s="157">
        <v>0.008</v>
      </c>
      <c r="T262" s="158">
        <f>S262*H262</f>
        <v>0.0112</v>
      </c>
      <c r="AR262" s="23" t="s">
        <v>151</v>
      </c>
      <c r="AT262" s="23" t="s">
        <v>133</v>
      </c>
      <c r="AU262" s="23" t="s">
        <v>80</v>
      </c>
      <c r="AY262" s="23" t="s">
        <v>132</v>
      </c>
      <c r="BE262" s="159">
        <f>IF(N262="základní",J262,0)</f>
        <v>0</v>
      </c>
      <c r="BF262" s="159">
        <f>IF(N262="snížená",J262,0)</f>
        <v>0</v>
      </c>
      <c r="BG262" s="159">
        <f>IF(N262="zákl. přenesená",J262,0)</f>
        <v>0</v>
      </c>
      <c r="BH262" s="159">
        <f>IF(N262="sníž. přenesená",J262,0)</f>
        <v>0</v>
      </c>
      <c r="BI262" s="159">
        <f>IF(N262="nulová",J262,0)</f>
        <v>0</v>
      </c>
      <c r="BJ262" s="23" t="s">
        <v>78</v>
      </c>
      <c r="BK262" s="159">
        <f>ROUND(I262*H262,2)</f>
        <v>0</v>
      </c>
      <c r="BL262" s="23" t="s">
        <v>151</v>
      </c>
      <c r="BM262" s="23" t="s">
        <v>1212</v>
      </c>
    </row>
    <row r="263" spans="2:51" s="11" customFormat="1" ht="13.5">
      <c r="B263" s="168"/>
      <c r="D263" s="162" t="s">
        <v>191</v>
      </c>
      <c r="E263" s="169" t="s">
        <v>5</v>
      </c>
      <c r="F263" s="170" t="s">
        <v>1213</v>
      </c>
      <c r="H263" s="171">
        <v>1.4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191</v>
      </c>
      <c r="AU263" s="169" t="s">
        <v>80</v>
      </c>
      <c r="AV263" s="11" t="s">
        <v>80</v>
      </c>
      <c r="AW263" s="11" t="s">
        <v>33</v>
      </c>
      <c r="AX263" s="11" t="s">
        <v>78</v>
      </c>
      <c r="AY263" s="169" t="s">
        <v>132</v>
      </c>
    </row>
    <row r="264" spans="2:65" s="1" customFormat="1" ht="16.5" customHeight="1">
      <c r="B264" s="149"/>
      <c r="C264" s="150" t="s">
        <v>1214</v>
      </c>
      <c r="D264" s="150" t="s">
        <v>133</v>
      </c>
      <c r="E264" s="151" t="s">
        <v>959</v>
      </c>
      <c r="F264" s="152" t="s">
        <v>960</v>
      </c>
      <c r="G264" s="153" t="s">
        <v>202</v>
      </c>
      <c r="H264" s="154">
        <v>11.7</v>
      </c>
      <c r="I264" s="154"/>
      <c r="J264" s="154">
        <f>ROUND(I264*H264,2)</f>
        <v>0</v>
      </c>
      <c r="K264" s="152" t="s">
        <v>137</v>
      </c>
      <c r="L264" s="37"/>
      <c r="M264" s="155" t="s">
        <v>5</v>
      </c>
      <c r="N264" s="156" t="s">
        <v>41</v>
      </c>
      <c r="O264" s="157">
        <v>10.9</v>
      </c>
      <c r="P264" s="157">
        <f>O264*H264</f>
        <v>127.53</v>
      </c>
      <c r="Q264" s="157">
        <v>0</v>
      </c>
      <c r="R264" s="157">
        <f>Q264*H264</f>
        <v>0</v>
      </c>
      <c r="S264" s="157">
        <v>0.75</v>
      </c>
      <c r="T264" s="158">
        <f>S264*H264</f>
        <v>8.774999999999999</v>
      </c>
      <c r="AR264" s="23" t="s">
        <v>151</v>
      </c>
      <c r="AT264" s="23" t="s">
        <v>133</v>
      </c>
      <c r="AU264" s="23" t="s">
        <v>80</v>
      </c>
      <c r="AY264" s="23" t="s">
        <v>132</v>
      </c>
      <c r="BE264" s="159">
        <f>IF(N264="základní",J264,0)</f>
        <v>0</v>
      </c>
      <c r="BF264" s="159">
        <f>IF(N264="snížená",J264,0)</f>
        <v>0</v>
      </c>
      <c r="BG264" s="159">
        <f>IF(N264="zákl. přenesená",J264,0)</f>
        <v>0</v>
      </c>
      <c r="BH264" s="159">
        <f>IF(N264="sníž. přenesená",J264,0)</f>
        <v>0</v>
      </c>
      <c r="BI264" s="159">
        <f>IF(N264="nulová",J264,0)</f>
        <v>0</v>
      </c>
      <c r="BJ264" s="23" t="s">
        <v>78</v>
      </c>
      <c r="BK264" s="159">
        <f>ROUND(I264*H264,2)</f>
        <v>0</v>
      </c>
      <c r="BL264" s="23" t="s">
        <v>151</v>
      </c>
      <c r="BM264" s="23" t="s">
        <v>1215</v>
      </c>
    </row>
    <row r="265" spans="2:51" s="13" customFormat="1" ht="13.5">
      <c r="B265" s="182"/>
      <c r="D265" s="162" t="s">
        <v>191</v>
      </c>
      <c r="E265" s="183" t="s">
        <v>5</v>
      </c>
      <c r="F265" s="184" t="s">
        <v>1216</v>
      </c>
      <c r="H265" s="183" t="s">
        <v>5</v>
      </c>
      <c r="L265" s="182"/>
      <c r="M265" s="185"/>
      <c r="N265" s="186"/>
      <c r="O265" s="186"/>
      <c r="P265" s="186"/>
      <c r="Q265" s="186"/>
      <c r="R265" s="186"/>
      <c r="S265" s="186"/>
      <c r="T265" s="187"/>
      <c r="AT265" s="183" t="s">
        <v>191</v>
      </c>
      <c r="AU265" s="183" t="s">
        <v>80</v>
      </c>
      <c r="AV265" s="13" t="s">
        <v>78</v>
      </c>
      <c r="AW265" s="13" t="s">
        <v>33</v>
      </c>
      <c r="AX265" s="13" t="s">
        <v>70</v>
      </c>
      <c r="AY265" s="183" t="s">
        <v>132</v>
      </c>
    </row>
    <row r="266" spans="2:51" s="11" customFormat="1" ht="13.5">
      <c r="B266" s="168"/>
      <c r="D266" s="162" t="s">
        <v>191</v>
      </c>
      <c r="E266" s="169" t="s">
        <v>5</v>
      </c>
      <c r="F266" s="170" t="s">
        <v>1217</v>
      </c>
      <c r="H266" s="171">
        <v>9</v>
      </c>
      <c r="L266" s="168"/>
      <c r="M266" s="172"/>
      <c r="N266" s="173"/>
      <c r="O266" s="173"/>
      <c r="P266" s="173"/>
      <c r="Q266" s="173"/>
      <c r="R266" s="173"/>
      <c r="S266" s="173"/>
      <c r="T266" s="174"/>
      <c r="AT266" s="169" t="s">
        <v>191</v>
      </c>
      <c r="AU266" s="169" t="s">
        <v>80</v>
      </c>
      <c r="AV266" s="11" t="s">
        <v>80</v>
      </c>
      <c r="AW266" s="11" t="s">
        <v>33</v>
      </c>
      <c r="AX266" s="11" t="s">
        <v>70</v>
      </c>
      <c r="AY266" s="169" t="s">
        <v>132</v>
      </c>
    </row>
    <row r="267" spans="2:51" s="11" customFormat="1" ht="13.5">
      <c r="B267" s="168"/>
      <c r="D267" s="162" t="s">
        <v>191</v>
      </c>
      <c r="E267" s="169" t="s">
        <v>5</v>
      </c>
      <c r="F267" s="170" t="s">
        <v>1218</v>
      </c>
      <c r="H267" s="171">
        <v>2.7</v>
      </c>
      <c r="L267" s="168"/>
      <c r="M267" s="172"/>
      <c r="N267" s="173"/>
      <c r="O267" s="173"/>
      <c r="P267" s="173"/>
      <c r="Q267" s="173"/>
      <c r="R267" s="173"/>
      <c r="S267" s="173"/>
      <c r="T267" s="174"/>
      <c r="AT267" s="169" t="s">
        <v>191</v>
      </c>
      <c r="AU267" s="169" t="s">
        <v>80</v>
      </c>
      <c r="AV267" s="11" t="s">
        <v>80</v>
      </c>
      <c r="AW267" s="11" t="s">
        <v>33</v>
      </c>
      <c r="AX267" s="11" t="s">
        <v>70</v>
      </c>
      <c r="AY267" s="169" t="s">
        <v>132</v>
      </c>
    </row>
    <row r="268" spans="2:51" s="12" customFormat="1" ht="13.5">
      <c r="B268" s="175"/>
      <c r="D268" s="162" t="s">
        <v>191</v>
      </c>
      <c r="E268" s="176" t="s">
        <v>5</v>
      </c>
      <c r="F268" s="177" t="s">
        <v>195</v>
      </c>
      <c r="H268" s="178">
        <v>11.7</v>
      </c>
      <c r="L268" s="175"/>
      <c r="M268" s="179"/>
      <c r="N268" s="180"/>
      <c r="O268" s="180"/>
      <c r="P268" s="180"/>
      <c r="Q268" s="180"/>
      <c r="R268" s="180"/>
      <c r="S268" s="180"/>
      <c r="T268" s="181"/>
      <c r="AT268" s="176" t="s">
        <v>191</v>
      </c>
      <c r="AU268" s="176" t="s">
        <v>80</v>
      </c>
      <c r="AV268" s="12" t="s">
        <v>151</v>
      </c>
      <c r="AW268" s="12" t="s">
        <v>33</v>
      </c>
      <c r="AX268" s="12" t="s">
        <v>78</v>
      </c>
      <c r="AY268" s="176" t="s">
        <v>132</v>
      </c>
    </row>
    <row r="269" spans="2:63" s="10" customFormat="1" ht="29.85" customHeight="1">
      <c r="B269" s="139"/>
      <c r="D269" s="140" t="s">
        <v>69</v>
      </c>
      <c r="E269" s="160" t="s">
        <v>313</v>
      </c>
      <c r="F269" s="160" t="s">
        <v>314</v>
      </c>
      <c r="J269" s="161">
        <f>BK269</f>
        <v>0</v>
      </c>
      <c r="L269" s="139"/>
      <c r="M269" s="143"/>
      <c r="N269" s="144"/>
      <c r="O269" s="144"/>
      <c r="P269" s="145">
        <f>SUM(P270:P313)</f>
        <v>1628.0913</v>
      </c>
      <c r="Q269" s="144"/>
      <c r="R269" s="145">
        <f>SUM(R270:R313)</f>
        <v>39.833343000000006</v>
      </c>
      <c r="S269" s="144"/>
      <c r="T269" s="146">
        <f>SUM(T270:T313)</f>
        <v>19</v>
      </c>
      <c r="AR269" s="140" t="s">
        <v>78</v>
      </c>
      <c r="AT269" s="147" t="s">
        <v>69</v>
      </c>
      <c r="AU269" s="147" t="s">
        <v>78</v>
      </c>
      <c r="AY269" s="140" t="s">
        <v>132</v>
      </c>
      <c r="BK269" s="148">
        <f>SUM(BK270:BK313)</f>
        <v>0</v>
      </c>
    </row>
    <row r="270" spans="2:65" s="1" customFormat="1" ht="16.5" customHeight="1">
      <c r="B270" s="149"/>
      <c r="C270" s="150" t="s">
        <v>1219</v>
      </c>
      <c r="D270" s="150" t="s">
        <v>133</v>
      </c>
      <c r="E270" s="151" t="s">
        <v>316</v>
      </c>
      <c r="F270" s="152" t="s">
        <v>317</v>
      </c>
      <c r="G270" s="153" t="s">
        <v>188</v>
      </c>
      <c r="H270" s="154">
        <v>130</v>
      </c>
      <c r="I270" s="154"/>
      <c r="J270" s="154">
        <f>ROUND(I270*H270,2)</f>
        <v>0</v>
      </c>
      <c r="K270" s="152" t="s">
        <v>137</v>
      </c>
      <c r="L270" s="37"/>
      <c r="M270" s="155" t="s">
        <v>5</v>
      </c>
      <c r="N270" s="156" t="s">
        <v>41</v>
      </c>
      <c r="O270" s="157">
        <v>0.273</v>
      </c>
      <c r="P270" s="157">
        <f>O270*H270</f>
        <v>35.49</v>
      </c>
      <c r="Q270" s="157">
        <v>0</v>
      </c>
      <c r="R270" s="157">
        <f>Q270*H270</f>
        <v>0</v>
      </c>
      <c r="S270" s="157">
        <v>0</v>
      </c>
      <c r="T270" s="158">
        <f>S270*H270</f>
        <v>0</v>
      </c>
      <c r="AR270" s="23" t="s">
        <v>151</v>
      </c>
      <c r="AT270" s="23" t="s">
        <v>133</v>
      </c>
      <c r="AU270" s="23" t="s">
        <v>80</v>
      </c>
      <c r="AY270" s="23" t="s">
        <v>132</v>
      </c>
      <c r="BE270" s="159">
        <f>IF(N270="základní",J270,0)</f>
        <v>0</v>
      </c>
      <c r="BF270" s="159">
        <f>IF(N270="snížená",J270,0)</f>
        <v>0</v>
      </c>
      <c r="BG270" s="159">
        <f>IF(N270="zákl. přenesená",J270,0)</f>
        <v>0</v>
      </c>
      <c r="BH270" s="159">
        <f>IF(N270="sníž. přenesená",J270,0)</f>
        <v>0</v>
      </c>
      <c r="BI270" s="159">
        <f>IF(N270="nulová",J270,0)</f>
        <v>0</v>
      </c>
      <c r="BJ270" s="23" t="s">
        <v>78</v>
      </c>
      <c r="BK270" s="159">
        <f>ROUND(I270*H270,2)</f>
        <v>0</v>
      </c>
      <c r="BL270" s="23" t="s">
        <v>151</v>
      </c>
      <c r="BM270" s="23" t="s">
        <v>1220</v>
      </c>
    </row>
    <row r="271" spans="2:51" s="11" customFormat="1" ht="13.5">
      <c r="B271" s="168"/>
      <c r="D271" s="162" t="s">
        <v>191</v>
      </c>
      <c r="E271" s="169" t="s">
        <v>5</v>
      </c>
      <c r="F271" s="170" t="s">
        <v>1221</v>
      </c>
      <c r="H271" s="171">
        <v>130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191</v>
      </c>
      <c r="AU271" s="169" t="s">
        <v>80</v>
      </c>
      <c r="AV271" s="11" t="s">
        <v>80</v>
      </c>
      <c r="AW271" s="11" t="s">
        <v>33</v>
      </c>
      <c r="AX271" s="11" t="s">
        <v>78</v>
      </c>
      <c r="AY271" s="169" t="s">
        <v>132</v>
      </c>
    </row>
    <row r="272" spans="2:65" s="1" customFormat="1" ht="16.5" customHeight="1">
      <c r="B272" s="149"/>
      <c r="C272" s="150" t="s">
        <v>1222</v>
      </c>
      <c r="D272" s="150" t="s">
        <v>133</v>
      </c>
      <c r="E272" s="151" t="s">
        <v>340</v>
      </c>
      <c r="F272" s="152" t="s">
        <v>341</v>
      </c>
      <c r="G272" s="153" t="s">
        <v>188</v>
      </c>
      <c r="H272" s="154">
        <v>130</v>
      </c>
      <c r="I272" s="154"/>
      <c r="J272" s="154">
        <f>ROUND(I272*H272,2)</f>
        <v>0</v>
      </c>
      <c r="K272" s="152" t="s">
        <v>137</v>
      </c>
      <c r="L272" s="37"/>
      <c r="M272" s="155" t="s">
        <v>5</v>
      </c>
      <c r="N272" s="156" t="s">
        <v>41</v>
      </c>
      <c r="O272" s="157">
        <v>0.51</v>
      </c>
      <c r="P272" s="157">
        <f>O272*H272</f>
        <v>66.3</v>
      </c>
      <c r="Q272" s="157">
        <v>0</v>
      </c>
      <c r="R272" s="157">
        <f>Q272*H272</f>
        <v>0</v>
      </c>
      <c r="S272" s="157">
        <v>0</v>
      </c>
      <c r="T272" s="158">
        <f>S272*H272</f>
        <v>0</v>
      </c>
      <c r="AR272" s="23" t="s">
        <v>151</v>
      </c>
      <c r="AT272" s="23" t="s">
        <v>133</v>
      </c>
      <c r="AU272" s="23" t="s">
        <v>80</v>
      </c>
      <c r="AY272" s="23" t="s">
        <v>132</v>
      </c>
      <c r="BE272" s="159">
        <f>IF(N272="základní",J272,0)</f>
        <v>0</v>
      </c>
      <c r="BF272" s="159">
        <f>IF(N272="snížená",J272,0)</f>
        <v>0</v>
      </c>
      <c r="BG272" s="159">
        <f>IF(N272="zákl. přenesená",J272,0)</f>
        <v>0</v>
      </c>
      <c r="BH272" s="159">
        <f>IF(N272="sníž. přenesená",J272,0)</f>
        <v>0</v>
      </c>
      <c r="BI272" s="159">
        <f>IF(N272="nulová",J272,0)</f>
        <v>0</v>
      </c>
      <c r="BJ272" s="23" t="s">
        <v>78</v>
      </c>
      <c r="BK272" s="159">
        <f>ROUND(I272*H272,2)</f>
        <v>0</v>
      </c>
      <c r="BL272" s="23" t="s">
        <v>151</v>
      </c>
      <c r="BM272" s="23" t="s">
        <v>1223</v>
      </c>
    </row>
    <row r="273" spans="2:65" s="1" customFormat="1" ht="25.5" customHeight="1">
      <c r="B273" s="149"/>
      <c r="C273" s="150" t="s">
        <v>1224</v>
      </c>
      <c r="D273" s="150" t="s">
        <v>133</v>
      </c>
      <c r="E273" s="151" t="s">
        <v>344</v>
      </c>
      <c r="F273" s="152" t="s">
        <v>345</v>
      </c>
      <c r="G273" s="153" t="s">
        <v>188</v>
      </c>
      <c r="H273" s="154">
        <v>130</v>
      </c>
      <c r="I273" s="154"/>
      <c r="J273" s="154">
        <f>ROUND(I273*H273,2)</f>
        <v>0</v>
      </c>
      <c r="K273" s="152" t="s">
        <v>137</v>
      </c>
      <c r="L273" s="37"/>
      <c r="M273" s="155" t="s">
        <v>5</v>
      </c>
      <c r="N273" s="156" t="s">
        <v>41</v>
      </c>
      <c r="O273" s="157">
        <v>3.28</v>
      </c>
      <c r="P273" s="157">
        <f>O273*H273</f>
        <v>426.4</v>
      </c>
      <c r="Q273" s="157">
        <v>0</v>
      </c>
      <c r="R273" s="157">
        <f>Q273*H273</f>
        <v>0</v>
      </c>
      <c r="S273" s="157">
        <v>0.1225</v>
      </c>
      <c r="T273" s="158">
        <f>S273*H273</f>
        <v>15.924999999999999</v>
      </c>
      <c r="AR273" s="23" t="s">
        <v>151</v>
      </c>
      <c r="AT273" s="23" t="s">
        <v>133</v>
      </c>
      <c r="AU273" s="23" t="s">
        <v>80</v>
      </c>
      <c r="AY273" s="23" t="s">
        <v>132</v>
      </c>
      <c r="BE273" s="159">
        <f>IF(N273="základní",J273,0)</f>
        <v>0</v>
      </c>
      <c r="BF273" s="159">
        <f>IF(N273="snížená",J273,0)</f>
        <v>0</v>
      </c>
      <c r="BG273" s="159">
        <f>IF(N273="zákl. přenesená",J273,0)</f>
        <v>0</v>
      </c>
      <c r="BH273" s="159">
        <f>IF(N273="sníž. přenesená",J273,0)</f>
        <v>0</v>
      </c>
      <c r="BI273" s="159">
        <f>IF(N273="nulová",J273,0)</f>
        <v>0</v>
      </c>
      <c r="BJ273" s="23" t="s">
        <v>78</v>
      </c>
      <c r="BK273" s="159">
        <f>ROUND(I273*H273,2)</f>
        <v>0</v>
      </c>
      <c r="BL273" s="23" t="s">
        <v>151</v>
      </c>
      <c r="BM273" s="23" t="s">
        <v>1225</v>
      </c>
    </row>
    <row r="274" spans="2:51" s="11" customFormat="1" ht="13.5">
      <c r="B274" s="168"/>
      <c r="D274" s="162" t="s">
        <v>191</v>
      </c>
      <c r="E274" s="169" t="s">
        <v>5</v>
      </c>
      <c r="F274" s="170" t="s">
        <v>1226</v>
      </c>
      <c r="H274" s="171">
        <v>130</v>
      </c>
      <c r="L274" s="168"/>
      <c r="M274" s="172"/>
      <c r="N274" s="173"/>
      <c r="O274" s="173"/>
      <c r="P274" s="173"/>
      <c r="Q274" s="173"/>
      <c r="R274" s="173"/>
      <c r="S274" s="173"/>
      <c r="T274" s="174"/>
      <c r="AT274" s="169" t="s">
        <v>191</v>
      </c>
      <c r="AU274" s="169" t="s">
        <v>80</v>
      </c>
      <c r="AV274" s="11" t="s">
        <v>80</v>
      </c>
      <c r="AW274" s="11" t="s">
        <v>33</v>
      </c>
      <c r="AX274" s="11" t="s">
        <v>78</v>
      </c>
      <c r="AY274" s="169" t="s">
        <v>132</v>
      </c>
    </row>
    <row r="275" spans="2:65" s="1" customFormat="1" ht="25.5" customHeight="1">
      <c r="B275" s="149"/>
      <c r="C275" s="150" t="s">
        <v>1227</v>
      </c>
      <c r="D275" s="150" t="s">
        <v>133</v>
      </c>
      <c r="E275" s="151" t="s">
        <v>348</v>
      </c>
      <c r="F275" s="152" t="s">
        <v>349</v>
      </c>
      <c r="G275" s="153" t="s">
        <v>188</v>
      </c>
      <c r="H275" s="154">
        <v>130</v>
      </c>
      <c r="I275" s="154"/>
      <c r="J275" s="154">
        <f>ROUND(I275*H275,2)</f>
        <v>0</v>
      </c>
      <c r="K275" s="152" t="s">
        <v>5</v>
      </c>
      <c r="L275" s="37"/>
      <c r="M275" s="155" t="s">
        <v>5</v>
      </c>
      <c r="N275" s="156" t="s">
        <v>41</v>
      </c>
      <c r="O275" s="157">
        <v>0</v>
      </c>
      <c r="P275" s="157">
        <f>O275*H275</f>
        <v>0</v>
      </c>
      <c r="Q275" s="157">
        <v>0</v>
      </c>
      <c r="R275" s="157">
        <f>Q275*H275</f>
        <v>0</v>
      </c>
      <c r="S275" s="157">
        <v>0</v>
      </c>
      <c r="T275" s="158">
        <f>S275*H275</f>
        <v>0</v>
      </c>
      <c r="AR275" s="23" t="s">
        <v>151</v>
      </c>
      <c r="AT275" s="23" t="s">
        <v>133</v>
      </c>
      <c r="AU275" s="23" t="s">
        <v>80</v>
      </c>
      <c r="AY275" s="23" t="s">
        <v>132</v>
      </c>
      <c r="BE275" s="159">
        <f>IF(N275="základní",J275,0)</f>
        <v>0</v>
      </c>
      <c r="BF275" s="159">
        <f>IF(N275="snížená",J275,0)</f>
        <v>0</v>
      </c>
      <c r="BG275" s="159">
        <f>IF(N275="zákl. přenesená",J275,0)</f>
        <v>0</v>
      </c>
      <c r="BH275" s="159">
        <f>IF(N275="sníž. přenesená",J275,0)</f>
        <v>0</v>
      </c>
      <c r="BI275" s="159">
        <f>IF(N275="nulová",J275,0)</f>
        <v>0</v>
      </c>
      <c r="BJ275" s="23" t="s">
        <v>78</v>
      </c>
      <c r="BK275" s="159">
        <f>ROUND(I275*H275,2)</f>
        <v>0</v>
      </c>
      <c r="BL275" s="23" t="s">
        <v>151</v>
      </c>
      <c r="BM275" s="23" t="s">
        <v>1228</v>
      </c>
    </row>
    <row r="276" spans="2:47" s="1" customFormat="1" ht="175.5">
      <c r="B276" s="37"/>
      <c r="D276" s="162" t="s">
        <v>149</v>
      </c>
      <c r="F276" s="163" t="s">
        <v>351</v>
      </c>
      <c r="L276" s="37"/>
      <c r="M276" s="164"/>
      <c r="N276" s="38"/>
      <c r="O276" s="38"/>
      <c r="P276" s="38"/>
      <c r="Q276" s="38"/>
      <c r="R276" s="38"/>
      <c r="S276" s="38"/>
      <c r="T276" s="66"/>
      <c r="AT276" s="23" t="s">
        <v>149</v>
      </c>
      <c r="AU276" s="23" t="s">
        <v>80</v>
      </c>
    </row>
    <row r="277" spans="2:65" s="1" customFormat="1" ht="16.5" customHeight="1">
      <c r="B277" s="149"/>
      <c r="C277" s="150" t="s">
        <v>1229</v>
      </c>
      <c r="D277" s="150" t="s">
        <v>133</v>
      </c>
      <c r="E277" s="151" t="s">
        <v>420</v>
      </c>
      <c r="F277" s="152" t="s">
        <v>421</v>
      </c>
      <c r="G277" s="153" t="s">
        <v>188</v>
      </c>
      <c r="H277" s="154">
        <v>65</v>
      </c>
      <c r="I277" s="154"/>
      <c r="J277" s="154">
        <f>ROUND(I277*H277,2)</f>
        <v>0</v>
      </c>
      <c r="K277" s="152" t="s">
        <v>137</v>
      </c>
      <c r="L277" s="37"/>
      <c r="M277" s="155" t="s">
        <v>5</v>
      </c>
      <c r="N277" s="156" t="s">
        <v>41</v>
      </c>
      <c r="O277" s="157">
        <v>1.18</v>
      </c>
      <c r="P277" s="157">
        <f>O277*H277</f>
        <v>76.7</v>
      </c>
      <c r="Q277" s="157">
        <v>0.03078</v>
      </c>
      <c r="R277" s="157">
        <f>Q277*H277</f>
        <v>2.0006999999999997</v>
      </c>
      <c r="S277" s="157">
        <v>0</v>
      </c>
      <c r="T277" s="158">
        <f>S277*H277</f>
        <v>0</v>
      </c>
      <c r="AR277" s="23" t="s">
        <v>151</v>
      </c>
      <c r="AT277" s="23" t="s">
        <v>133</v>
      </c>
      <c r="AU277" s="23" t="s">
        <v>80</v>
      </c>
      <c r="AY277" s="23" t="s">
        <v>132</v>
      </c>
      <c r="BE277" s="159">
        <f>IF(N277="základní",J277,0)</f>
        <v>0</v>
      </c>
      <c r="BF277" s="159">
        <f>IF(N277="snížená",J277,0)</f>
        <v>0</v>
      </c>
      <c r="BG277" s="159">
        <f>IF(N277="zákl. přenesená",J277,0)</f>
        <v>0</v>
      </c>
      <c r="BH277" s="159">
        <f>IF(N277="sníž. přenesená",J277,0)</f>
        <v>0</v>
      </c>
      <c r="BI277" s="159">
        <f>IF(N277="nulová",J277,0)</f>
        <v>0</v>
      </c>
      <c r="BJ277" s="23" t="s">
        <v>78</v>
      </c>
      <c r="BK277" s="159">
        <f>ROUND(I277*H277,2)</f>
        <v>0</v>
      </c>
      <c r="BL277" s="23" t="s">
        <v>151</v>
      </c>
      <c r="BM277" s="23" t="s">
        <v>1230</v>
      </c>
    </row>
    <row r="278" spans="2:51" s="11" customFormat="1" ht="13.5">
      <c r="B278" s="168"/>
      <c r="D278" s="162" t="s">
        <v>191</v>
      </c>
      <c r="E278" s="169" t="s">
        <v>5</v>
      </c>
      <c r="F278" s="170" t="s">
        <v>1231</v>
      </c>
      <c r="H278" s="171">
        <v>65</v>
      </c>
      <c r="L278" s="168"/>
      <c r="M278" s="172"/>
      <c r="N278" s="173"/>
      <c r="O278" s="173"/>
      <c r="P278" s="173"/>
      <c r="Q278" s="173"/>
      <c r="R278" s="173"/>
      <c r="S278" s="173"/>
      <c r="T278" s="174"/>
      <c r="AT278" s="169" t="s">
        <v>191</v>
      </c>
      <c r="AU278" s="169" t="s">
        <v>80</v>
      </c>
      <c r="AV278" s="11" t="s">
        <v>80</v>
      </c>
      <c r="AW278" s="11" t="s">
        <v>33</v>
      </c>
      <c r="AX278" s="11" t="s">
        <v>78</v>
      </c>
      <c r="AY278" s="169" t="s">
        <v>132</v>
      </c>
    </row>
    <row r="279" spans="2:65" s="1" customFormat="1" ht="16.5" customHeight="1">
      <c r="B279" s="149"/>
      <c r="C279" s="150" t="s">
        <v>1232</v>
      </c>
      <c r="D279" s="150" t="s">
        <v>133</v>
      </c>
      <c r="E279" s="151" t="s">
        <v>404</v>
      </c>
      <c r="F279" s="152" t="s">
        <v>405</v>
      </c>
      <c r="G279" s="153" t="s">
        <v>202</v>
      </c>
      <c r="H279" s="154">
        <v>11.7</v>
      </c>
      <c r="I279" s="154"/>
      <c r="J279" s="154">
        <f>ROUND(I279*H279,2)</f>
        <v>0</v>
      </c>
      <c r="K279" s="152" t="s">
        <v>137</v>
      </c>
      <c r="L279" s="37"/>
      <c r="M279" s="155" t="s">
        <v>5</v>
      </c>
      <c r="N279" s="156" t="s">
        <v>41</v>
      </c>
      <c r="O279" s="157">
        <v>29.135</v>
      </c>
      <c r="P279" s="157">
        <f>O279*H279</f>
        <v>340.8795</v>
      </c>
      <c r="Q279" s="157">
        <v>0.54034</v>
      </c>
      <c r="R279" s="157">
        <f>Q279*H279</f>
        <v>6.3219780000000005</v>
      </c>
      <c r="S279" s="157">
        <v>0</v>
      </c>
      <c r="T279" s="158">
        <f>S279*H279</f>
        <v>0</v>
      </c>
      <c r="AR279" s="23" t="s">
        <v>151</v>
      </c>
      <c r="AT279" s="23" t="s">
        <v>133</v>
      </c>
      <c r="AU279" s="23" t="s">
        <v>80</v>
      </c>
      <c r="AY279" s="23" t="s">
        <v>132</v>
      </c>
      <c r="BE279" s="159">
        <f>IF(N279="základní",J279,0)</f>
        <v>0</v>
      </c>
      <c r="BF279" s="159">
        <f>IF(N279="snížená",J279,0)</f>
        <v>0</v>
      </c>
      <c r="BG279" s="159">
        <f>IF(N279="zákl. přenesená",J279,0)</f>
        <v>0</v>
      </c>
      <c r="BH279" s="159">
        <f>IF(N279="sníž. přenesená",J279,0)</f>
        <v>0</v>
      </c>
      <c r="BI279" s="159">
        <f>IF(N279="nulová",J279,0)</f>
        <v>0</v>
      </c>
      <c r="BJ279" s="23" t="s">
        <v>78</v>
      </c>
      <c r="BK279" s="159">
        <f>ROUND(I279*H279,2)</f>
        <v>0</v>
      </c>
      <c r="BL279" s="23" t="s">
        <v>151</v>
      </c>
      <c r="BM279" s="23" t="s">
        <v>1233</v>
      </c>
    </row>
    <row r="280" spans="2:51" s="13" customFormat="1" ht="13.5">
      <c r="B280" s="182"/>
      <c r="D280" s="162" t="s">
        <v>191</v>
      </c>
      <c r="E280" s="183" t="s">
        <v>5</v>
      </c>
      <c r="F280" s="184" t="s">
        <v>1234</v>
      </c>
      <c r="H280" s="183" t="s">
        <v>5</v>
      </c>
      <c r="L280" s="182"/>
      <c r="M280" s="185"/>
      <c r="N280" s="186"/>
      <c r="O280" s="186"/>
      <c r="P280" s="186"/>
      <c r="Q280" s="186"/>
      <c r="R280" s="186"/>
      <c r="S280" s="186"/>
      <c r="T280" s="187"/>
      <c r="AT280" s="183" t="s">
        <v>191</v>
      </c>
      <c r="AU280" s="183" t="s">
        <v>80</v>
      </c>
      <c r="AV280" s="13" t="s">
        <v>78</v>
      </c>
      <c r="AW280" s="13" t="s">
        <v>33</v>
      </c>
      <c r="AX280" s="13" t="s">
        <v>70</v>
      </c>
      <c r="AY280" s="183" t="s">
        <v>132</v>
      </c>
    </row>
    <row r="281" spans="2:51" s="11" customFormat="1" ht="13.5">
      <c r="B281" s="168"/>
      <c r="D281" s="162" t="s">
        <v>191</v>
      </c>
      <c r="E281" s="169" t="s">
        <v>5</v>
      </c>
      <c r="F281" s="170" t="s">
        <v>1217</v>
      </c>
      <c r="H281" s="171">
        <v>9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191</v>
      </c>
      <c r="AU281" s="169" t="s">
        <v>80</v>
      </c>
      <c r="AV281" s="11" t="s">
        <v>80</v>
      </c>
      <c r="AW281" s="11" t="s">
        <v>33</v>
      </c>
      <c r="AX281" s="11" t="s">
        <v>70</v>
      </c>
      <c r="AY281" s="169" t="s">
        <v>132</v>
      </c>
    </row>
    <row r="282" spans="2:51" s="11" customFormat="1" ht="13.5">
      <c r="B282" s="168"/>
      <c r="D282" s="162" t="s">
        <v>191</v>
      </c>
      <c r="E282" s="169" t="s">
        <v>5</v>
      </c>
      <c r="F282" s="170" t="s">
        <v>1218</v>
      </c>
      <c r="H282" s="171">
        <v>2.7</v>
      </c>
      <c r="L282" s="168"/>
      <c r="M282" s="172"/>
      <c r="N282" s="173"/>
      <c r="O282" s="173"/>
      <c r="P282" s="173"/>
      <c r="Q282" s="173"/>
      <c r="R282" s="173"/>
      <c r="S282" s="173"/>
      <c r="T282" s="174"/>
      <c r="AT282" s="169" t="s">
        <v>191</v>
      </c>
      <c r="AU282" s="169" t="s">
        <v>80</v>
      </c>
      <c r="AV282" s="11" t="s">
        <v>80</v>
      </c>
      <c r="AW282" s="11" t="s">
        <v>33</v>
      </c>
      <c r="AX282" s="11" t="s">
        <v>70</v>
      </c>
      <c r="AY282" s="169" t="s">
        <v>132</v>
      </c>
    </row>
    <row r="283" spans="2:51" s="12" customFormat="1" ht="13.5">
      <c r="B283" s="175"/>
      <c r="D283" s="162" t="s">
        <v>191</v>
      </c>
      <c r="E283" s="176" t="s">
        <v>5</v>
      </c>
      <c r="F283" s="177" t="s">
        <v>195</v>
      </c>
      <c r="H283" s="178">
        <v>11.7</v>
      </c>
      <c r="L283" s="175"/>
      <c r="M283" s="179"/>
      <c r="N283" s="180"/>
      <c r="O283" s="180"/>
      <c r="P283" s="180"/>
      <c r="Q283" s="180"/>
      <c r="R283" s="180"/>
      <c r="S283" s="180"/>
      <c r="T283" s="181"/>
      <c r="AT283" s="176" t="s">
        <v>191</v>
      </c>
      <c r="AU283" s="176" t="s">
        <v>80</v>
      </c>
      <c r="AV283" s="12" t="s">
        <v>151</v>
      </c>
      <c r="AW283" s="12" t="s">
        <v>33</v>
      </c>
      <c r="AX283" s="12" t="s">
        <v>78</v>
      </c>
      <c r="AY283" s="176" t="s">
        <v>132</v>
      </c>
    </row>
    <row r="284" spans="2:65" s="1" customFormat="1" ht="16.5" customHeight="1">
      <c r="B284" s="149"/>
      <c r="C284" s="150" t="s">
        <v>1235</v>
      </c>
      <c r="D284" s="150" t="s">
        <v>133</v>
      </c>
      <c r="E284" s="151" t="s">
        <v>353</v>
      </c>
      <c r="F284" s="152" t="s">
        <v>354</v>
      </c>
      <c r="G284" s="153" t="s">
        <v>202</v>
      </c>
      <c r="H284" s="154">
        <v>4.1</v>
      </c>
      <c r="I284" s="154"/>
      <c r="J284" s="154">
        <f>ROUND(I284*H284,2)</f>
        <v>0</v>
      </c>
      <c r="K284" s="152" t="s">
        <v>137</v>
      </c>
      <c r="L284" s="37"/>
      <c r="M284" s="155" t="s">
        <v>5</v>
      </c>
      <c r="N284" s="156" t="s">
        <v>41</v>
      </c>
      <c r="O284" s="157">
        <v>37.23</v>
      </c>
      <c r="P284" s="157">
        <f>O284*H284</f>
        <v>152.64299999999997</v>
      </c>
      <c r="Q284" s="157">
        <v>0.50375</v>
      </c>
      <c r="R284" s="157">
        <f>Q284*H284</f>
        <v>2.065375</v>
      </c>
      <c r="S284" s="157">
        <v>0.75</v>
      </c>
      <c r="T284" s="158">
        <f>S284*H284</f>
        <v>3.0749999999999997</v>
      </c>
      <c r="AR284" s="23" t="s">
        <v>151</v>
      </c>
      <c r="AT284" s="23" t="s">
        <v>133</v>
      </c>
      <c r="AU284" s="23" t="s">
        <v>80</v>
      </c>
      <c r="AY284" s="23" t="s">
        <v>132</v>
      </c>
      <c r="BE284" s="159">
        <f>IF(N284="základní",J284,0)</f>
        <v>0</v>
      </c>
      <c r="BF284" s="159">
        <f>IF(N284="snížená",J284,0)</f>
        <v>0</v>
      </c>
      <c r="BG284" s="159">
        <f>IF(N284="zákl. přenesená",J284,0)</f>
        <v>0</v>
      </c>
      <c r="BH284" s="159">
        <f>IF(N284="sníž. přenesená",J284,0)</f>
        <v>0</v>
      </c>
      <c r="BI284" s="159">
        <f>IF(N284="nulová",J284,0)</f>
        <v>0</v>
      </c>
      <c r="BJ284" s="23" t="s">
        <v>78</v>
      </c>
      <c r="BK284" s="159">
        <f>ROUND(I284*H284,2)</f>
        <v>0</v>
      </c>
      <c r="BL284" s="23" t="s">
        <v>151</v>
      </c>
      <c r="BM284" s="23" t="s">
        <v>1236</v>
      </c>
    </row>
    <row r="285" spans="2:47" s="1" customFormat="1" ht="40.5">
      <c r="B285" s="37"/>
      <c r="D285" s="162" t="s">
        <v>149</v>
      </c>
      <c r="F285" s="163" t="s">
        <v>356</v>
      </c>
      <c r="L285" s="37"/>
      <c r="M285" s="164"/>
      <c r="N285" s="38"/>
      <c r="O285" s="38"/>
      <c r="P285" s="38"/>
      <c r="Q285" s="38"/>
      <c r="R285" s="38"/>
      <c r="S285" s="38"/>
      <c r="T285" s="66"/>
      <c r="AT285" s="23" t="s">
        <v>149</v>
      </c>
      <c r="AU285" s="23" t="s">
        <v>80</v>
      </c>
    </row>
    <row r="286" spans="2:51" s="11" customFormat="1" ht="13.5">
      <c r="B286" s="168"/>
      <c r="D286" s="162" t="s">
        <v>191</v>
      </c>
      <c r="E286" s="169" t="s">
        <v>5</v>
      </c>
      <c r="F286" s="170" t="s">
        <v>1237</v>
      </c>
      <c r="H286" s="171">
        <v>4.1</v>
      </c>
      <c r="L286" s="168"/>
      <c r="M286" s="172"/>
      <c r="N286" s="173"/>
      <c r="O286" s="173"/>
      <c r="P286" s="173"/>
      <c r="Q286" s="173"/>
      <c r="R286" s="173"/>
      <c r="S286" s="173"/>
      <c r="T286" s="174"/>
      <c r="AT286" s="169" t="s">
        <v>191</v>
      </c>
      <c r="AU286" s="169" t="s">
        <v>80</v>
      </c>
      <c r="AV286" s="11" t="s">
        <v>80</v>
      </c>
      <c r="AW286" s="11" t="s">
        <v>33</v>
      </c>
      <c r="AX286" s="11" t="s">
        <v>78</v>
      </c>
      <c r="AY286" s="169" t="s">
        <v>132</v>
      </c>
    </row>
    <row r="287" spans="2:65" s="1" customFormat="1" ht="16.5" customHeight="1">
      <c r="B287" s="149"/>
      <c r="C287" s="195" t="s">
        <v>1238</v>
      </c>
      <c r="D287" s="195" t="s">
        <v>409</v>
      </c>
      <c r="E287" s="196" t="s">
        <v>410</v>
      </c>
      <c r="F287" s="197" t="s">
        <v>411</v>
      </c>
      <c r="G287" s="198" t="s">
        <v>202</v>
      </c>
      <c r="H287" s="199">
        <v>4.98</v>
      </c>
      <c r="I287" s="199"/>
      <c r="J287" s="199">
        <f>ROUND(I287*H287,2)</f>
        <v>0</v>
      </c>
      <c r="K287" s="197" t="s">
        <v>5</v>
      </c>
      <c r="L287" s="200"/>
      <c r="M287" s="201" t="s">
        <v>5</v>
      </c>
      <c r="N287" s="202" t="s">
        <v>41</v>
      </c>
      <c r="O287" s="157">
        <v>0</v>
      </c>
      <c r="P287" s="157">
        <f>O287*H287</f>
        <v>0</v>
      </c>
      <c r="Q287" s="157">
        <v>2.6</v>
      </c>
      <c r="R287" s="157">
        <f>Q287*H287</f>
        <v>12.948000000000002</v>
      </c>
      <c r="S287" s="157">
        <v>0</v>
      </c>
      <c r="T287" s="158">
        <f>S287*H287</f>
        <v>0</v>
      </c>
      <c r="AR287" s="23" t="s">
        <v>240</v>
      </c>
      <c r="AT287" s="23" t="s">
        <v>409</v>
      </c>
      <c r="AU287" s="23" t="s">
        <v>80</v>
      </c>
      <c r="AY287" s="23" t="s">
        <v>132</v>
      </c>
      <c r="BE287" s="159">
        <f>IF(N287="základní",J287,0)</f>
        <v>0</v>
      </c>
      <c r="BF287" s="159">
        <f>IF(N287="snížená",J287,0)</f>
        <v>0</v>
      </c>
      <c r="BG287" s="159">
        <f>IF(N287="zákl. přenesená",J287,0)</f>
        <v>0</v>
      </c>
      <c r="BH287" s="159">
        <f>IF(N287="sníž. přenesená",J287,0)</f>
        <v>0</v>
      </c>
      <c r="BI287" s="159">
        <f>IF(N287="nulová",J287,0)</f>
        <v>0</v>
      </c>
      <c r="BJ287" s="23" t="s">
        <v>78</v>
      </c>
      <c r="BK287" s="159">
        <f>ROUND(I287*H287,2)</f>
        <v>0</v>
      </c>
      <c r="BL287" s="23" t="s">
        <v>151</v>
      </c>
      <c r="BM287" s="23" t="s">
        <v>1239</v>
      </c>
    </row>
    <row r="288" spans="2:47" s="1" customFormat="1" ht="27">
      <c r="B288" s="37"/>
      <c r="D288" s="162" t="s">
        <v>149</v>
      </c>
      <c r="F288" s="163" t="s">
        <v>413</v>
      </c>
      <c r="L288" s="37"/>
      <c r="M288" s="164"/>
      <c r="N288" s="38"/>
      <c r="O288" s="38"/>
      <c r="P288" s="38"/>
      <c r="Q288" s="38"/>
      <c r="R288" s="38"/>
      <c r="S288" s="38"/>
      <c r="T288" s="66"/>
      <c r="AT288" s="23" t="s">
        <v>149</v>
      </c>
      <c r="AU288" s="23" t="s">
        <v>80</v>
      </c>
    </row>
    <row r="289" spans="2:51" s="11" customFormat="1" ht="13.5">
      <c r="B289" s="168"/>
      <c r="D289" s="162" t="s">
        <v>191</v>
      </c>
      <c r="E289" s="169" t="s">
        <v>5</v>
      </c>
      <c r="F289" s="170" t="s">
        <v>1240</v>
      </c>
      <c r="H289" s="171">
        <v>4.98</v>
      </c>
      <c r="L289" s="168"/>
      <c r="M289" s="172"/>
      <c r="N289" s="173"/>
      <c r="O289" s="173"/>
      <c r="P289" s="173"/>
      <c r="Q289" s="173"/>
      <c r="R289" s="173"/>
      <c r="S289" s="173"/>
      <c r="T289" s="174"/>
      <c r="AT289" s="169" t="s">
        <v>191</v>
      </c>
      <c r="AU289" s="169" t="s">
        <v>80</v>
      </c>
      <c r="AV289" s="11" t="s">
        <v>80</v>
      </c>
      <c r="AW289" s="11" t="s">
        <v>33</v>
      </c>
      <c r="AX289" s="11" t="s">
        <v>78</v>
      </c>
      <c r="AY289" s="169" t="s">
        <v>132</v>
      </c>
    </row>
    <row r="290" spans="2:65" s="1" customFormat="1" ht="16.5" customHeight="1">
      <c r="B290" s="149"/>
      <c r="C290" s="150" t="s">
        <v>1241</v>
      </c>
      <c r="D290" s="150" t="s">
        <v>133</v>
      </c>
      <c r="E290" s="151" t="s">
        <v>416</v>
      </c>
      <c r="F290" s="152" t="s">
        <v>417</v>
      </c>
      <c r="G290" s="153" t="s">
        <v>202</v>
      </c>
      <c r="H290" s="154">
        <v>15.8</v>
      </c>
      <c r="I290" s="154"/>
      <c r="J290" s="154">
        <f>ROUND(I290*H290,2)</f>
        <v>0</v>
      </c>
      <c r="K290" s="152" t="s">
        <v>137</v>
      </c>
      <c r="L290" s="37"/>
      <c r="M290" s="155" t="s">
        <v>5</v>
      </c>
      <c r="N290" s="156" t="s">
        <v>41</v>
      </c>
      <c r="O290" s="157">
        <v>7.4</v>
      </c>
      <c r="P290" s="157">
        <f>O290*H290</f>
        <v>116.92000000000002</v>
      </c>
      <c r="Q290" s="157">
        <v>0</v>
      </c>
      <c r="R290" s="157">
        <f>Q290*H290</f>
        <v>0</v>
      </c>
      <c r="S290" s="157">
        <v>0</v>
      </c>
      <c r="T290" s="158">
        <f>S290*H290</f>
        <v>0</v>
      </c>
      <c r="AR290" s="23" t="s">
        <v>151</v>
      </c>
      <c r="AT290" s="23" t="s">
        <v>133</v>
      </c>
      <c r="AU290" s="23" t="s">
        <v>80</v>
      </c>
      <c r="AY290" s="23" t="s">
        <v>132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23" t="s">
        <v>78</v>
      </c>
      <c r="BK290" s="159">
        <f>ROUND(I290*H290,2)</f>
        <v>0</v>
      </c>
      <c r="BL290" s="23" t="s">
        <v>151</v>
      </c>
      <c r="BM290" s="23" t="s">
        <v>1242</v>
      </c>
    </row>
    <row r="291" spans="2:51" s="11" customFormat="1" ht="13.5">
      <c r="B291" s="168"/>
      <c r="D291" s="162" t="s">
        <v>191</v>
      </c>
      <c r="E291" s="169" t="s">
        <v>5</v>
      </c>
      <c r="F291" s="170" t="s">
        <v>1243</v>
      </c>
      <c r="H291" s="171">
        <v>15.8</v>
      </c>
      <c r="L291" s="168"/>
      <c r="M291" s="172"/>
      <c r="N291" s="173"/>
      <c r="O291" s="173"/>
      <c r="P291" s="173"/>
      <c r="Q291" s="173"/>
      <c r="R291" s="173"/>
      <c r="S291" s="173"/>
      <c r="T291" s="174"/>
      <c r="AT291" s="169" t="s">
        <v>191</v>
      </c>
      <c r="AU291" s="169" t="s">
        <v>80</v>
      </c>
      <c r="AV291" s="11" t="s">
        <v>80</v>
      </c>
      <c r="AW291" s="11" t="s">
        <v>33</v>
      </c>
      <c r="AX291" s="11" t="s">
        <v>78</v>
      </c>
      <c r="AY291" s="169" t="s">
        <v>132</v>
      </c>
    </row>
    <row r="292" spans="2:65" s="1" customFormat="1" ht="16.5" customHeight="1">
      <c r="B292" s="149"/>
      <c r="C292" s="150" t="s">
        <v>1244</v>
      </c>
      <c r="D292" s="150" t="s">
        <v>133</v>
      </c>
      <c r="E292" s="151" t="s">
        <v>1245</v>
      </c>
      <c r="F292" s="152" t="s">
        <v>1246</v>
      </c>
      <c r="G292" s="153" t="s">
        <v>202</v>
      </c>
      <c r="H292" s="154">
        <v>31.6</v>
      </c>
      <c r="I292" s="154"/>
      <c r="J292" s="154">
        <f>ROUND(I292*H292,2)</f>
        <v>0</v>
      </c>
      <c r="K292" s="152" t="s">
        <v>5</v>
      </c>
      <c r="L292" s="37"/>
      <c r="M292" s="155" t="s">
        <v>5</v>
      </c>
      <c r="N292" s="156" t="s">
        <v>41</v>
      </c>
      <c r="O292" s="157">
        <v>0</v>
      </c>
      <c r="P292" s="157">
        <f>O292*H292</f>
        <v>0</v>
      </c>
      <c r="Q292" s="157">
        <v>0</v>
      </c>
      <c r="R292" s="157">
        <f>Q292*H292</f>
        <v>0</v>
      </c>
      <c r="S292" s="157">
        <v>0</v>
      </c>
      <c r="T292" s="158">
        <f>S292*H292</f>
        <v>0</v>
      </c>
      <c r="AR292" s="23" t="s">
        <v>151</v>
      </c>
      <c r="AT292" s="23" t="s">
        <v>133</v>
      </c>
      <c r="AU292" s="23" t="s">
        <v>80</v>
      </c>
      <c r="AY292" s="23" t="s">
        <v>132</v>
      </c>
      <c r="BE292" s="159">
        <f>IF(N292="základní",J292,0)</f>
        <v>0</v>
      </c>
      <c r="BF292" s="159">
        <f>IF(N292="snížená",J292,0)</f>
        <v>0</v>
      </c>
      <c r="BG292" s="159">
        <f>IF(N292="zákl. přenesená",J292,0)</f>
        <v>0</v>
      </c>
      <c r="BH292" s="159">
        <f>IF(N292="sníž. přenesená",J292,0)</f>
        <v>0</v>
      </c>
      <c r="BI292" s="159">
        <f>IF(N292="nulová",J292,0)</f>
        <v>0</v>
      </c>
      <c r="BJ292" s="23" t="s">
        <v>78</v>
      </c>
      <c r="BK292" s="159">
        <f>ROUND(I292*H292,2)</f>
        <v>0</v>
      </c>
      <c r="BL292" s="23" t="s">
        <v>151</v>
      </c>
      <c r="BM292" s="23" t="s">
        <v>1247</v>
      </c>
    </row>
    <row r="293" spans="2:51" s="11" customFormat="1" ht="13.5">
      <c r="B293" s="168"/>
      <c r="D293" s="162" t="s">
        <v>191</v>
      </c>
      <c r="E293" s="169" t="s">
        <v>5</v>
      </c>
      <c r="F293" s="170" t="s">
        <v>1248</v>
      </c>
      <c r="H293" s="171">
        <v>15.8</v>
      </c>
      <c r="L293" s="168"/>
      <c r="M293" s="172"/>
      <c r="N293" s="173"/>
      <c r="O293" s="173"/>
      <c r="P293" s="173"/>
      <c r="Q293" s="173"/>
      <c r="R293" s="173"/>
      <c r="S293" s="173"/>
      <c r="T293" s="174"/>
      <c r="AT293" s="169" t="s">
        <v>191</v>
      </c>
      <c r="AU293" s="169" t="s">
        <v>80</v>
      </c>
      <c r="AV293" s="11" t="s">
        <v>80</v>
      </c>
      <c r="AW293" s="11" t="s">
        <v>33</v>
      </c>
      <c r="AX293" s="11" t="s">
        <v>70</v>
      </c>
      <c r="AY293" s="169" t="s">
        <v>132</v>
      </c>
    </row>
    <row r="294" spans="2:51" s="11" customFormat="1" ht="13.5">
      <c r="B294" s="168"/>
      <c r="D294" s="162" t="s">
        <v>191</v>
      </c>
      <c r="E294" s="169" t="s">
        <v>5</v>
      </c>
      <c r="F294" s="170" t="s">
        <v>1249</v>
      </c>
      <c r="H294" s="171">
        <v>15.8</v>
      </c>
      <c r="L294" s="168"/>
      <c r="M294" s="172"/>
      <c r="N294" s="173"/>
      <c r="O294" s="173"/>
      <c r="P294" s="173"/>
      <c r="Q294" s="173"/>
      <c r="R294" s="173"/>
      <c r="S294" s="173"/>
      <c r="T294" s="174"/>
      <c r="AT294" s="169" t="s">
        <v>191</v>
      </c>
      <c r="AU294" s="169" t="s">
        <v>80</v>
      </c>
      <c r="AV294" s="11" t="s">
        <v>80</v>
      </c>
      <c r="AW294" s="11" t="s">
        <v>33</v>
      </c>
      <c r="AX294" s="11" t="s">
        <v>70</v>
      </c>
      <c r="AY294" s="169" t="s">
        <v>132</v>
      </c>
    </row>
    <row r="295" spans="2:51" s="12" customFormat="1" ht="13.5">
      <c r="B295" s="175"/>
      <c r="D295" s="162" t="s">
        <v>191</v>
      </c>
      <c r="E295" s="176" t="s">
        <v>5</v>
      </c>
      <c r="F295" s="177" t="s">
        <v>195</v>
      </c>
      <c r="H295" s="178">
        <v>31.6</v>
      </c>
      <c r="L295" s="175"/>
      <c r="M295" s="179"/>
      <c r="N295" s="180"/>
      <c r="O295" s="180"/>
      <c r="P295" s="180"/>
      <c r="Q295" s="180"/>
      <c r="R295" s="180"/>
      <c r="S295" s="180"/>
      <c r="T295" s="181"/>
      <c r="AT295" s="176" t="s">
        <v>191</v>
      </c>
      <c r="AU295" s="176" t="s">
        <v>80</v>
      </c>
      <c r="AV295" s="12" t="s">
        <v>151</v>
      </c>
      <c r="AW295" s="12" t="s">
        <v>33</v>
      </c>
      <c r="AX295" s="12" t="s">
        <v>78</v>
      </c>
      <c r="AY295" s="176" t="s">
        <v>132</v>
      </c>
    </row>
    <row r="296" spans="2:65" s="1" customFormat="1" ht="25.5" customHeight="1">
      <c r="B296" s="149"/>
      <c r="C296" s="150" t="s">
        <v>1250</v>
      </c>
      <c r="D296" s="150" t="s">
        <v>133</v>
      </c>
      <c r="E296" s="151" t="s">
        <v>444</v>
      </c>
      <c r="F296" s="152" t="s">
        <v>445</v>
      </c>
      <c r="G296" s="153" t="s">
        <v>188</v>
      </c>
      <c r="H296" s="154">
        <v>130</v>
      </c>
      <c r="I296" s="154"/>
      <c r="J296" s="154">
        <f>ROUND(I296*H296,2)</f>
        <v>0</v>
      </c>
      <c r="K296" s="152" t="s">
        <v>137</v>
      </c>
      <c r="L296" s="37"/>
      <c r="M296" s="155" t="s">
        <v>5</v>
      </c>
      <c r="N296" s="156" t="s">
        <v>41</v>
      </c>
      <c r="O296" s="157">
        <v>1.832</v>
      </c>
      <c r="P296" s="157">
        <f>O296*H296</f>
        <v>238.16</v>
      </c>
      <c r="Q296" s="157">
        <v>0.12273</v>
      </c>
      <c r="R296" s="157">
        <f>Q296*H296</f>
        <v>15.9549</v>
      </c>
      <c r="S296" s="157">
        <v>0</v>
      </c>
      <c r="T296" s="158">
        <f>S296*H296</f>
        <v>0</v>
      </c>
      <c r="AR296" s="23" t="s">
        <v>151</v>
      </c>
      <c r="AT296" s="23" t="s">
        <v>133</v>
      </c>
      <c r="AU296" s="23" t="s">
        <v>80</v>
      </c>
      <c r="AY296" s="23" t="s">
        <v>132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23" t="s">
        <v>78</v>
      </c>
      <c r="BK296" s="159">
        <f>ROUND(I296*H296,2)</f>
        <v>0</v>
      </c>
      <c r="BL296" s="23" t="s">
        <v>151</v>
      </c>
      <c r="BM296" s="23" t="s">
        <v>1251</v>
      </c>
    </row>
    <row r="297" spans="2:51" s="11" customFormat="1" ht="13.5">
      <c r="B297" s="168"/>
      <c r="D297" s="162" t="s">
        <v>191</v>
      </c>
      <c r="E297" s="169" t="s">
        <v>5</v>
      </c>
      <c r="F297" s="170" t="s">
        <v>1226</v>
      </c>
      <c r="H297" s="171">
        <v>130</v>
      </c>
      <c r="L297" s="168"/>
      <c r="M297" s="172"/>
      <c r="N297" s="173"/>
      <c r="O297" s="173"/>
      <c r="P297" s="173"/>
      <c r="Q297" s="173"/>
      <c r="R297" s="173"/>
      <c r="S297" s="173"/>
      <c r="T297" s="174"/>
      <c r="AT297" s="169" t="s">
        <v>191</v>
      </c>
      <c r="AU297" s="169" t="s">
        <v>80</v>
      </c>
      <c r="AV297" s="11" t="s">
        <v>80</v>
      </c>
      <c r="AW297" s="11" t="s">
        <v>33</v>
      </c>
      <c r="AX297" s="11" t="s">
        <v>78</v>
      </c>
      <c r="AY297" s="169" t="s">
        <v>132</v>
      </c>
    </row>
    <row r="298" spans="2:65" s="1" customFormat="1" ht="16.5" customHeight="1">
      <c r="B298" s="149"/>
      <c r="C298" s="150" t="s">
        <v>1252</v>
      </c>
      <c r="D298" s="150" t="s">
        <v>133</v>
      </c>
      <c r="E298" s="151" t="s">
        <v>459</v>
      </c>
      <c r="F298" s="152" t="s">
        <v>460</v>
      </c>
      <c r="G298" s="153" t="s">
        <v>188</v>
      </c>
      <c r="H298" s="154">
        <v>130</v>
      </c>
      <c r="I298" s="154"/>
      <c r="J298" s="154">
        <f>ROUND(I298*H298,2)</f>
        <v>0</v>
      </c>
      <c r="K298" s="152" t="s">
        <v>137</v>
      </c>
      <c r="L298" s="37"/>
      <c r="M298" s="155" t="s">
        <v>5</v>
      </c>
      <c r="N298" s="156" t="s">
        <v>41</v>
      </c>
      <c r="O298" s="157">
        <v>1.16</v>
      </c>
      <c r="P298" s="157">
        <f>O298*H298</f>
        <v>150.79999999999998</v>
      </c>
      <c r="Q298" s="157">
        <v>0</v>
      </c>
      <c r="R298" s="157">
        <f>Q298*H298</f>
        <v>0</v>
      </c>
      <c r="S298" s="157">
        <v>0</v>
      </c>
      <c r="T298" s="158">
        <f>S298*H298</f>
        <v>0</v>
      </c>
      <c r="AR298" s="23" t="s">
        <v>151</v>
      </c>
      <c r="AT298" s="23" t="s">
        <v>133</v>
      </c>
      <c r="AU298" s="23" t="s">
        <v>80</v>
      </c>
      <c r="AY298" s="23" t="s">
        <v>132</v>
      </c>
      <c r="BE298" s="159">
        <f>IF(N298="základní",J298,0)</f>
        <v>0</v>
      </c>
      <c r="BF298" s="159">
        <f>IF(N298="snížená",J298,0)</f>
        <v>0</v>
      </c>
      <c r="BG298" s="159">
        <f>IF(N298="zákl. přenesená",J298,0)</f>
        <v>0</v>
      </c>
      <c r="BH298" s="159">
        <f>IF(N298="sníž. přenesená",J298,0)</f>
        <v>0</v>
      </c>
      <c r="BI298" s="159">
        <f>IF(N298="nulová",J298,0)</f>
        <v>0</v>
      </c>
      <c r="BJ298" s="23" t="s">
        <v>78</v>
      </c>
      <c r="BK298" s="159">
        <f>ROUND(I298*H298,2)</f>
        <v>0</v>
      </c>
      <c r="BL298" s="23" t="s">
        <v>151</v>
      </c>
      <c r="BM298" s="23" t="s">
        <v>1253</v>
      </c>
    </row>
    <row r="299" spans="2:51" s="11" customFormat="1" ht="13.5">
      <c r="B299" s="168"/>
      <c r="D299" s="162" t="s">
        <v>191</v>
      </c>
      <c r="E299" s="169" t="s">
        <v>5</v>
      </c>
      <c r="F299" s="170" t="s">
        <v>1226</v>
      </c>
      <c r="H299" s="171">
        <v>130</v>
      </c>
      <c r="L299" s="168"/>
      <c r="M299" s="172"/>
      <c r="N299" s="173"/>
      <c r="O299" s="173"/>
      <c r="P299" s="173"/>
      <c r="Q299" s="173"/>
      <c r="R299" s="173"/>
      <c r="S299" s="173"/>
      <c r="T299" s="174"/>
      <c r="AT299" s="169" t="s">
        <v>191</v>
      </c>
      <c r="AU299" s="169" t="s">
        <v>80</v>
      </c>
      <c r="AV299" s="11" t="s">
        <v>80</v>
      </c>
      <c r="AW299" s="11" t="s">
        <v>33</v>
      </c>
      <c r="AX299" s="11" t="s">
        <v>78</v>
      </c>
      <c r="AY299" s="169" t="s">
        <v>132</v>
      </c>
    </row>
    <row r="300" spans="2:65" s="1" customFormat="1" ht="25.5" customHeight="1">
      <c r="B300" s="149"/>
      <c r="C300" s="150" t="s">
        <v>1254</v>
      </c>
      <c r="D300" s="150" t="s">
        <v>133</v>
      </c>
      <c r="E300" s="151" t="s">
        <v>1255</v>
      </c>
      <c r="F300" s="152" t="s">
        <v>1256</v>
      </c>
      <c r="G300" s="153" t="s">
        <v>465</v>
      </c>
      <c r="H300" s="154">
        <v>1.4</v>
      </c>
      <c r="I300" s="154"/>
      <c r="J300" s="154">
        <f>ROUND(I300*H300,2)</f>
        <v>0</v>
      </c>
      <c r="K300" s="152" t="s">
        <v>137</v>
      </c>
      <c r="L300" s="37"/>
      <c r="M300" s="155" t="s">
        <v>5</v>
      </c>
      <c r="N300" s="156" t="s">
        <v>41</v>
      </c>
      <c r="O300" s="157">
        <v>1.281</v>
      </c>
      <c r="P300" s="157">
        <f>O300*H300</f>
        <v>1.7933999999999997</v>
      </c>
      <c r="Q300" s="157">
        <v>0.08715</v>
      </c>
      <c r="R300" s="157">
        <f>Q300*H300</f>
        <v>0.12201</v>
      </c>
      <c r="S300" s="157">
        <v>0</v>
      </c>
      <c r="T300" s="158">
        <f>S300*H300</f>
        <v>0</v>
      </c>
      <c r="AR300" s="23" t="s">
        <v>151</v>
      </c>
      <c r="AT300" s="23" t="s">
        <v>133</v>
      </c>
      <c r="AU300" s="23" t="s">
        <v>80</v>
      </c>
      <c r="AY300" s="23" t="s">
        <v>132</v>
      </c>
      <c r="BE300" s="159">
        <f>IF(N300="základní",J300,0)</f>
        <v>0</v>
      </c>
      <c r="BF300" s="159">
        <f>IF(N300="snížená",J300,0)</f>
        <v>0</v>
      </c>
      <c r="BG300" s="159">
        <f>IF(N300="zákl. přenesená",J300,0)</f>
        <v>0</v>
      </c>
      <c r="BH300" s="159">
        <f>IF(N300="sníž. přenesená",J300,0)</f>
        <v>0</v>
      </c>
      <c r="BI300" s="159">
        <f>IF(N300="nulová",J300,0)</f>
        <v>0</v>
      </c>
      <c r="BJ300" s="23" t="s">
        <v>78</v>
      </c>
      <c r="BK300" s="159">
        <f>ROUND(I300*H300,2)</f>
        <v>0</v>
      </c>
      <c r="BL300" s="23" t="s">
        <v>151</v>
      </c>
      <c r="BM300" s="23" t="s">
        <v>1257</v>
      </c>
    </row>
    <row r="301" spans="2:51" s="11" customFormat="1" ht="13.5">
      <c r="B301" s="168"/>
      <c r="D301" s="162" t="s">
        <v>191</v>
      </c>
      <c r="E301" s="169" t="s">
        <v>5</v>
      </c>
      <c r="F301" s="170" t="s">
        <v>1213</v>
      </c>
      <c r="H301" s="171">
        <v>1.4</v>
      </c>
      <c r="L301" s="168"/>
      <c r="M301" s="172"/>
      <c r="N301" s="173"/>
      <c r="O301" s="173"/>
      <c r="P301" s="173"/>
      <c r="Q301" s="173"/>
      <c r="R301" s="173"/>
      <c r="S301" s="173"/>
      <c r="T301" s="174"/>
      <c r="AT301" s="169" t="s">
        <v>191</v>
      </c>
      <c r="AU301" s="169" t="s">
        <v>80</v>
      </c>
      <c r="AV301" s="11" t="s">
        <v>80</v>
      </c>
      <c r="AW301" s="11" t="s">
        <v>33</v>
      </c>
      <c r="AX301" s="11" t="s">
        <v>78</v>
      </c>
      <c r="AY301" s="169" t="s">
        <v>132</v>
      </c>
    </row>
    <row r="302" spans="2:65" s="1" customFormat="1" ht="16.5" customHeight="1">
      <c r="B302" s="149"/>
      <c r="C302" s="150" t="s">
        <v>1258</v>
      </c>
      <c r="D302" s="150" t="s">
        <v>133</v>
      </c>
      <c r="E302" s="151" t="s">
        <v>1259</v>
      </c>
      <c r="F302" s="152" t="s">
        <v>1260</v>
      </c>
      <c r="G302" s="153" t="s">
        <v>465</v>
      </c>
      <c r="H302" s="154">
        <v>8.6</v>
      </c>
      <c r="I302" s="154"/>
      <c r="J302" s="154">
        <f>ROUND(I302*H302,2)</f>
        <v>0</v>
      </c>
      <c r="K302" s="152" t="s">
        <v>5</v>
      </c>
      <c r="L302" s="37"/>
      <c r="M302" s="155" t="s">
        <v>5</v>
      </c>
      <c r="N302" s="156" t="s">
        <v>41</v>
      </c>
      <c r="O302" s="157">
        <v>1.096</v>
      </c>
      <c r="P302" s="157">
        <f>O302*H302</f>
        <v>9.425600000000001</v>
      </c>
      <c r="Q302" s="157">
        <v>0.00624</v>
      </c>
      <c r="R302" s="157">
        <f>Q302*H302</f>
        <v>0.053663999999999996</v>
      </c>
      <c r="S302" s="157">
        <v>0</v>
      </c>
      <c r="T302" s="158">
        <f>S302*H302</f>
        <v>0</v>
      </c>
      <c r="AR302" s="23" t="s">
        <v>151</v>
      </c>
      <c r="AT302" s="23" t="s">
        <v>133</v>
      </c>
      <c r="AU302" s="23" t="s">
        <v>80</v>
      </c>
      <c r="AY302" s="23" t="s">
        <v>132</v>
      </c>
      <c r="BE302" s="159">
        <f>IF(N302="základní",J302,0)</f>
        <v>0</v>
      </c>
      <c r="BF302" s="159">
        <f>IF(N302="snížená",J302,0)</f>
        <v>0</v>
      </c>
      <c r="BG302" s="159">
        <f>IF(N302="zákl. přenesená",J302,0)</f>
        <v>0</v>
      </c>
      <c r="BH302" s="159">
        <f>IF(N302="sníž. přenesená",J302,0)</f>
        <v>0</v>
      </c>
      <c r="BI302" s="159">
        <f>IF(N302="nulová",J302,0)</f>
        <v>0</v>
      </c>
      <c r="BJ302" s="23" t="s">
        <v>78</v>
      </c>
      <c r="BK302" s="159">
        <f>ROUND(I302*H302,2)</f>
        <v>0</v>
      </c>
      <c r="BL302" s="23" t="s">
        <v>151</v>
      </c>
      <c r="BM302" s="23" t="s">
        <v>1261</v>
      </c>
    </row>
    <row r="303" spans="2:51" s="11" customFormat="1" ht="13.5">
      <c r="B303" s="168"/>
      <c r="D303" s="162" t="s">
        <v>191</v>
      </c>
      <c r="E303" s="169" t="s">
        <v>5</v>
      </c>
      <c r="F303" s="170" t="s">
        <v>1262</v>
      </c>
      <c r="H303" s="171">
        <v>8.6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191</v>
      </c>
      <c r="AU303" s="169" t="s">
        <v>80</v>
      </c>
      <c r="AV303" s="11" t="s">
        <v>80</v>
      </c>
      <c r="AW303" s="11" t="s">
        <v>33</v>
      </c>
      <c r="AX303" s="11" t="s">
        <v>78</v>
      </c>
      <c r="AY303" s="169" t="s">
        <v>132</v>
      </c>
    </row>
    <row r="304" spans="2:65" s="1" customFormat="1" ht="16.5" customHeight="1">
      <c r="B304" s="149"/>
      <c r="C304" s="150" t="s">
        <v>1263</v>
      </c>
      <c r="D304" s="150" t="s">
        <v>133</v>
      </c>
      <c r="E304" s="151" t="s">
        <v>1264</v>
      </c>
      <c r="F304" s="152" t="s">
        <v>1265</v>
      </c>
      <c r="G304" s="153" t="s">
        <v>465</v>
      </c>
      <c r="H304" s="154">
        <v>1.4</v>
      </c>
      <c r="I304" s="154"/>
      <c r="J304" s="154">
        <f>ROUND(I304*H304,2)</f>
        <v>0</v>
      </c>
      <c r="K304" s="152" t="s">
        <v>5</v>
      </c>
      <c r="L304" s="37"/>
      <c r="M304" s="155" t="s">
        <v>5</v>
      </c>
      <c r="N304" s="156" t="s">
        <v>41</v>
      </c>
      <c r="O304" s="157">
        <v>1.217</v>
      </c>
      <c r="P304" s="157">
        <f>O304*H304</f>
        <v>1.7038</v>
      </c>
      <c r="Q304" s="157">
        <v>0.00794</v>
      </c>
      <c r="R304" s="157">
        <f>Q304*H304</f>
        <v>0.011115999999999997</v>
      </c>
      <c r="S304" s="157">
        <v>0</v>
      </c>
      <c r="T304" s="158">
        <f>S304*H304</f>
        <v>0</v>
      </c>
      <c r="AR304" s="23" t="s">
        <v>151</v>
      </c>
      <c r="AT304" s="23" t="s">
        <v>133</v>
      </c>
      <c r="AU304" s="23" t="s">
        <v>80</v>
      </c>
      <c r="AY304" s="23" t="s">
        <v>132</v>
      </c>
      <c r="BE304" s="159">
        <f>IF(N304="základní",J304,0)</f>
        <v>0</v>
      </c>
      <c r="BF304" s="159">
        <f>IF(N304="snížená",J304,0)</f>
        <v>0</v>
      </c>
      <c r="BG304" s="159">
        <f>IF(N304="zákl. přenesená",J304,0)</f>
        <v>0</v>
      </c>
      <c r="BH304" s="159">
        <f>IF(N304="sníž. přenesená",J304,0)</f>
        <v>0</v>
      </c>
      <c r="BI304" s="159">
        <f>IF(N304="nulová",J304,0)</f>
        <v>0</v>
      </c>
      <c r="BJ304" s="23" t="s">
        <v>78</v>
      </c>
      <c r="BK304" s="159">
        <f>ROUND(I304*H304,2)</f>
        <v>0</v>
      </c>
      <c r="BL304" s="23" t="s">
        <v>151</v>
      </c>
      <c r="BM304" s="23" t="s">
        <v>1266</v>
      </c>
    </row>
    <row r="305" spans="2:51" s="11" customFormat="1" ht="13.5">
      <c r="B305" s="168"/>
      <c r="D305" s="162" t="s">
        <v>191</v>
      </c>
      <c r="E305" s="169" t="s">
        <v>5</v>
      </c>
      <c r="F305" s="170" t="s">
        <v>1267</v>
      </c>
      <c r="H305" s="171">
        <v>1.4</v>
      </c>
      <c r="L305" s="168"/>
      <c r="M305" s="172"/>
      <c r="N305" s="173"/>
      <c r="O305" s="173"/>
      <c r="P305" s="173"/>
      <c r="Q305" s="173"/>
      <c r="R305" s="173"/>
      <c r="S305" s="173"/>
      <c r="T305" s="174"/>
      <c r="AT305" s="169" t="s">
        <v>191</v>
      </c>
      <c r="AU305" s="169" t="s">
        <v>80</v>
      </c>
      <c r="AV305" s="11" t="s">
        <v>80</v>
      </c>
      <c r="AW305" s="11" t="s">
        <v>33</v>
      </c>
      <c r="AX305" s="11" t="s">
        <v>78</v>
      </c>
      <c r="AY305" s="169" t="s">
        <v>132</v>
      </c>
    </row>
    <row r="306" spans="2:65" s="1" customFormat="1" ht="25.5" customHeight="1">
      <c r="B306" s="149"/>
      <c r="C306" s="150" t="s">
        <v>1268</v>
      </c>
      <c r="D306" s="150" t="s">
        <v>133</v>
      </c>
      <c r="E306" s="151" t="s">
        <v>1269</v>
      </c>
      <c r="F306" s="152" t="s">
        <v>1270</v>
      </c>
      <c r="G306" s="153" t="s">
        <v>282</v>
      </c>
      <c r="H306" s="154">
        <v>2</v>
      </c>
      <c r="I306" s="154"/>
      <c r="J306" s="154">
        <f>ROUND(I306*H306,2)</f>
        <v>0</v>
      </c>
      <c r="K306" s="152" t="s">
        <v>137</v>
      </c>
      <c r="L306" s="37"/>
      <c r="M306" s="155" t="s">
        <v>5</v>
      </c>
      <c r="N306" s="156" t="s">
        <v>41</v>
      </c>
      <c r="O306" s="157">
        <v>5.438</v>
      </c>
      <c r="P306" s="157">
        <f>O306*H306</f>
        <v>10.876</v>
      </c>
      <c r="Q306" s="157">
        <v>0.12405</v>
      </c>
      <c r="R306" s="157">
        <f>Q306*H306</f>
        <v>0.2481</v>
      </c>
      <c r="S306" s="157">
        <v>0</v>
      </c>
      <c r="T306" s="158">
        <f>S306*H306</f>
        <v>0</v>
      </c>
      <c r="AR306" s="23" t="s">
        <v>151</v>
      </c>
      <c r="AT306" s="23" t="s">
        <v>133</v>
      </c>
      <c r="AU306" s="23" t="s">
        <v>80</v>
      </c>
      <c r="AY306" s="23" t="s">
        <v>132</v>
      </c>
      <c r="BE306" s="159">
        <f>IF(N306="základní",J306,0)</f>
        <v>0</v>
      </c>
      <c r="BF306" s="159">
        <f>IF(N306="snížená",J306,0)</f>
        <v>0</v>
      </c>
      <c r="BG306" s="159">
        <f>IF(N306="zákl. přenesená",J306,0)</f>
        <v>0</v>
      </c>
      <c r="BH306" s="159">
        <f>IF(N306="sníž. přenesená",J306,0)</f>
        <v>0</v>
      </c>
      <c r="BI306" s="159">
        <f>IF(N306="nulová",J306,0)</f>
        <v>0</v>
      </c>
      <c r="BJ306" s="23" t="s">
        <v>78</v>
      </c>
      <c r="BK306" s="159">
        <f>ROUND(I306*H306,2)</f>
        <v>0</v>
      </c>
      <c r="BL306" s="23" t="s">
        <v>151</v>
      </c>
      <c r="BM306" s="23" t="s">
        <v>1271</v>
      </c>
    </row>
    <row r="307" spans="2:51" s="11" customFormat="1" ht="13.5">
      <c r="B307" s="168"/>
      <c r="D307" s="162" t="s">
        <v>191</v>
      </c>
      <c r="E307" s="169" t="s">
        <v>5</v>
      </c>
      <c r="F307" s="170" t="s">
        <v>1272</v>
      </c>
      <c r="H307" s="171">
        <v>2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191</v>
      </c>
      <c r="AU307" s="169" t="s">
        <v>80</v>
      </c>
      <c r="AV307" s="11" t="s">
        <v>80</v>
      </c>
      <c r="AW307" s="11" t="s">
        <v>33</v>
      </c>
      <c r="AX307" s="11" t="s">
        <v>78</v>
      </c>
      <c r="AY307" s="169" t="s">
        <v>132</v>
      </c>
    </row>
    <row r="308" spans="2:65" s="1" customFormat="1" ht="25.5" customHeight="1">
      <c r="B308" s="149"/>
      <c r="C308" s="195" t="s">
        <v>1273</v>
      </c>
      <c r="D308" s="195" t="s">
        <v>409</v>
      </c>
      <c r="E308" s="196" t="s">
        <v>1274</v>
      </c>
      <c r="F308" s="197" t="s">
        <v>1275</v>
      </c>
      <c r="G308" s="198" t="s">
        <v>1276</v>
      </c>
      <c r="H308" s="199">
        <v>107.5</v>
      </c>
      <c r="I308" s="199"/>
      <c r="J308" s="199">
        <f>ROUND(I308*H308,2)</f>
        <v>0</v>
      </c>
      <c r="K308" s="197" t="s">
        <v>5</v>
      </c>
      <c r="L308" s="200"/>
      <c r="M308" s="201" t="s">
        <v>5</v>
      </c>
      <c r="N308" s="202" t="s">
        <v>41</v>
      </c>
      <c r="O308" s="157">
        <v>0</v>
      </c>
      <c r="P308" s="157">
        <f>O308*H308</f>
        <v>0</v>
      </c>
      <c r="Q308" s="157">
        <v>0.001</v>
      </c>
      <c r="R308" s="157">
        <f>Q308*H308</f>
        <v>0.1075</v>
      </c>
      <c r="S308" s="157">
        <v>0</v>
      </c>
      <c r="T308" s="158">
        <f>S308*H308</f>
        <v>0</v>
      </c>
      <c r="AR308" s="23" t="s">
        <v>240</v>
      </c>
      <c r="AT308" s="23" t="s">
        <v>409</v>
      </c>
      <c r="AU308" s="23" t="s">
        <v>80</v>
      </c>
      <c r="AY308" s="23" t="s">
        <v>132</v>
      </c>
      <c r="BE308" s="159">
        <f>IF(N308="základní",J308,0)</f>
        <v>0</v>
      </c>
      <c r="BF308" s="159">
        <f>IF(N308="snížená",J308,0)</f>
        <v>0</v>
      </c>
      <c r="BG308" s="159">
        <f>IF(N308="zákl. přenesená",J308,0)</f>
        <v>0</v>
      </c>
      <c r="BH308" s="159">
        <f>IF(N308="sníž. přenesená",J308,0)</f>
        <v>0</v>
      </c>
      <c r="BI308" s="159">
        <f>IF(N308="nulová",J308,0)</f>
        <v>0</v>
      </c>
      <c r="BJ308" s="23" t="s">
        <v>78</v>
      </c>
      <c r="BK308" s="159">
        <f>ROUND(I308*H308,2)</f>
        <v>0</v>
      </c>
      <c r="BL308" s="23" t="s">
        <v>151</v>
      </c>
      <c r="BM308" s="23" t="s">
        <v>1277</v>
      </c>
    </row>
    <row r="309" spans="2:65" s="1" customFormat="1" ht="16.5" customHeight="1">
      <c r="B309" s="149"/>
      <c r="C309" s="150" t="s">
        <v>1278</v>
      </c>
      <c r="D309" s="150" t="s">
        <v>133</v>
      </c>
      <c r="E309" s="151" t="s">
        <v>463</v>
      </c>
      <c r="F309" s="152" t="s">
        <v>464</v>
      </c>
      <c r="G309" s="153" t="s">
        <v>465</v>
      </c>
      <c r="H309" s="154">
        <v>6.7</v>
      </c>
      <c r="I309" s="154"/>
      <c r="J309" s="154">
        <f>ROUND(I309*H309,2)</f>
        <v>0</v>
      </c>
      <c r="K309" s="152" t="s">
        <v>5</v>
      </c>
      <c r="L309" s="37"/>
      <c r="M309" s="155" t="s">
        <v>5</v>
      </c>
      <c r="N309" s="156" t="s">
        <v>41</v>
      </c>
      <c r="O309" s="157">
        <v>0</v>
      </c>
      <c r="P309" s="157">
        <f>O309*H309</f>
        <v>0</v>
      </c>
      <c r="Q309" s="157">
        <v>0</v>
      </c>
      <c r="R309" s="157">
        <f>Q309*H309</f>
        <v>0</v>
      </c>
      <c r="S309" s="157">
        <v>0</v>
      </c>
      <c r="T309" s="158">
        <f>S309*H309</f>
        <v>0</v>
      </c>
      <c r="AR309" s="23" t="s">
        <v>151</v>
      </c>
      <c r="AT309" s="23" t="s">
        <v>133</v>
      </c>
      <c r="AU309" s="23" t="s">
        <v>80</v>
      </c>
      <c r="AY309" s="23" t="s">
        <v>132</v>
      </c>
      <c r="BE309" s="159">
        <f>IF(N309="základní",J309,0)</f>
        <v>0</v>
      </c>
      <c r="BF309" s="159">
        <f>IF(N309="snížená",J309,0)</f>
        <v>0</v>
      </c>
      <c r="BG309" s="159">
        <f>IF(N309="zákl. přenesená",J309,0)</f>
        <v>0</v>
      </c>
      <c r="BH309" s="159">
        <f>IF(N309="sníž. přenesená",J309,0)</f>
        <v>0</v>
      </c>
      <c r="BI309" s="159">
        <f>IF(N309="nulová",J309,0)</f>
        <v>0</v>
      </c>
      <c r="BJ309" s="23" t="s">
        <v>78</v>
      </c>
      <c r="BK309" s="159">
        <f>ROUND(I309*H309,2)</f>
        <v>0</v>
      </c>
      <c r="BL309" s="23" t="s">
        <v>151</v>
      </c>
      <c r="BM309" s="23" t="s">
        <v>1279</v>
      </c>
    </row>
    <row r="310" spans="2:47" s="1" customFormat="1" ht="54">
      <c r="B310" s="37"/>
      <c r="D310" s="162" t="s">
        <v>149</v>
      </c>
      <c r="F310" s="163" t="s">
        <v>467</v>
      </c>
      <c r="L310" s="37"/>
      <c r="M310" s="164"/>
      <c r="N310" s="38"/>
      <c r="O310" s="38"/>
      <c r="P310" s="38"/>
      <c r="Q310" s="38"/>
      <c r="R310" s="38"/>
      <c r="S310" s="38"/>
      <c r="T310" s="66"/>
      <c r="AT310" s="23" t="s">
        <v>149</v>
      </c>
      <c r="AU310" s="23" t="s">
        <v>80</v>
      </c>
    </row>
    <row r="311" spans="2:51" s="11" customFormat="1" ht="13.5">
      <c r="B311" s="168"/>
      <c r="D311" s="162" t="s">
        <v>191</v>
      </c>
      <c r="E311" s="169" t="s">
        <v>5</v>
      </c>
      <c r="F311" s="170" t="s">
        <v>1280</v>
      </c>
      <c r="H311" s="171">
        <v>3.2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191</v>
      </c>
      <c r="AU311" s="169" t="s">
        <v>80</v>
      </c>
      <c r="AV311" s="11" t="s">
        <v>80</v>
      </c>
      <c r="AW311" s="11" t="s">
        <v>33</v>
      </c>
      <c r="AX311" s="11" t="s">
        <v>70</v>
      </c>
      <c r="AY311" s="169" t="s">
        <v>132</v>
      </c>
    </row>
    <row r="312" spans="2:51" s="11" customFormat="1" ht="13.5">
      <c r="B312" s="168"/>
      <c r="D312" s="162" t="s">
        <v>191</v>
      </c>
      <c r="E312" s="169" t="s">
        <v>5</v>
      </c>
      <c r="F312" s="170" t="s">
        <v>1281</v>
      </c>
      <c r="H312" s="171">
        <v>3.5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191</v>
      </c>
      <c r="AU312" s="169" t="s">
        <v>80</v>
      </c>
      <c r="AV312" s="11" t="s">
        <v>80</v>
      </c>
      <c r="AW312" s="11" t="s">
        <v>33</v>
      </c>
      <c r="AX312" s="11" t="s">
        <v>70</v>
      </c>
      <c r="AY312" s="169" t="s">
        <v>132</v>
      </c>
    </row>
    <row r="313" spans="2:51" s="12" customFormat="1" ht="13.5">
      <c r="B313" s="175"/>
      <c r="D313" s="162" t="s">
        <v>191</v>
      </c>
      <c r="E313" s="176" t="s">
        <v>5</v>
      </c>
      <c r="F313" s="177" t="s">
        <v>195</v>
      </c>
      <c r="H313" s="178">
        <v>6.7</v>
      </c>
      <c r="L313" s="175"/>
      <c r="M313" s="179"/>
      <c r="N313" s="180"/>
      <c r="O313" s="180"/>
      <c r="P313" s="180"/>
      <c r="Q313" s="180"/>
      <c r="R313" s="180"/>
      <c r="S313" s="180"/>
      <c r="T313" s="181"/>
      <c r="AT313" s="176" t="s">
        <v>191</v>
      </c>
      <c r="AU313" s="176" t="s">
        <v>80</v>
      </c>
      <c r="AV313" s="12" t="s">
        <v>151</v>
      </c>
      <c r="AW313" s="12" t="s">
        <v>33</v>
      </c>
      <c r="AX313" s="12" t="s">
        <v>78</v>
      </c>
      <c r="AY313" s="176" t="s">
        <v>132</v>
      </c>
    </row>
    <row r="314" spans="2:63" s="10" customFormat="1" ht="29.85" customHeight="1">
      <c r="B314" s="139"/>
      <c r="D314" s="140" t="s">
        <v>69</v>
      </c>
      <c r="E314" s="160" t="s">
        <v>471</v>
      </c>
      <c r="F314" s="160" t="s">
        <v>472</v>
      </c>
      <c r="J314" s="161">
        <f>BK314</f>
        <v>0</v>
      </c>
      <c r="L314" s="139"/>
      <c r="M314" s="143"/>
      <c r="N314" s="144"/>
      <c r="O314" s="144"/>
      <c r="P314" s="145">
        <f>SUM(P315:P322)</f>
        <v>0</v>
      </c>
      <c r="Q314" s="144"/>
      <c r="R314" s="145">
        <f>SUM(R315:R322)</f>
        <v>0</v>
      </c>
      <c r="S314" s="144"/>
      <c r="T314" s="146">
        <f>SUM(T315:T322)</f>
        <v>0</v>
      </c>
      <c r="AR314" s="140" t="s">
        <v>78</v>
      </c>
      <c r="AT314" s="147" t="s">
        <v>69</v>
      </c>
      <c r="AU314" s="147" t="s">
        <v>78</v>
      </c>
      <c r="AY314" s="140" t="s">
        <v>132</v>
      </c>
      <c r="BK314" s="148">
        <f>SUM(BK315:BK322)</f>
        <v>0</v>
      </c>
    </row>
    <row r="315" spans="2:65" s="1" customFormat="1" ht="16.5" customHeight="1">
      <c r="B315" s="149"/>
      <c r="C315" s="150" t="s">
        <v>1282</v>
      </c>
      <c r="D315" s="150" t="s">
        <v>133</v>
      </c>
      <c r="E315" s="151" t="s">
        <v>490</v>
      </c>
      <c r="F315" s="152" t="s">
        <v>491</v>
      </c>
      <c r="G315" s="153" t="s">
        <v>188</v>
      </c>
      <c r="H315" s="154">
        <v>4</v>
      </c>
      <c r="I315" s="154"/>
      <c r="J315" s="154">
        <f>ROUND(I315*H315,2)</f>
        <v>0</v>
      </c>
      <c r="K315" s="152" t="s">
        <v>5</v>
      </c>
      <c r="L315" s="37"/>
      <c r="M315" s="155" t="s">
        <v>5</v>
      </c>
      <c r="N315" s="156" t="s">
        <v>41</v>
      </c>
      <c r="O315" s="157">
        <v>0</v>
      </c>
      <c r="P315" s="157">
        <f>O315*H315</f>
        <v>0</v>
      </c>
      <c r="Q315" s="157">
        <v>0</v>
      </c>
      <c r="R315" s="157">
        <f>Q315*H315</f>
        <v>0</v>
      </c>
      <c r="S315" s="157">
        <v>0</v>
      </c>
      <c r="T315" s="158">
        <f>S315*H315</f>
        <v>0</v>
      </c>
      <c r="AR315" s="23" t="s">
        <v>151</v>
      </c>
      <c r="AT315" s="23" t="s">
        <v>133</v>
      </c>
      <c r="AU315" s="23" t="s">
        <v>80</v>
      </c>
      <c r="AY315" s="23" t="s">
        <v>132</v>
      </c>
      <c r="BE315" s="159">
        <f>IF(N315="základní",J315,0)</f>
        <v>0</v>
      </c>
      <c r="BF315" s="159">
        <f>IF(N315="snížená",J315,0)</f>
        <v>0</v>
      </c>
      <c r="BG315" s="159">
        <f>IF(N315="zákl. přenesená",J315,0)</f>
        <v>0</v>
      </c>
      <c r="BH315" s="159">
        <f>IF(N315="sníž. přenesená",J315,0)</f>
        <v>0</v>
      </c>
      <c r="BI315" s="159">
        <f>IF(N315="nulová",J315,0)</f>
        <v>0</v>
      </c>
      <c r="BJ315" s="23" t="s">
        <v>78</v>
      </c>
      <c r="BK315" s="159">
        <f>ROUND(I315*H315,2)</f>
        <v>0</v>
      </c>
      <c r="BL315" s="23" t="s">
        <v>151</v>
      </c>
      <c r="BM315" s="23" t="s">
        <v>1283</v>
      </c>
    </row>
    <row r="316" spans="2:51" s="11" customFormat="1" ht="13.5">
      <c r="B316" s="168"/>
      <c r="D316" s="162" t="s">
        <v>191</v>
      </c>
      <c r="E316" s="169" t="s">
        <v>5</v>
      </c>
      <c r="F316" s="170" t="s">
        <v>1284</v>
      </c>
      <c r="H316" s="171">
        <v>4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191</v>
      </c>
      <c r="AU316" s="169" t="s">
        <v>80</v>
      </c>
      <c r="AV316" s="11" t="s">
        <v>80</v>
      </c>
      <c r="AW316" s="11" t="s">
        <v>33</v>
      </c>
      <c r="AX316" s="11" t="s">
        <v>78</v>
      </c>
      <c r="AY316" s="169" t="s">
        <v>132</v>
      </c>
    </row>
    <row r="317" spans="2:65" s="1" customFormat="1" ht="16.5" customHeight="1">
      <c r="B317" s="149"/>
      <c r="C317" s="150" t="s">
        <v>1285</v>
      </c>
      <c r="D317" s="150" t="s">
        <v>133</v>
      </c>
      <c r="E317" s="151" t="s">
        <v>496</v>
      </c>
      <c r="F317" s="152" t="s">
        <v>497</v>
      </c>
      <c r="G317" s="153" t="s">
        <v>188</v>
      </c>
      <c r="H317" s="154">
        <v>9.53</v>
      </c>
      <c r="I317" s="154"/>
      <c r="J317" s="154">
        <f>ROUND(I317*H317,2)</f>
        <v>0</v>
      </c>
      <c r="K317" s="152" t="s">
        <v>5</v>
      </c>
      <c r="L317" s="37"/>
      <c r="M317" s="155" t="s">
        <v>5</v>
      </c>
      <c r="N317" s="156" t="s">
        <v>41</v>
      </c>
      <c r="O317" s="157">
        <v>0</v>
      </c>
      <c r="P317" s="157">
        <f>O317*H317</f>
        <v>0</v>
      </c>
      <c r="Q317" s="157">
        <v>0</v>
      </c>
      <c r="R317" s="157">
        <f>Q317*H317</f>
        <v>0</v>
      </c>
      <c r="S317" s="157">
        <v>0</v>
      </c>
      <c r="T317" s="158">
        <f>S317*H317</f>
        <v>0</v>
      </c>
      <c r="AR317" s="23" t="s">
        <v>151</v>
      </c>
      <c r="AT317" s="23" t="s">
        <v>133</v>
      </c>
      <c r="AU317" s="23" t="s">
        <v>80</v>
      </c>
      <c r="AY317" s="23" t="s">
        <v>132</v>
      </c>
      <c r="BE317" s="159">
        <f>IF(N317="základní",J317,0)</f>
        <v>0</v>
      </c>
      <c r="BF317" s="159">
        <f>IF(N317="snížená",J317,0)</f>
        <v>0</v>
      </c>
      <c r="BG317" s="159">
        <f>IF(N317="zákl. přenesená",J317,0)</f>
        <v>0</v>
      </c>
      <c r="BH317" s="159">
        <f>IF(N317="sníž. přenesená",J317,0)</f>
        <v>0</v>
      </c>
      <c r="BI317" s="159">
        <f>IF(N317="nulová",J317,0)</f>
        <v>0</v>
      </c>
      <c r="BJ317" s="23" t="s">
        <v>78</v>
      </c>
      <c r="BK317" s="159">
        <f>ROUND(I317*H317,2)</f>
        <v>0</v>
      </c>
      <c r="BL317" s="23" t="s">
        <v>151</v>
      </c>
      <c r="BM317" s="23" t="s">
        <v>1286</v>
      </c>
    </row>
    <row r="318" spans="2:47" s="1" customFormat="1" ht="27">
      <c r="B318" s="37"/>
      <c r="D318" s="162" t="s">
        <v>149</v>
      </c>
      <c r="F318" s="163" t="s">
        <v>499</v>
      </c>
      <c r="L318" s="37"/>
      <c r="M318" s="164"/>
      <c r="N318" s="38"/>
      <c r="O318" s="38"/>
      <c r="P318" s="38"/>
      <c r="Q318" s="38"/>
      <c r="R318" s="38"/>
      <c r="S318" s="38"/>
      <c r="T318" s="66"/>
      <c r="AT318" s="23" t="s">
        <v>149</v>
      </c>
      <c r="AU318" s="23" t="s">
        <v>80</v>
      </c>
    </row>
    <row r="319" spans="2:51" s="11" customFormat="1" ht="13.5">
      <c r="B319" s="168"/>
      <c r="D319" s="162" t="s">
        <v>191</v>
      </c>
      <c r="E319" s="169" t="s">
        <v>5</v>
      </c>
      <c r="F319" s="170" t="s">
        <v>1287</v>
      </c>
      <c r="H319" s="171">
        <v>9.53</v>
      </c>
      <c r="L319" s="168"/>
      <c r="M319" s="172"/>
      <c r="N319" s="173"/>
      <c r="O319" s="173"/>
      <c r="P319" s="173"/>
      <c r="Q319" s="173"/>
      <c r="R319" s="173"/>
      <c r="S319" s="173"/>
      <c r="T319" s="174"/>
      <c r="AT319" s="169" t="s">
        <v>191</v>
      </c>
      <c r="AU319" s="169" t="s">
        <v>80</v>
      </c>
      <c r="AV319" s="11" t="s">
        <v>80</v>
      </c>
      <c r="AW319" s="11" t="s">
        <v>33</v>
      </c>
      <c r="AX319" s="11" t="s">
        <v>78</v>
      </c>
      <c r="AY319" s="169" t="s">
        <v>132</v>
      </c>
    </row>
    <row r="320" spans="2:65" s="1" customFormat="1" ht="16.5" customHeight="1">
      <c r="B320" s="149"/>
      <c r="C320" s="150" t="s">
        <v>1288</v>
      </c>
      <c r="D320" s="150" t="s">
        <v>133</v>
      </c>
      <c r="E320" s="151" t="s">
        <v>502</v>
      </c>
      <c r="F320" s="152" t="s">
        <v>503</v>
      </c>
      <c r="G320" s="153" t="s">
        <v>188</v>
      </c>
      <c r="H320" s="154">
        <v>22.25</v>
      </c>
      <c r="I320" s="154"/>
      <c r="J320" s="154">
        <f>ROUND(I320*H320,2)</f>
        <v>0</v>
      </c>
      <c r="K320" s="152" t="s">
        <v>5</v>
      </c>
      <c r="L320" s="37"/>
      <c r="M320" s="155" t="s">
        <v>5</v>
      </c>
      <c r="N320" s="156" t="s">
        <v>41</v>
      </c>
      <c r="O320" s="157">
        <v>0</v>
      </c>
      <c r="P320" s="157">
        <f>O320*H320</f>
        <v>0</v>
      </c>
      <c r="Q320" s="157">
        <v>0</v>
      </c>
      <c r="R320" s="157">
        <f>Q320*H320</f>
        <v>0</v>
      </c>
      <c r="S320" s="157">
        <v>0</v>
      </c>
      <c r="T320" s="158">
        <f>S320*H320</f>
        <v>0</v>
      </c>
      <c r="AR320" s="23" t="s">
        <v>151</v>
      </c>
      <c r="AT320" s="23" t="s">
        <v>133</v>
      </c>
      <c r="AU320" s="23" t="s">
        <v>80</v>
      </c>
      <c r="AY320" s="23" t="s">
        <v>132</v>
      </c>
      <c r="BE320" s="159">
        <f>IF(N320="základní",J320,0)</f>
        <v>0</v>
      </c>
      <c r="BF320" s="159">
        <f>IF(N320="snížená",J320,0)</f>
        <v>0</v>
      </c>
      <c r="BG320" s="159">
        <f>IF(N320="zákl. přenesená",J320,0)</f>
        <v>0</v>
      </c>
      <c r="BH320" s="159">
        <f>IF(N320="sníž. přenesená",J320,0)</f>
        <v>0</v>
      </c>
      <c r="BI320" s="159">
        <f>IF(N320="nulová",J320,0)</f>
        <v>0</v>
      </c>
      <c r="BJ320" s="23" t="s">
        <v>78</v>
      </c>
      <c r="BK320" s="159">
        <f>ROUND(I320*H320,2)</f>
        <v>0</v>
      </c>
      <c r="BL320" s="23" t="s">
        <v>151</v>
      </c>
      <c r="BM320" s="23" t="s">
        <v>1289</v>
      </c>
    </row>
    <row r="321" spans="2:47" s="1" customFormat="1" ht="40.5">
      <c r="B321" s="37"/>
      <c r="D321" s="162" t="s">
        <v>149</v>
      </c>
      <c r="F321" s="163" t="s">
        <v>505</v>
      </c>
      <c r="L321" s="37"/>
      <c r="M321" s="164"/>
      <c r="N321" s="38"/>
      <c r="O321" s="38"/>
      <c r="P321" s="38"/>
      <c r="Q321" s="38"/>
      <c r="R321" s="38"/>
      <c r="S321" s="38"/>
      <c r="T321" s="66"/>
      <c r="AT321" s="23" t="s">
        <v>149</v>
      </c>
      <c r="AU321" s="23" t="s">
        <v>80</v>
      </c>
    </row>
    <row r="322" spans="2:51" s="11" customFormat="1" ht="13.5">
      <c r="B322" s="168"/>
      <c r="D322" s="162" t="s">
        <v>191</v>
      </c>
      <c r="E322" s="169" t="s">
        <v>5</v>
      </c>
      <c r="F322" s="170" t="s">
        <v>1290</v>
      </c>
      <c r="H322" s="171">
        <v>22.25</v>
      </c>
      <c r="L322" s="168"/>
      <c r="M322" s="172"/>
      <c r="N322" s="173"/>
      <c r="O322" s="173"/>
      <c r="P322" s="173"/>
      <c r="Q322" s="173"/>
      <c r="R322" s="173"/>
      <c r="S322" s="173"/>
      <c r="T322" s="174"/>
      <c r="AT322" s="169" t="s">
        <v>191</v>
      </c>
      <c r="AU322" s="169" t="s">
        <v>80</v>
      </c>
      <c r="AV322" s="11" t="s">
        <v>80</v>
      </c>
      <c r="AW322" s="11" t="s">
        <v>33</v>
      </c>
      <c r="AX322" s="11" t="s">
        <v>78</v>
      </c>
      <c r="AY322" s="169" t="s">
        <v>132</v>
      </c>
    </row>
    <row r="323" spans="2:63" s="10" customFormat="1" ht="29.85" customHeight="1">
      <c r="B323" s="139"/>
      <c r="D323" s="140" t="s">
        <v>69</v>
      </c>
      <c r="E323" s="160" t="s">
        <v>507</v>
      </c>
      <c r="F323" s="160" t="s">
        <v>508</v>
      </c>
      <c r="J323" s="161">
        <f>BK323</f>
        <v>0</v>
      </c>
      <c r="L323" s="139"/>
      <c r="M323" s="143"/>
      <c r="N323" s="144"/>
      <c r="O323" s="144"/>
      <c r="P323" s="145">
        <f>SUM(P324:P328)</f>
        <v>107.95576</v>
      </c>
      <c r="Q323" s="144"/>
      <c r="R323" s="145">
        <f>SUM(R324:R328)</f>
        <v>0</v>
      </c>
      <c r="S323" s="144"/>
      <c r="T323" s="146">
        <f>SUM(T324:T328)</f>
        <v>0</v>
      </c>
      <c r="AR323" s="140" t="s">
        <v>78</v>
      </c>
      <c r="AT323" s="147" t="s">
        <v>69</v>
      </c>
      <c r="AU323" s="147" t="s">
        <v>78</v>
      </c>
      <c r="AY323" s="140" t="s">
        <v>132</v>
      </c>
      <c r="BK323" s="148">
        <f>SUM(BK324:BK328)</f>
        <v>0</v>
      </c>
    </row>
    <row r="324" spans="2:65" s="1" customFormat="1" ht="25.5" customHeight="1">
      <c r="B324" s="149"/>
      <c r="C324" s="150" t="s">
        <v>1291</v>
      </c>
      <c r="D324" s="150" t="s">
        <v>133</v>
      </c>
      <c r="E324" s="151" t="s">
        <v>942</v>
      </c>
      <c r="F324" s="152" t="s">
        <v>943</v>
      </c>
      <c r="G324" s="153" t="s">
        <v>512</v>
      </c>
      <c r="H324" s="154">
        <v>40.6</v>
      </c>
      <c r="I324" s="154"/>
      <c r="J324" s="154">
        <f>ROUND(I324*H324,2)</f>
        <v>0</v>
      </c>
      <c r="K324" s="152" t="s">
        <v>137</v>
      </c>
      <c r="L324" s="37"/>
      <c r="M324" s="155" t="s">
        <v>5</v>
      </c>
      <c r="N324" s="156" t="s">
        <v>41</v>
      </c>
      <c r="O324" s="157">
        <v>2.42</v>
      </c>
      <c r="P324" s="157">
        <f>O324*H324</f>
        <v>98.252</v>
      </c>
      <c r="Q324" s="157">
        <v>0</v>
      </c>
      <c r="R324" s="157">
        <f>Q324*H324</f>
        <v>0</v>
      </c>
      <c r="S324" s="157">
        <v>0</v>
      </c>
      <c r="T324" s="158">
        <f>S324*H324</f>
        <v>0</v>
      </c>
      <c r="AR324" s="23" t="s">
        <v>151</v>
      </c>
      <c r="AT324" s="23" t="s">
        <v>133</v>
      </c>
      <c r="AU324" s="23" t="s">
        <v>80</v>
      </c>
      <c r="AY324" s="23" t="s">
        <v>132</v>
      </c>
      <c r="BE324" s="159">
        <f>IF(N324="základní",J324,0)</f>
        <v>0</v>
      </c>
      <c r="BF324" s="159">
        <f>IF(N324="snížená",J324,0)</f>
        <v>0</v>
      </c>
      <c r="BG324" s="159">
        <f>IF(N324="zákl. přenesená",J324,0)</f>
        <v>0</v>
      </c>
      <c r="BH324" s="159">
        <f>IF(N324="sníž. přenesená",J324,0)</f>
        <v>0</v>
      </c>
      <c r="BI324" s="159">
        <f>IF(N324="nulová",J324,0)</f>
        <v>0</v>
      </c>
      <c r="BJ324" s="23" t="s">
        <v>78</v>
      </c>
      <c r="BK324" s="159">
        <f>ROUND(I324*H324,2)</f>
        <v>0</v>
      </c>
      <c r="BL324" s="23" t="s">
        <v>151</v>
      </c>
      <c r="BM324" s="23" t="s">
        <v>1292</v>
      </c>
    </row>
    <row r="325" spans="2:65" s="1" customFormat="1" ht="25.5" customHeight="1">
      <c r="B325" s="149"/>
      <c r="C325" s="150" t="s">
        <v>1293</v>
      </c>
      <c r="D325" s="150" t="s">
        <v>133</v>
      </c>
      <c r="E325" s="151" t="s">
        <v>516</v>
      </c>
      <c r="F325" s="152" t="s">
        <v>517</v>
      </c>
      <c r="G325" s="153" t="s">
        <v>512</v>
      </c>
      <c r="H325" s="154">
        <v>40.6</v>
      </c>
      <c r="I325" s="154"/>
      <c r="J325" s="154">
        <f>ROUND(I325*H325,2)</f>
        <v>0</v>
      </c>
      <c r="K325" s="152" t="s">
        <v>137</v>
      </c>
      <c r="L325" s="37"/>
      <c r="M325" s="155" t="s">
        <v>5</v>
      </c>
      <c r="N325" s="156" t="s">
        <v>41</v>
      </c>
      <c r="O325" s="157">
        <v>0.125</v>
      </c>
      <c r="P325" s="157">
        <f>O325*H325</f>
        <v>5.075</v>
      </c>
      <c r="Q325" s="157">
        <v>0</v>
      </c>
      <c r="R325" s="157">
        <f>Q325*H325</f>
        <v>0</v>
      </c>
      <c r="S325" s="157">
        <v>0</v>
      </c>
      <c r="T325" s="158">
        <f>S325*H325</f>
        <v>0</v>
      </c>
      <c r="AR325" s="23" t="s">
        <v>151</v>
      </c>
      <c r="AT325" s="23" t="s">
        <v>133</v>
      </c>
      <c r="AU325" s="23" t="s">
        <v>80</v>
      </c>
      <c r="AY325" s="23" t="s">
        <v>132</v>
      </c>
      <c r="BE325" s="159">
        <f>IF(N325="základní",J325,0)</f>
        <v>0</v>
      </c>
      <c r="BF325" s="159">
        <f>IF(N325="snížená",J325,0)</f>
        <v>0</v>
      </c>
      <c r="BG325" s="159">
        <f>IF(N325="zákl. přenesená",J325,0)</f>
        <v>0</v>
      </c>
      <c r="BH325" s="159">
        <f>IF(N325="sníž. přenesená",J325,0)</f>
        <v>0</v>
      </c>
      <c r="BI325" s="159">
        <f>IF(N325="nulová",J325,0)</f>
        <v>0</v>
      </c>
      <c r="BJ325" s="23" t="s">
        <v>78</v>
      </c>
      <c r="BK325" s="159">
        <f>ROUND(I325*H325,2)</f>
        <v>0</v>
      </c>
      <c r="BL325" s="23" t="s">
        <v>151</v>
      </c>
      <c r="BM325" s="23" t="s">
        <v>1294</v>
      </c>
    </row>
    <row r="326" spans="2:65" s="1" customFormat="1" ht="25.5" customHeight="1">
      <c r="B326" s="149"/>
      <c r="C326" s="150" t="s">
        <v>1295</v>
      </c>
      <c r="D326" s="150" t="s">
        <v>133</v>
      </c>
      <c r="E326" s="151" t="s">
        <v>520</v>
      </c>
      <c r="F326" s="152" t="s">
        <v>521</v>
      </c>
      <c r="G326" s="153" t="s">
        <v>512</v>
      </c>
      <c r="H326" s="154">
        <v>771.46</v>
      </c>
      <c r="I326" s="154"/>
      <c r="J326" s="154">
        <f>ROUND(I326*H326,2)</f>
        <v>0</v>
      </c>
      <c r="K326" s="152" t="s">
        <v>137</v>
      </c>
      <c r="L326" s="37"/>
      <c r="M326" s="155" t="s">
        <v>5</v>
      </c>
      <c r="N326" s="156" t="s">
        <v>41</v>
      </c>
      <c r="O326" s="157">
        <v>0.006</v>
      </c>
      <c r="P326" s="157">
        <f>O326*H326</f>
        <v>4.628760000000001</v>
      </c>
      <c r="Q326" s="157">
        <v>0</v>
      </c>
      <c r="R326" s="157">
        <f>Q326*H326</f>
        <v>0</v>
      </c>
      <c r="S326" s="157">
        <v>0</v>
      </c>
      <c r="T326" s="158">
        <f>S326*H326</f>
        <v>0</v>
      </c>
      <c r="AR326" s="23" t="s">
        <v>151</v>
      </c>
      <c r="AT326" s="23" t="s">
        <v>133</v>
      </c>
      <c r="AU326" s="23" t="s">
        <v>80</v>
      </c>
      <c r="AY326" s="23" t="s">
        <v>132</v>
      </c>
      <c r="BE326" s="159">
        <f>IF(N326="základní",J326,0)</f>
        <v>0</v>
      </c>
      <c r="BF326" s="159">
        <f>IF(N326="snížená",J326,0)</f>
        <v>0</v>
      </c>
      <c r="BG326" s="159">
        <f>IF(N326="zákl. přenesená",J326,0)</f>
        <v>0</v>
      </c>
      <c r="BH326" s="159">
        <f>IF(N326="sníž. přenesená",J326,0)</f>
        <v>0</v>
      </c>
      <c r="BI326" s="159">
        <f>IF(N326="nulová",J326,0)</f>
        <v>0</v>
      </c>
      <c r="BJ326" s="23" t="s">
        <v>78</v>
      </c>
      <c r="BK326" s="159">
        <f>ROUND(I326*H326,2)</f>
        <v>0</v>
      </c>
      <c r="BL326" s="23" t="s">
        <v>151</v>
      </c>
      <c r="BM326" s="23" t="s">
        <v>1296</v>
      </c>
    </row>
    <row r="327" spans="2:51" s="11" customFormat="1" ht="13.5">
      <c r="B327" s="168"/>
      <c r="D327" s="162" t="s">
        <v>191</v>
      </c>
      <c r="E327" s="169" t="s">
        <v>5</v>
      </c>
      <c r="F327" s="170" t="s">
        <v>1297</v>
      </c>
      <c r="H327" s="171">
        <v>771.46</v>
      </c>
      <c r="L327" s="168"/>
      <c r="M327" s="172"/>
      <c r="N327" s="173"/>
      <c r="O327" s="173"/>
      <c r="P327" s="173"/>
      <c r="Q327" s="173"/>
      <c r="R327" s="173"/>
      <c r="S327" s="173"/>
      <c r="T327" s="174"/>
      <c r="AT327" s="169" t="s">
        <v>191</v>
      </c>
      <c r="AU327" s="169" t="s">
        <v>80</v>
      </c>
      <c r="AV327" s="11" t="s">
        <v>80</v>
      </c>
      <c r="AW327" s="11" t="s">
        <v>33</v>
      </c>
      <c r="AX327" s="11" t="s">
        <v>78</v>
      </c>
      <c r="AY327" s="169" t="s">
        <v>132</v>
      </c>
    </row>
    <row r="328" spans="2:65" s="1" customFormat="1" ht="16.5" customHeight="1">
      <c r="B328" s="149"/>
      <c r="C328" s="150" t="s">
        <v>1298</v>
      </c>
      <c r="D328" s="150" t="s">
        <v>133</v>
      </c>
      <c r="E328" s="151" t="s">
        <v>525</v>
      </c>
      <c r="F328" s="152" t="s">
        <v>526</v>
      </c>
      <c r="G328" s="153" t="s">
        <v>512</v>
      </c>
      <c r="H328" s="154">
        <v>40.6</v>
      </c>
      <c r="I328" s="154"/>
      <c r="J328" s="154">
        <f>ROUND(I328*H328,2)</f>
        <v>0</v>
      </c>
      <c r="K328" s="152" t="s">
        <v>5</v>
      </c>
      <c r="L328" s="37"/>
      <c r="M328" s="155" t="s">
        <v>5</v>
      </c>
      <c r="N328" s="156" t="s">
        <v>41</v>
      </c>
      <c r="O328" s="157">
        <v>0</v>
      </c>
      <c r="P328" s="157">
        <f>O328*H328</f>
        <v>0</v>
      </c>
      <c r="Q328" s="157">
        <v>0</v>
      </c>
      <c r="R328" s="157">
        <f>Q328*H328</f>
        <v>0</v>
      </c>
      <c r="S328" s="157">
        <v>0</v>
      </c>
      <c r="T328" s="158">
        <f>S328*H328</f>
        <v>0</v>
      </c>
      <c r="AR328" s="23" t="s">
        <v>151</v>
      </c>
      <c r="AT328" s="23" t="s">
        <v>133</v>
      </c>
      <c r="AU328" s="23" t="s">
        <v>80</v>
      </c>
      <c r="AY328" s="23" t="s">
        <v>132</v>
      </c>
      <c r="BE328" s="159">
        <f>IF(N328="základní",J328,0)</f>
        <v>0</v>
      </c>
      <c r="BF328" s="159">
        <f>IF(N328="snížená",J328,0)</f>
        <v>0</v>
      </c>
      <c r="BG328" s="159">
        <f>IF(N328="zákl. přenesená",J328,0)</f>
        <v>0</v>
      </c>
      <c r="BH328" s="159">
        <f>IF(N328="sníž. přenesená",J328,0)</f>
        <v>0</v>
      </c>
      <c r="BI328" s="159">
        <f>IF(N328="nulová",J328,0)</f>
        <v>0</v>
      </c>
      <c r="BJ328" s="23" t="s">
        <v>78</v>
      </c>
      <c r="BK328" s="159">
        <f>ROUND(I328*H328,2)</f>
        <v>0</v>
      </c>
      <c r="BL328" s="23" t="s">
        <v>151</v>
      </c>
      <c r="BM328" s="23" t="s">
        <v>1299</v>
      </c>
    </row>
    <row r="329" spans="2:63" s="10" customFormat="1" ht="29.85" customHeight="1">
      <c r="B329" s="139"/>
      <c r="D329" s="140" t="s">
        <v>69</v>
      </c>
      <c r="E329" s="160" t="s">
        <v>528</v>
      </c>
      <c r="F329" s="160" t="s">
        <v>529</v>
      </c>
      <c r="J329" s="161">
        <f>BK329</f>
        <v>0</v>
      </c>
      <c r="L329" s="139"/>
      <c r="M329" s="143"/>
      <c r="N329" s="144"/>
      <c r="O329" s="144"/>
      <c r="P329" s="145">
        <f>P330</f>
        <v>88.14728000000001</v>
      </c>
      <c r="Q329" s="144"/>
      <c r="R329" s="145">
        <f>R330</f>
        <v>0</v>
      </c>
      <c r="S329" s="144"/>
      <c r="T329" s="146">
        <f>T330</f>
        <v>0</v>
      </c>
      <c r="AR329" s="140" t="s">
        <v>78</v>
      </c>
      <c r="AT329" s="147" t="s">
        <v>69</v>
      </c>
      <c r="AU329" s="147" t="s">
        <v>78</v>
      </c>
      <c r="AY329" s="140" t="s">
        <v>132</v>
      </c>
      <c r="BK329" s="148">
        <f>BK330</f>
        <v>0</v>
      </c>
    </row>
    <row r="330" spans="2:65" s="1" customFormat="1" ht="25.5" customHeight="1">
      <c r="B330" s="149"/>
      <c r="C330" s="150" t="s">
        <v>1300</v>
      </c>
      <c r="D330" s="150" t="s">
        <v>133</v>
      </c>
      <c r="E330" s="151" t="s">
        <v>531</v>
      </c>
      <c r="F330" s="152" t="s">
        <v>532</v>
      </c>
      <c r="G330" s="153" t="s">
        <v>512</v>
      </c>
      <c r="H330" s="154">
        <v>136.24</v>
      </c>
      <c r="I330" s="154"/>
      <c r="J330" s="154">
        <f>ROUND(I330*H330,2)</f>
        <v>0</v>
      </c>
      <c r="K330" s="152" t="s">
        <v>137</v>
      </c>
      <c r="L330" s="37"/>
      <c r="M330" s="155" t="s">
        <v>5</v>
      </c>
      <c r="N330" s="156" t="s">
        <v>41</v>
      </c>
      <c r="O330" s="157">
        <v>0.647</v>
      </c>
      <c r="P330" s="157">
        <f>O330*H330</f>
        <v>88.14728000000001</v>
      </c>
      <c r="Q330" s="157">
        <v>0</v>
      </c>
      <c r="R330" s="157">
        <f>Q330*H330</f>
        <v>0</v>
      </c>
      <c r="S330" s="157">
        <v>0</v>
      </c>
      <c r="T330" s="158">
        <f>S330*H330</f>
        <v>0</v>
      </c>
      <c r="AR330" s="23" t="s">
        <v>151</v>
      </c>
      <c r="AT330" s="23" t="s">
        <v>133</v>
      </c>
      <c r="AU330" s="23" t="s">
        <v>80</v>
      </c>
      <c r="AY330" s="23" t="s">
        <v>132</v>
      </c>
      <c r="BE330" s="159">
        <f>IF(N330="základní",J330,0)</f>
        <v>0</v>
      </c>
      <c r="BF330" s="159">
        <f>IF(N330="snížená",J330,0)</f>
        <v>0</v>
      </c>
      <c r="BG330" s="159">
        <f>IF(N330="zákl. přenesená",J330,0)</f>
        <v>0</v>
      </c>
      <c r="BH330" s="159">
        <f>IF(N330="sníž. přenesená",J330,0)</f>
        <v>0</v>
      </c>
      <c r="BI330" s="159">
        <f>IF(N330="nulová",J330,0)</f>
        <v>0</v>
      </c>
      <c r="BJ330" s="23" t="s">
        <v>78</v>
      </c>
      <c r="BK330" s="159">
        <f>ROUND(I330*H330,2)</f>
        <v>0</v>
      </c>
      <c r="BL330" s="23" t="s">
        <v>151</v>
      </c>
      <c r="BM330" s="23" t="s">
        <v>1301</v>
      </c>
    </row>
    <row r="331" spans="2:63" s="10" customFormat="1" ht="37.35" customHeight="1">
      <c r="B331" s="139"/>
      <c r="D331" s="140" t="s">
        <v>69</v>
      </c>
      <c r="E331" s="141" t="s">
        <v>534</v>
      </c>
      <c r="F331" s="141" t="s">
        <v>535</v>
      </c>
      <c r="J331" s="142">
        <f>BK331</f>
        <v>0</v>
      </c>
      <c r="L331" s="139"/>
      <c r="M331" s="143"/>
      <c r="N331" s="144"/>
      <c r="O331" s="144"/>
      <c r="P331" s="145">
        <f>P332+P351+P354</f>
        <v>83.2601</v>
      </c>
      <c r="Q331" s="144"/>
      <c r="R331" s="145">
        <f>R332+R351+R354</f>
        <v>0.347288</v>
      </c>
      <c r="S331" s="144"/>
      <c r="T331" s="146">
        <f>T332+T351+T354</f>
        <v>0</v>
      </c>
      <c r="AR331" s="140" t="s">
        <v>80</v>
      </c>
      <c r="AT331" s="147" t="s">
        <v>69</v>
      </c>
      <c r="AU331" s="147" t="s">
        <v>70</v>
      </c>
      <c r="AY331" s="140" t="s">
        <v>132</v>
      </c>
      <c r="BK331" s="148">
        <f>BK332+BK351+BK354</f>
        <v>0</v>
      </c>
    </row>
    <row r="332" spans="2:63" s="10" customFormat="1" ht="19.9" customHeight="1">
      <c r="B332" s="139"/>
      <c r="D332" s="140" t="s">
        <v>69</v>
      </c>
      <c r="E332" s="160" t="s">
        <v>1302</v>
      </c>
      <c r="F332" s="160" t="s">
        <v>1303</v>
      </c>
      <c r="J332" s="161">
        <f>BK332</f>
        <v>0</v>
      </c>
      <c r="L332" s="139"/>
      <c r="M332" s="143"/>
      <c r="N332" s="144"/>
      <c r="O332" s="144"/>
      <c r="P332" s="145">
        <f>SUM(P333:P350)</f>
        <v>47.5101</v>
      </c>
      <c r="Q332" s="144"/>
      <c r="R332" s="145">
        <f>SUM(R333:R350)</f>
        <v>0.297888</v>
      </c>
      <c r="S332" s="144"/>
      <c r="T332" s="146">
        <f>SUM(T333:T350)</f>
        <v>0</v>
      </c>
      <c r="AR332" s="140" t="s">
        <v>80</v>
      </c>
      <c r="AT332" s="147" t="s">
        <v>69</v>
      </c>
      <c r="AU332" s="147" t="s">
        <v>78</v>
      </c>
      <c r="AY332" s="140" t="s">
        <v>132</v>
      </c>
      <c r="BK332" s="148">
        <f>SUM(BK333:BK350)</f>
        <v>0</v>
      </c>
    </row>
    <row r="333" spans="2:65" s="1" customFormat="1" ht="16.5" customHeight="1">
      <c r="B333" s="149"/>
      <c r="C333" s="150" t="s">
        <v>1304</v>
      </c>
      <c r="D333" s="150" t="s">
        <v>133</v>
      </c>
      <c r="E333" s="151" t="s">
        <v>1305</v>
      </c>
      <c r="F333" s="152" t="s">
        <v>1306</v>
      </c>
      <c r="G333" s="153" t="s">
        <v>188</v>
      </c>
      <c r="H333" s="154">
        <v>96</v>
      </c>
      <c r="I333" s="154"/>
      <c r="J333" s="154">
        <f>ROUND(I333*H333,2)</f>
        <v>0</v>
      </c>
      <c r="K333" s="152" t="s">
        <v>137</v>
      </c>
      <c r="L333" s="37"/>
      <c r="M333" s="155" t="s">
        <v>5</v>
      </c>
      <c r="N333" s="156" t="s">
        <v>41</v>
      </c>
      <c r="O333" s="157">
        <v>0.29</v>
      </c>
      <c r="P333" s="157">
        <f>O333*H333</f>
        <v>27.839999999999996</v>
      </c>
      <c r="Q333" s="157">
        <v>3E-05</v>
      </c>
      <c r="R333" s="157">
        <f>Q333*H333</f>
        <v>0.00288</v>
      </c>
      <c r="S333" s="157">
        <v>0</v>
      </c>
      <c r="T333" s="158">
        <f>S333*H333</f>
        <v>0</v>
      </c>
      <c r="AR333" s="23" t="s">
        <v>315</v>
      </c>
      <c r="AT333" s="23" t="s">
        <v>133</v>
      </c>
      <c r="AU333" s="23" t="s">
        <v>80</v>
      </c>
      <c r="AY333" s="23" t="s">
        <v>132</v>
      </c>
      <c r="BE333" s="159">
        <f>IF(N333="základní",J333,0)</f>
        <v>0</v>
      </c>
      <c r="BF333" s="159">
        <f>IF(N333="snížená",J333,0)</f>
        <v>0</v>
      </c>
      <c r="BG333" s="159">
        <f>IF(N333="zákl. přenesená",J333,0)</f>
        <v>0</v>
      </c>
      <c r="BH333" s="159">
        <f>IF(N333="sníž. přenesená",J333,0)</f>
        <v>0</v>
      </c>
      <c r="BI333" s="159">
        <f>IF(N333="nulová",J333,0)</f>
        <v>0</v>
      </c>
      <c r="BJ333" s="23" t="s">
        <v>78</v>
      </c>
      <c r="BK333" s="159">
        <f>ROUND(I333*H333,2)</f>
        <v>0</v>
      </c>
      <c r="BL333" s="23" t="s">
        <v>315</v>
      </c>
      <c r="BM333" s="23" t="s">
        <v>1307</v>
      </c>
    </row>
    <row r="334" spans="2:51" s="11" customFormat="1" ht="13.5">
      <c r="B334" s="168"/>
      <c r="D334" s="162" t="s">
        <v>191</v>
      </c>
      <c r="E334" s="169" t="s">
        <v>5</v>
      </c>
      <c r="F334" s="170" t="s">
        <v>1308</v>
      </c>
      <c r="H334" s="171">
        <v>13.23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191</v>
      </c>
      <c r="AU334" s="169" t="s">
        <v>80</v>
      </c>
      <c r="AV334" s="11" t="s">
        <v>80</v>
      </c>
      <c r="AW334" s="11" t="s">
        <v>33</v>
      </c>
      <c r="AX334" s="11" t="s">
        <v>70</v>
      </c>
      <c r="AY334" s="169" t="s">
        <v>132</v>
      </c>
    </row>
    <row r="335" spans="2:51" s="11" customFormat="1" ht="13.5">
      <c r="B335" s="168"/>
      <c r="D335" s="162" t="s">
        <v>191</v>
      </c>
      <c r="E335" s="169" t="s">
        <v>5</v>
      </c>
      <c r="F335" s="170" t="s">
        <v>1308</v>
      </c>
      <c r="H335" s="171">
        <v>13.23</v>
      </c>
      <c r="L335" s="168"/>
      <c r="M335" s="172"/>
      <c r="N335" s="173"/>
      <c r="O335" s="173"/>
      <c r="P335" s="173"/>
      <c r="Q335" s="173"/>
      <c r="R335" s="173"/>
      <c r="S335" s="173"/>
      <c r="T335" s="174"/>
      <c r="AT335" s="169" t="s">
        <v>191</v>
      </c>
      <c r="AU335" s="169" t="s">
        <v>80</v>
      </c>
      <c r="AV335" s="11" t="s">
        <v>80</v>
      </c>
      <c r="AW335" s="11" t="s">
        <v>33</v>
      </c>
      <c r="AX335" s="11" t="s">
        <v>70</v>
      </c>
      <c r="AY335" s="169" t="s">
        <v>132</v>
      </c>
    </row>
    <row r="336" spans="2:51" s="11" customFormat="1" ht="13.5">
      <c r="B336" s="168"/>
      <c r="D336" s="162" t="s">
        <v>191</v>
      </c>
      <c r="E336" s="169" t="s">
        <v>5</v>
      </c>
      <c r="F336" s="170" t="s">
        <v>1309</v>
      </c>
      <c r="H336" s="171">
        <v>18.14</v>
      </c>
      <c r="L336" s="168"/>
      <c r="M336" s="172"/>
      <c r="N336" s="173"/>
      <c r="O336" s="173"/>
      <c r="P336" s="173"/>
      <c r="Q336" s="173"/>
      <c r="R336" s="173"/>
      <c r="S336" s="173"/>
      <c r="T336" s="174"/>
      <c r="AT336" s="169" t="s">
        <v>191</v>
      </c>
      <c r="AU336" s="169" t="s">
        <v>80</v>
      </c>
      <c r="AV336" s="11" t="s">
        <v>80</v>
      </c>
      <c r="AW336" s="11" t="s">
        <v>33</v>
      </c>
      <c r="AX336" s="11" t="s">
        <v>70</v>
      </c>
      <c r="AY336" s="169" t="s">
        <v>132</v>
      </c>
    </row>
    <row r="337" spans="2:51" s="14" customFormat="1" ht="13.5">
      <c r="B337" s="188"/>
      <c r="D337" s="162" t="s">
        <v>191</v>
      </c>
      <c r="E337" s="189" t="s">
        <v>5</v>
      </c>
      <c r="F337" s="190" t="s">
        <v>1310</v>
      </c>
      <c r="H337" s="191">
        <v>44.6</v>
      </c>
      <c r="L337" s="188"/>
      <c r="M337" s="192"/>
      <c r="N337" s="193"/>
      <c r="O337" s="193"/>
      <c r="P337" s="193"/>
      <c r="Q337" s="193"/>
      <c r="R337" s="193"/>
      <c r="S337" s="193"/>
      <c r="T337" s="194"/>
      <c r="AT337" s="189" t="s">
        <v>191</v>
      </c>
      <c r="AU337" s="189" t="s">
        <v>80</v>
      </c>
      <c r="AV337" s="14" t="s">
        <v>145</v>
      </c>
      <c r="AW337" s="14" t="s">
        <v>33</v>
      </c>
      <c r="AX337" s="14" t="s">
        <v>70</v>
      </c>
      <c r="AY337" s="189" t="s">
        <v>132</v>
      </c>
    </row>
    <row r="338" spans="2:51" s="11" customFormat="1" ht="13.5">
      <c r="B338" s="168"/>
      <c r="D338" s="162" t="s">
        <v>191</v>
      </c>
      <c r="E338" s="169" t="s">
        <v>5</v>
      </c>
      <c r="F338" s="170" t="s">
        <v>1311</v>
      </c>
      <c r="H338" s="171">
        <v>24.4</v>
      </c>
      <c r="L338" s="168"/>
      <c r="M338" s="172"/>
      <c r="N338" s="173"/>
      <c r="O338" s="173"/>
      <c r="P338" s="173"/>
      <c r="Q338" s="173"/>
      <c r="R338" s="173"/>
      <c r="S338" s="173"/>
      <c r="T338" s="174"/>
      <c r="AT338" s="169" t="s">
        <v>191</v>
      </c>
      <c r="AU338" s="169" t="s">
        <v>80</v>
      </c>
      <c r="AV338" s="11" t="s">
        <v>80</v>
      </c>
      <c r="AW338" s="11" t="s">
        <v>33</v>
      </c>
      <c r="AX338" s="11" t="s">
        <v>70</v>
      </c>
      <c r="AY338" s="169" t="s">
        <v>132</v>
      </c>
    </row>
    <row r="339" spans="2:51" s="11" customFormat="1" ht="13.5">
      <c r="B339" s="168"/>
      <c r="D339" s="162" t="s">
        <v>191</v>
      </c>
      <c r="E339" s="169" t="s">
        <v>5</v>
      </c>
      <c r="F339" s="170" t="s">
        <v>1312</v>
      </c>
      <c r="H339" s="171">
        <v>27</v>
      </c>
      <c r="L339" s="168"/>
      <c r="M339" s="172"/>
      <c r="N339" s="173"/>
      <c r="O339" s="173"/>
      <c r="P339" s="173"/>
      <c r="Q339" s="173"/>
      <c r="R339" s="173"/>
      <c r="S339" s="173"/>
      <c r="T339" s="174"/>
      <c r="AT339" s="169" t="s">
        <v>191</v>
      </c>
      <c r="AU339" s="169" t="s">
        <v>80</v>
      </c>
      <c r="AV339" s="11" t="s">
        <v>80</v>
      </c>
      <c r="AW339" s="11" t="s">
        <v>33</v>
      </c>
      <c r="AX339" s="11" t="s">
        <v>70</v>
      </c>
      <c r="AY339" s="169" t="s">
        <v>132</v>
      </c>
    </row>
    <row r="340" spans="2:51" s="14" customFormat="1" ht="13.5">
      <c r="B340" s="188"/>
      <c r="D340" s="162" t="s">
        <v>191</v>
      </c>
      <c r="E340" s="189" t="s">
        <v>5</v>
      </c>
      <c r="F340" s="190" t="s">
        <v>1313</v>
      </c>
      <c r="H340" s="191">
        <v>51.4</v>
      </c>
      <c r="L340" s="188"/>
      <c r="M340" s="192"/>
      <c r="N340" s="193"/>
      <c r="O340" s="193"/>
      <c r="P340" s="193"/>
      <c r="Q340" s="193"/>
      <c r="R340" s="193"/>
      <c r="S340" s="193"/>
      <c r="T340" s="194"/>
      <c r="AT340" s="189" t="s">
        <v>191</v>
      </c>
      <c r="AU340" s="189" t="s">
        <v>80</v>
      </c>
      <c r="AV340" s="14" t="s">
        <v>145</v>
      </c>
      <c r="AW340" s="14" t="s">
        <v>33</v>
      </c>
      <c r="AX340" s="14" t="s">
        <v>70</v>
      </c>
      <c r="AY340" s="189" t="s">
        <v>132</v>
      </c>
    </row>
    <row r="341" spans="2:51" s="12" customFormat="1" ht="13.5">
      <c r="B341" s="175"/>
      <c r="D341" s="162" t="s">
        <v>191</v>
      </c>
      <c r="E341" s="176" t="s">
        <v>5</v>
      </c>
      <c r="F341" s="177" t="s">
        <v>195</v>
      </c>
      <c r="H341" s="178">
        <v>96</v>
      </c>
      <c r="L341" s="175"/>
      <c r="M341" s="179"/>
      <c r="N341" s="180"/>
      <c r="O341" s="180"/>
      <c r="P341" s="180"/>
      <c r="Q341" s="180"/>
      <c r="R341" s="180"/>
      <c r="S341" s="180"/>
      <c r="T341" s="181"/>
      <c r="AT341" s="176" t="s">
        <v>191</v>
      </c>
      <c r="AU341" s="176" t="s">
        <v>80</v>
      </c>
      <c r="AV341" s="12" t="s">
        <v>151</v>
      </c>
      <c r="AW341" s="12" t="s">
        <v>33</v>
      </c>
      <c r="AX341" s="12" t="s">
        <v>78</v>
      </c>
      <c r="AY341" s="176" t="s">
        <v>132</v>
      </c>
    </row>
    <row r="342" spans="2:65" s="1" customFormat="1" ht="16.5" customHeight="1">
      <c r="B342" s="149"/>
      <c r="C342" s="195" t="s">
        <v>1314</v>
      </c>
      <c r="D342" s="195" t="s">
        <v>409</v>
      </c>
      <c r="E342" s="196" t="s">
        <v>1315</v>
      </c>
      <c r="F342" s="197" t="s">
        <v>1316</v>
      </c>
      <c r="G342" s="198" t="s">
        <v>188</v>
      </c>
      <c r="H342" s="199">
        <v>110.4</v>
      </c>
      <c r="I342" s="199"/>
      <c r="J342" s="199">
        <f>ROUND(I342*H342,2)</f>
        <v>0</v>
      </c>
      <c r="K342" s="197" t="s">
        <v>137</v>
      </c>
      <c r="L342" s="200"/>
      <c r="M342" s="201" t="s">
        <v>5</v>
      </c>
      <c r="N342" s="202" t="s">
        <v>41</v>
      </c>
      <c r="O342" s="157">
        <v>0</v>
      </c>
      <c r="P342" s="157">
        <f>O342*H342</f>
        <v>0</v>
      </c>
      <c r="Q342" s="157">
        <v>0.0019</v>
      </c>
      <c r="R342" s="157">
        <f>Q342*H342</f>
        <v>0.20976</v>
      </c>
      <c r="S342" s="157">
        <v>0</v>
      </c>
      <c r="T342" s="158">
        <f>S342*H342</f>
        <v>0</v>
      </c>
      <c r="AR342" s="23" t="s">
        <v>495</v>
      </c>
      <c r="AT342" s="23" t="s">
        <v>409</v>
      </c>
      <c r="AU342" s="23" t="s">
        <v>80</v>
      </c>
      <c r="AY342" s="23" t="s">
        <v>132</v>
      </c>
      <c r="BE342" s="159">
        <f>IF(N342="základní",J342,0)</f>
        <v>0</v>
      </c>
      <c r="BF342" s="159">
        <f>IF(N342="snížená",J342,0)</f>
        <v>0</v>
      </c>
      <c r="BG342" s="159">
        <f>IF(N342="zákl. přenesená",J342,0)</f>
        <v>0</v>
      </c>
      <c r="BH342" s="159">
        <f>IF(N342="sníž. přenesená",J342,0)</f>
        <v>0</v>
      </c>
      <c r="BI342" s="159">
        <f>IF(N342="nulová",J342,0)</f>
        <v>0</v>
      </c>
      <c r="BJ342" s="23" t="s">
        <v>78</v>
      </c>
      <c r="BK342" s="159">
        <f>ROUND(I342*H342,2)</f>
        <v>0</v>
      </c>
      <c r="BL342" s="23" t="s">
        <v>315</v>
      </c>
      <c r="BM342" s="23" t="s">
        <v>1317</v>
      </c>
    </row>
    <row r="343" spans="2:51" s="11" customFormat="1" ht="13.5">
      <c r="B343" s="168"/>
      <c r="D343" s="162" t="s">
        <v>191</v>
      </c>
      <c r="E343" s="169" t="s">
        <v>5</v>
      </c>
      <c r="F343" s="170" t="s">
        <v>1318</v>
      </c>
      <c r="H343" s="171">
        <v>110.4</v>
      </c>
      <c r="L343" s="168"/>
      <c r="M343" s="172"/>
      <c r="N343" s="173"/>
      <c r="O343" s="173"/>
      <c r="P343" s="173"/>
      <c r="Q343" s="173"/>
      <c r="R343" s="173"/>
      <c r="S343" s="173"/>
      <c r="T343" s="174"/>
      <c r="AT343" s="169" t="s">
        <v>191</v>
      </c>
      <c r="AU343" s="169" t="s">
        <v>80</v>
      </c>
      <c r="AV343" s="11" t="s">
        <v>80</v>
      </c>
      <c r="AW343" s="11" t="s">
        <v>33</v>
      </c>
      <c r="AX343" s="11" t="s">
        <v>78</v>
      </c>
      <c r="AY343" s="169" t="s">
        <v>132</v>
      </c>
    </row>
    <row r="344" spans="2:65" s="1" customFormat="1" ht="16.5" customHeight="1">
      <c r="B344" s="149"/>
      <c r="C344" s="150" t="s">
        <v>1319</v>
      </c>
      <c r="D344" s="150" t="s">
        <v>133</v>
      </c>
      <c r="E344" s="151" t="s">
        <v>1320</v>
      </c>
      <c r="F344" s="152" t="s">
        <v>1321</v>
      </c>
      <c r="G344" s="153" t="s">
        <v>188</v>
      </c>
      <c r="H344" s="154">
        <v>96</v>
      </c>
      <c r="I344" s="154"/>
      <c r="J344" s="154">
        <f>ROUND(I344*H344,2)</f>
        <v>0</v>
      </c>
      <c r="K344" s="152" t="s">
        <v>137</v>
      </c>
      <c r="L344" s="37"/>
      <c r="M344" s="155" t="s">
        <v>5</v>
      </c>
      <c r="N344" s="156" t="s">
        <v>41</v>
      </c>
      <c r="O344" s="157">
        <v>0.09</v>
      </c>
      <c r="P344" s="157">
        <f>O344*H344</f>
        <v>8.64</v>
      </c>
      <c r="Q344" s="157">
        <v>0</v>
      </c>
      <c r="R344" s="157">
        <f>Q344*H344</f>
        <v>0</v>
      </c>
      <c r="S344" s="157">
        <v>0</v>
      </c>
      <c r="T344" s="158">
        <f>S344*H344</f>
        <v>0</v>
      </c>
      <c r="AR344" s="23" t="s">
        <v>315</v>
      </c>
      <c r="AT344" s="23" t="s">
        <v>133</v>
      </c>
      <c r="AU344" s="23" t="s">
        <v>80</v>
      </c>
      <c r="AY344" s="23" t="s">
        <v>132</v>
      </c>
      <c r="BE344" s="159">
        <f>IF(N344="základní",J344,0)</f>
        <v>0</v>
      </c>
      <c r="BF344" s="159">
        <f>IF(N344="snížená",J344,0)</f>
        <v>0</v>
      </c>
      <c r="BG344" s="159">
        <f>IF(N344="zákl. přenesená",J344,0)</f>
        <v>0</v>
      </c>
      <c r="BH344" s="159">
        <f>IF(N344="sníž. přenesená",J344,0)</f>
        <v>0</v>
      </c>
      <c r="BI344" s="159">
        <f>IF(N344="nulová",J344,0)</f>
        <v>0</v>
      </c>
      <c r="BJ344" s="23" t="s">
        <v>78</v>
      </c>
      <c r="BK344" s="159">
        <f>ROUND(I344*H344,2)</f>
        <v>0</v>
      </c>
      <c r="BL344" s="23" t="s">
        <v>315</v>
      </c>
      <c r="BM344" s="23" t="s">
        <v>1322</v>
      </c>
    </row>
    <row r="345" spans="2:65" s="1" customFormat="1" ht="16.5" customHeight="1">
      <c r="B345" s="149"/>
      <c r="C345" s="195" t="s">
        <v>1323</v>
      </c>
      <c r="D345" s="195" t="s">
        <v>409</v>
      </c>
      <c r="E345" s="196" t="s">
        <v>1081</v>
      </c>
      <c r="F345" s="197" t="s">
        <v>1082</v>
      </c>
      <c r="G345" s="198" t="s">
        <v>188</v>
      </c>
      <c r="H345" s="199">
        <v>106.56</v>
      </c>
      <c r="I345" s="199"/>
      <c r="J345" s="199">
        <f>ROUND(I345*H345,2)</f>
        <v>0</v>
      </c>
      <c r="K345" s="197" t="s">
        <v>137</v>
      </c>
      <c r="L345" s="200"/>
      <c r="M345" s="201" t="s">
        <v>5</v>
      </c>
      <c r="N345" s="202" t="s">
        <v>41</v>
      </c>
      <c r="O345" s="157">
        <v>0</v>
      </c>
      <c r="P345" s="157">
        <f>O345*H345</f>
        <v>0</v>
      </c>
      <c r="Q345" s="157">
        <v>0.0003</v>
      </c>
      <c r="R345" s="157">
        <f>Q345*H345</f>
        <v>0.031967999999999996</v>
      </c>
      <c r="S345" s="157">
        <v>0</v>
      </c>
      <c r="T345" s="158">
        <f>S345*H345</f>
        <v>0</v>
      </c>
      <c r="AR345" s="23" t="s">
        <v>495</v>
      </c>
      <c r="AT345" s="23" t="s">
        <v>409</v>
      </c>
      <c r="AU345" s="23" t="s">
        <v>80</v>
      </c>
      <c r="AY345" s="23" t="s">
        <v>132</v>
      </c>
      <c r="BE345" s="159">
        <f>IF(N345="základní",J345,0)</f>
        <v>0</v>
      </c>
      <c r="BF345" s="159">
        <f>IF(N345="snížená",J345,0)</f>
        <v>0</v>
      </c>
      <c r="BG345" s="159">
        <f>IF(N345="zákl. přenesená",J345,0)</f>
        <v>0</v>
      </c>
      <c r="BH345" s="159">
        <f>IF(N345="sníž. přenesená",J345,0)</f>
        <v>0</v>
      </c>
      <c r="BI345" s="159">
        <f>IF(N345="nulová",J345,0)</f>
        <v>0</v>
      </c>
      <c r="BJ345" s="23" t="s">
        <v>78</v>
      </c>
      <c r="BK345" s="159">
        <f>ROUND(I345*H345,2)</f>
        <v>0</v>
      </c>
      <c r="BL345" s="23" t="s">
        <v>315</v>
      </c>
      <c r="BM345" s="23" t="s">
        <v>1324</v>
      </c>
    </row>
    <row r="346" spans="2:51" s="11" customFormat="1" ht="13.5">
      <c r="B346" s="168"/>
      <c r="D346" s="162" t="s">
        <v>191</v>
      </c>
      <c r="E346" s="169" t="s">
        <v>5</v>
      </c>
      <c r="F346" s="170" t="s">
        <v>1325</v>
      </c>
      <c r="H346" s="171">
        <v>106.56</v>
      </c>
      <c r="L346" s="168"/>
      <c r="M346" s="172"/>
      <c r="N346" s="173"/>
      <c r="O346" s="173"/>
      <c r="P346" s="173"/>
      <c r="Q346" s="173"/>
      <c r="R346" s="173"/>
      <c r="S346" s="173"/>
      <c r="T346" s="174"/>
      <c r="AT346" s="169" t="s">
        <v>191</v>
      </c>
      <c r="AU346" s="169" t="s">
        <v>80</v>
      </c>
      <c r="AV346" s="11" t="s">
        <v>80</v>
      </c>
      <c r="AW346" s="11" t="s">
        <v>33</v>
      </c>
      <c r="AX346" s="11" t="s">
        <v>78</v>
      </c>
      <c r="AY346" s="169" t="s">
        <v>132</v>
      </c>
    </row>
    <row r="347" spans="2:65" s="1" customFormat="1" ht="16.5" customHeight="1">
      <c r="B347" s="149"/>
      <c r="C347" s="150" t="s">
        <v>1326</v>
      </c>
      <c r="D347" s="150" t="s">
        <v>133</v>
      </c>
      <c r="E347" s="151" t="s">
        <v>1327</v>
      </c>
      <c r="F347" s="152" t="s">
        <v>1328</v>
      </c>
      <c r="G347" s="153" t="s">
        <v>188</v>
      </c>
      <c r="H347" s="154">
        <v>96</v>
      </c>
      <c r="I347" s="154"/>
      <c r="J347" s="154">
        <f>ROUND(I347*H347,2)</f>
        <v>0</v>
      </c>
      <c r="K347" s="152" t="s">
        <v>137</v>
      </c>
      <c r="L347" s="37"/>
      <c r="M347" s="155" t="s">
        <v>5</v>
      </c>
      <c r="N347" s="156" t="s">
        <v>41</v>
      </c>
      <c r="O347" s="157">
        <v>0.11</v>
      </c>
      <c r="P347" s="157">
        <f>O347*H347</f>
        <v>10.56</v>
      </c>
      <c r="Q347" s="157">
        <v>0</v>
      </c>
      <c r="R347" s="157">
        <f>Q347*H347</f>
        <v>0</v>
      </c>
      <c r="S347" s="157">
        <v>0</v>
      </c>
      <c r="T347" s="158">
        <f>S347*H347</f>
        <v>0</v>
      </c>
      <c r="AR347" s="23" t="s">
        <v>315</v>
      </c>
      <c r="AT347" s="23" t="s">
        <v>133</v>
      </c>
      <c r="AU347" s="23" t="s">
        <v>80</v>
      </c>
      <c r="AY347" s="23" t="s">
        <v>132</v>
      </c>
      <c r="BE347" s="159">
        <f>IF(N347="základní",J347,0)</f>
        <v>0</v>
      </c>
      <c r="BF347" s="159">
        <f>IF(N347="snížená",J347,0)</f>
        <v>0</v>
      </c>
      <c r="BG347" s="159">
        <f>IF(N347="zákl. přenesená",J347,0)</f>
        <v>0</v>
      </c>
      <c r="BH347" s="159">
        <f>IF(N347="sníž. přenesená",J347,0)</f>
        <v>0</v>
      </c>
      <c r="BI347" s="159">
        <f>IF(N347="nulová",J347,0)</f>
        <v>0</v>
      </c>
      <c r="BJ347" s="23" t="s">
        <v>78</v>
      </c>
      <c r="BK347" s="159">
        <f>ROUND(I347*H347,2)</f>
        <v>0</v>
      </c>
      <c r="BL347" s="23" t="s">
        <v>315</v>
      </c>
      <c r="BM347" s="23" t="s">
        <v>1329</v>
      </c>
    </row>
    <row r="348" spans="2:65" s="1" customFormat="1" ht="16.5" customHeight="1">
      <c r="B348" s="149"/>
      <c r="C348" s="195" t="s">
        <v>1330</v>
      </c>
      <c r="D348" s="195" t="s">
        <v>409</v>
      </c>
      <c r="E348" s="196" t="s">
        <v>1331</v>
      </c>
      <c r="F348" s="197" t="s">
        <v>1332</v>
      </c>
      <c r="G348" s="198" t="s">
        <v>188</v>
      </c>
      <c r="H348" s="199">
        <v>106.56</v>
      </c>
      <c r="I348" s="199"/>
      <c r="J348" s="199">
        <f>ROUND(I348*H348,2)</f>
        <v>0</v>
      </c>
      <c r="K348" s="197" t="s">
        <v>137</v>
      </c>
      <c r="L348" s="200"/>
      <c r="M348" s="201" t="s">
        <v>5</v>
      </c>
      <c r="N348" s="202" t="s">
        <v>41</v>
      </c>
      <c r="O348" s="157">
        <v>0</v>
      </c>
      <c r="P348" s="157">
        <f>O348*H348</f>
        <v>0</v>
      </c>
      <c r="Q348" s="157">
        <v>0.0005</v>
      </c>
      <c r="R348" s="157">
        <f>Q348*H348</f>
        <v>0.05328</v>
      </c>
      <c r="S348" s="157">
        <v>0</v>
      </c>
      <c r="T348" s="158">
        <f>S348*H348</f>
        <v>0</v>
      </c>
      <c r="AR348" s="23" t="s">
        <v>495</v>
      </c>
      <c r="AT348" s="23" t="s">
        <v>409</v>
      </c>
      <c r="AU348" s="23" t="s">
        <v>80</v>
      </c>
      <c r="AY348" s="23" t="s">
        <v>132</v>
      </c>
      <c r="BE348" s="159">
        <f>IF(N348="základní",J348,0)</f>
        <v>0</v>
      </c>
      <c r="BF348" s="159">
        <f>IF(N348="snížená",J348,0)</f>
        <v>0</v>
      </c>
      <c r="BG348" s="159">
        <f>IF(N348="zákl. přenesená",J348,0)</f>
        <v>0</v>
      </c>
      <c r="BH348" s="159">
        <f>IF(N348="sníž. přenesená",J348,0)</f>
        <v>0</v>
      </c>
      <c r="BI348" s="159">
        <f>IF(N348="nulová",J348,0)</f>
        <v>0</v>
      </c>
      <c r="BJ348" s="23" t="s">
        <v>78</v>
      </c>
      <c r="BK348" s="159">
        <f>ROUND(I348*H348,2)</f>
        <v>0</v>
      </c>
      <c r="BL348" s="23" t="s">
        <v>315</v>
      </c>
      <c r="BM348" s="23" t="s">
        <v>1333</v>
      </c>
    </row>
    <row r="349" spans="2:51" s="11" customFormat="1" ht="13.5">
      <c r="B349" s="168"/>
      <c r="D349" s="162" t="s">
        <v>191</v>
      </c>
      <c r="E349" s="169" t="s">
        <v>5</v>
      </c>
      <c r="F349" s="170" t="s">
        <v>1325</v>
      </c>
      <c r="H349" s="171">
        <v>106.56</v>
      </c>
      <c r="L349" s="168"/>
      <c r="M349" s="172"/>
      <c r="N349" s="173"/>
      <c r="O349" s="173"/>
      <c r="P349" s="173"/>
      <c r="Q349" s="173"/>
      <c r="R349" s="173"/>
      <c r="S349" s="173"/>
      <c r="T349" s="174"/>
      <c r="AT349" s="169" t="s">
        <v>191</v>
      </c>
      <c r="AU349" s="169" t="s">
        <v>80</v>
      </c>
      <c r="AV349" s="11" t="s">
        <v>80</v>
      </c>
      <c r="AW349" s="11" t="s">
        <v>33</v>
      </c>
      <c r="AX349" s="11" t="s">
        <v>78</v>
      </c>
      <c r="AY349" s="169" t="s">
        <v>132</v>
      </c>
    </row>
    <row r="350" spans="2:65" s="1" customFormat="1" ht="25.5" customHeight="1">
      <c r="B350" s="149"/>
      <c r="C350" s="150" t="s">
        <v>1334</v>
      </c>
      <c r="D350" s="150" t="s">
        <v>133</v>
      </c>
      <c r="E350" s="151" t="s">
        <v>1335</v>
      </c>
      <c r="F350" s="152" t="s">
        <v>1336</v>
      </c>
      <c r="G350" s="153" t="s">
        <v>512</v>
      </c>
      <c r="H350" s="154">
        <v>0.3</v>
      </c>
      <c r="I350" s="154"/>
      <c r="J350" s="154">
        <f>ROUND(I350*H350,2)</f>
        <v>0</v>
      </c>
      <c r="K350" s="152" t="s">
        <v>137</v>
      </c>
      <c r="L350" s="37"/>
      <c r="M350" s="155" t="s">
        <v>5</v>
      </c>
      <c r="N350" s="156" t="s">
        <v>41</v>
      </c>
      <c r="O350" s="157">
        <v>1.567</v>
      </c>
      <c r="P350" s="157">
        <f>O350*H350</f>
        <v>0.47009999999999996</v>
      </c>
      <c r="Q350" s="157">
        <v>0</v>
      </c>
      <c r="R350" s="157">
        <f>Q350*H350</f>
        <v>0</v>
      </c>
      <c r="S350" s="157">
        <v>0</v>
      </c>
      <c r="T350" s="158">
        <f>S350*H350</f>
        <v>0</v>
      </c>
      <c r="AR350" s="23" t="s">
        <v>315</v>
      </c>
      <c r="AT350" s="23" t="s">
        <v>133</v>
      </c>
      <c r="AU350" s="23" t="s">
        <v>80</v>
      </c>
      <c r="AY350" s="23" t="s">
        <v>132</v>
      </c>
      <c r="BE350" s="159">
        <f>IF(N350="základní",J350,0)</f>
        <v>0</v>
      </c>
      <c r="BF350" s="159">
        <f>IF(N350="snížená",J350,0)</f>
        <v>0</v>
      </c>
      <c r="BG350" s="159">
        <f>IF(N350="zákl. přenesená",J350,0)</f>
        <v>0</v>
      </c>
      <c r="BH350" s="159">
        <f>IF(N350="sníž. přenesená",J350,0)</f>
        <v>0</v>
      </c>
      <c r="BI350" s="159">
        <f>IF(N350="nulová",J350,0)</f>
        <v>0</v>
      </c>
      <c r="BJ350" s="23" t="s">
        <v>78</v>
      </c>
      <c r="BK350" s="159">
        <f>ROUND(I350*H350,2)</f>
        <v>0</v>
      </c>
      <c r="BL350" s="23" t="s">
        <v>315</v>
      </c>
      <c r="BM350" s="23" t="s">
        <v>1337</v>
      </c>
    </row>
    <row r="351" spans="2:63" s="10" customFormat="1" ht="29.85" customHeight="1">
      <c r="B351" s="139"/>
      <c r="D351" s="140" t="s">
        <v>69</v>
      </c>
      <c r="E351" s="160" t="s">
        <v>1338</v>
      </c>
      <c r="F351" s="160" t="s">
        <v>1339</v>
      </c>
      <c r="J351" s="161">
        <f>BK351</f>
        <v>0</v>
      </c>
      <c r="L351" s="139"/>
      <c r="M351" s="143"/>
      <c r="N351" s="144"/>
      <c r="O351" s="144"/>
      <c r="P351" s="145">
        <f>SUM(P352:P353)</f>
        <v>0</v>
      </c>
      <c r="Q351" s="144"/>
      <c r="R351" s="145">
        <f>SUM(R352:R353)</f>
        <v>0</v>
      </c>
      <c r="S351" s="144"/>
      <c r="T351" s="146">
        <f>SUM(T352:T353)</f>
        <v>0</v>
      </c>
      <c r="AR351" s="140" t="s">
        <v>80</v>
      </c>
      <c r="AT351" s="147" t="s">
        <v>69</v>
      </c>
      <c r="AU351" s="147" t="s">
        <v>78</v>
      </c>
      <c r="AY351" s="140" t="s">
        <v>132</v>
      </c>
      <c r="BK351" s="148">
        <f>SUM(BK352:BK353)</f>
        <v>0</v>
      </c>
    </row>
    <row r="352" spans="2:65" s="1" customFormat="1" ht="25.5" customHeight="1">
      <c r="B352" s="149"/>
      <c r="C352" s="150" t="s">
        <v>1340</v>
      </c>
      <c r="D352" s="150" t="s">
        <v>133</v>
      </c>
      <c r="E352" s="151" t="s">
        <v>1341</v>
      </c>
      <c r="F352" s="152" t="s">
        <v>1342</v>
      </c>
      <c r="G352" s="153" t="s">
        <v>282</v>
      </c>
      <c r="H352" s="154">
        <v>1</v>
      </c>
      <c r="I352" s="154"/>
      <c r="J352" s="154">
        <f>ROUND(I352*H352,2)</f>
        <v>0</v>
      </c>
      <c r="K352" s="152" t="s">
        <v>5</v>
      </c>
      <c r="L352" s="37"/>
      <c r="M352" s="155" t="s">
        <v>5</v>
      </c>
      <c r="N352" s="156" t="s">
        <v>41</v>
      </c>
      <c r="O352" s="157">
        <v>0</v>
      </c>
      <c r="P352" s="157">
        <f>O352*H352</f>
        <v>0</v>
      </c>
      <c r="Q352" s="157">
        <v>0</v>
      </c>
      <c r="R352" s="157">
        <f>Q352*H352</f>
        <v>0</v>
      </c>
      <c r="S352" s="157">
        <v>0</v>
      </c>
      <c r="T352" s="158">
        <f>S352*H352</f>
        <v>0</v>
      </c>
      <c r="AR352" s="23" t="s">
        <v>315</v>
      </c>
      <c r="AT352" s="23" t="s">
        <v>133</v>
      </c>
      <c r="AU352" s="23" t="s">
        <v>80</v>
      </c>
      <c r="AY352" s="23" t="s">
        <v>132</v>
      </c>
      <c r="BE352" s="159">
        <f>IF(N352="základní",J352,0)</f>
        <v>0</v>
      </c>
      <c r="BF352" s="159">
        <f>IF(N352="snížená",J352,0)</f>
        <v>0</v>
      </c>
      <c r="BG352" s="159">
        <f>IF(N352="zákl. přenesená",J352,0)</f>
        <v>0</v>
      </c>
      <c r="BH352" s="159">
        <f>IF(N352="sníž. přenesená",J352,0)</f>
        <v>0</v>
      </c>
      <c r="BI352" s="159">
        <f>IF(N352="nulová",J352,0)</f>
        <v>0</v>
      </c>
      <c r="BJ352" s="23" t="s">
        <v>78</v>
      </c>
      <c r="BK352" s="159">
        <f>ROUND(I352*H352,2)</f>
        <v>0</v>
      </c>
      <c r="BL352" s="23" t="s">
        <v>315</v>
      </c>
      <c r="BM352" s="23" t="s">
        <v>1343</v>
      </c>
    </row>
    <row r="353" spans="2:47" s="1" customFormat="1" ht="27">
      <c r="B353" s="37"/>
      <c r="D353" s="162" t="s">
        <v>149</v>
      </c>
      <c r="F353" s="163" t="s">
        <v>1344</v>
      </c>
      <c r="L353" s="37"/>
      <c r="M353" s="164"/>
      <c r="N353" s="38"/>
      <c r="O353" s="38"/>
      <c r="P353" s="38"/>
      <c r="Q353" s="38"/>
      <c r="R353" s="38"/>
      <c r="S353" s="38"/>
      <c r="T353" s="66"/>
      <c r="AT353" s="23" t="s">
        <v>149</v>
      </c>
      <c r="AU353" s="23" t="s">
        <v>80</v>
      </c>
    </row>
    <row r="354" spans="2:63" s="10" customFormat="1" ht="29.85" customHeight="1">
      <c r="B354" s="139"/>
      <c r="D354" s="140" t="s">
        <v>69</v>
      </c>
      <c r="E354" s="160" t="s">
        <v>542</v>
      </c>
      <c r="F354" s="160" t="s">
        <v>543</v>
      </c>
      <c r="J354" s="161">
        <f>BK354</f>
        <v>0</v>
      </c>
      <c r="L354" s="139"/>
      <c r="M354" s="143"/>
      <c r="N354" s="144"/>
      <c r="O354" s="144"/>
      <c r="P354" s="145">
        <f>SUM(P355:P356)</f>
        <v>35.75</v>
      </c>
      <c r="Q354" s="144"/>
      <c r="R354" s="145">
        <f>SUM(R355:R356)</f>
        <v>0.0494</v>
      </c>
      <c r="S354" s="144"/>
      <c r="T354" s="146">
        <f>SUM(T355:T356)</f>
        <v>0</v>
      </c>
      <c r="AR354" s="140" t="s">
        <v>80</v>
      </c>
      <c r="AT354" s="147" t="s">
        <v>69</v>
      </c>
      <c r="AU354" s="147" t="s">
        <v>78</v>
      </c>
      <c r="AY354" s="140" t="s">
        <v>132</v>
      </c>
      <c r="BK354" s="148">
        <f>SUM(BK355:BK356)</f>
        <v>0</v>
      </c>
    </row>
    <row r="355" spans="2:65" s="1" customFormat="1" ht="16.5" customHeight="1">
      <c r="B355" s="149"/>
      <c r="C355" s="150" t="s">
        <v>1345</v>
      </c>
      <c r="D355" s="150" t="s">
        <v>133</v>
      </c>
      <c r="E355" s="151" t="s">
        <v>545</v>
      </c>
      <c r="F355" s="152" t="s">
        <v>546</v>
      </c>
      <c r="G355" s="153" t="s">
        <v>188</v>
      </c>
      <c r="H355" s="154">
        <v>130</v>
      </c>
      <c r="I355" s="154"/>
      <c r="J355" s="154">
        <f>ROUND(I355*H355,2)</f>
        <v>0</v>
      </c>
      <c r="K355" s="152" t="s">
        <v>137</v>
      </c>
      <c r="L355" s="37"/>
      <c r="M355" s="155" t="s">
        <v>5</v>
      </c>
      <c r="N355" s="156" t="s">
        <v>41</v>
      </c>
      <c r="O355" s="157">
        <v>0.275</v>
      </c>
      <c r="P355" s="157">
        <f>O355*H355</f>
        <v>35.75</v>
      </c>
      <c r="Q355" s="157">
        <v>0.00038</v>
      </c>
      <c r="R355" s="157">
        <f>Q355*H355</f>
        <v>0.0494</v>
      </c>
      <c r="S355" s="157">
        <v>0</v>
      </c>
      <c r="T355" s="158">
        <f>S355*H355</f>
        <v>0</v>
      </c>
      <c r="AR355" s="23" t="s">
        <v>315</v>
      </c>
      <c r="AT355" s="23" t="s">
        <v>133</v>
      </c>
      <c r="AU355" s="23" t="s">
        <v>80</v>
      </c>
      <c r="AY355" s="23" t="s">
        <v>132</v>
      </c>
      <c r="BE355" s="159">
        <f>IF(N355="základní",J355,0)</f>
        <v>0</v>
      </c>
      <c r="BF355" s="159">
        <f>IF(N355="snížená",J355,0)</f>
        <v>0</v>
      </c>
      <c r="BG355" s="159">
        <f>IF(N355="zákl. přenesená",J355,0)</f>
        <v>0</v>
      </c>
      <c r="BH355" s="159">
        <f>IF(N355="sníž. přenesená",J355,0)</f>
        <v>0</v>
      </c>
      <c r="BI355" s="159">
        <f>IF(N355="nulová",J355,0)</f>
        <v>0</v>
      </c>
      <c r="BJ355" s="23" t="s">
        <v>78</v>
      </c>
      <c r="BK355" s="159">
        <f>ROUND(I355*H355,2)</f>
        <v>0</v>
      </c>
      <c r="BL355" s="23" t="s">
        <v>315</v>
      </c>
      <c r="BM355" s="23" t="s">
        <v>1346</v>
      </c>
    </row>
    <row r="356" spans="2:51" s="11" customFormat="1" ht="13.5">
      <c r="B356" s="168"/>
      <c r="D356" s="162" t="s">
        <v>191</v>
      </c>
      <c r="E356" s="169" t="s">
        <v>5</v>
      </c>
      <c r="F356" s="170" t="s">
        <v>1226</v>
      </c>
      <c r="H356" s="171">
        <v>130</v>
      </c>
      <c r="L356" s="168"/>
      <c r="M356" s="206"/>
      <c r="N356" s="207"/>
      <c r="O356" s="207"/>
      <c r="P356" s="207"/>
      <c r="Q356" s="207"/>
      <c r="R356" s="207"/>
      <c r="S356" s="207"/>
      <c r="T356" s="208"/>
      <c r="AT356" s="169" t="s">
        <v>191</v>
      </c>
      <c r="AU356" s="169" t="s">
        <v>80</v>
      </c>
      <c r="AV356" s="11" t="s">
        <v>80</v>
      </c>
      <c r="AW356" s="11" t="s">
        <v>33</v>
      </c>
      <c r="AX356" s="11" t="s">
        <v>78</v>
      </c>
      <c r="AY356" s="169" t="s">
        <v>132</v>
      </c>
    </row>
    <row r="357" spans="2:12" s="1" customFormat="1" ht="6.95" customHeight="1">
      <c r="B357" s="52"/>
      <c r="C357" s="53"/>
      <c r="D357" s="53"/>
      <c r="E357" s="53"/>
      <c r="F357" s="53"/>
      <c r="G357" s="53"/>
      <c r="H357" s="53"/>
      <c r="I357" s="53"/>
      <c r="J357" s="53"/>
      <c r="K357" s="53"/>
      <c r="L357" s="37"/>
    </row>
  </sheetData>
  <autoFilter ref="C92:K356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Vojtěch</dc:creator>
  <cp:keywords/>
  <dc:description/>
  <cp:lastModifiedBy>Aleš Vojtěch</cp:lastModifiedBy>
  <dcterms:created xsi:type="dcterms:W3CDTF">2018-02-05T07:13:22Z</dcterms:created>
  <dcterms:modified xsi:type="dcterms:W3CDTF">2018-02-05T07:17:12Z</dcterms:modified>
  <cp:category/>
  <cp:version/>
  <cp:contentType/>
  <cp:contentStatus/>
</cp:coreProperties>
</file>