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MLOUVY MZ\MZ1594 Město Kutná Hora - dokumentace\projekt\"/>
    </mc:Choice>
  </mc:AlternateContent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Pol'!$A$1:$M$74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6" i="12" l="1"/>
  <c r="G16" i="12" s="1"/>
  <c r="G72" i="12"/>
  <c r="G71" i="12"/>
  <c r="G69" i="12"/>
  <c r="G67" i="12"/>
  <c r="G65" i="12"/>
  <c r="G64" i="12"/>
  <c r="G63" i="12"/>
  <c r="G62" i="12"/>
  <c r="G61" i="12"/>
  <c r="G58" i="12"/>
  <c r="G55" i="12"/>
  <c r="G53" i="12"/>
  <c r="G51" i="12"/>
  <c r="G49" i="12"/>
  <c r="G46" i="12"/>
  <c r="G44" i="12"/>
  <c r="G42" i="12"/>
  <c r="G40" i="12"/>
  <c r="G37" i="12"/>
  <c r="G34" i="12"/>
  <c r="G31" i="12"/>
  <c r="G29" i="12"/>
  <c r="G26" i="12"/>
  <c r="G24" i="12"/>
  <c r="G21" i="12"/>
  <c r="G19" i="12"/>
  <c r="G14" i="12"/>
  <c r="G11" i="12"/>
  <c r="G9" i="12"/>
  <c r="G8" i="12" l="1"/>
  <c r="G47" i="1" s="1"/>
  <c r="I9" i="12"/>
  <c r="M9" i="12"/>
  <c r="I11" i="12"/>
  <c r="M11" i="12"/>
  <c r="I14" i="12"/>
  <c r="M14" i="12"/>
  <c r="I16" i="12"/>
  <c r="M16" i="12"/>
  <c r="G18" i="12"/>
  <c r="G48" i="1" s="1"/>
  <c r="I48" i="1" s="1"/>
  <c r="I19" i="12"/>
  <c r="M19" i="12"/>
  <c r="I21" i="12"/>
  <c r="M21" i="12"/>
  <c r="G23" i="12"/>
  <c r="G49" i="1" s="1"/>
  <c r="I49" i="1" s="1"/>
  <c r="I24" i="12"/>
  <c r="M24" i="12"/>
  <c r="I26" i="12"/>
  <c r="I23" i="12" s="1"/>
  <c r="M26" i="12"/>
  <c r="G28" i="12"/>
  <c r="G50" i="1" s="1"/>
  <c r="I50" i="1" s="1"/>
  <c r="I29" i="12"/>
  <c r="M29" i="12"/>
  <c r="I31" i="12"/>
  <c r="M31" i="12"/>
  <c r="I34" i="12"/>
  <c r="M34" i="12"/>
  <c r="G36" i="12"/>
  <c r="G51" i="1" s="1"/>
  <c r="I51" i="1" s="1"/>
  <c r="I37" i="12"/>
  <c r="I36" i="12" s="1"/>
  <c r="M37" i="12"/>
  <c r="M36" i="12" s="1"/>
  <c r="G39" i="12"/>
  <c r="G52" i="1" s="1"/>
  <c r="I52" i="1" s="1"/>
  <c r="I40" i="12"/>
  <c r="M40" i="12"/>
  <c r="I42" i="12"/>
  <c r="M42" i="12"/>
  <c r="I44" i="12"/>
  <c r="M44" i="12"/>
  <c r="I46" i="12"/>
  <c r="M46" i="12"/>
  <c r="I49" i="12"/>
  <c r="M49" i="12"/>
  <c r="I51" i="12"/>
  <c r="M51" i="12"/>
  <c r="G52" i="12"/>
  <c r="G53" i="1" s="1"/>
  <c r="I53" i="1" s="1"/>
  <c r="I53" i="12"/>
  <c r="M53" i="12"/>
  <c r="I55" i="12"/>
  <c r="M55" i="12"/>
  <c r="G57" i="12"/>
  <c r="G54" i="1" s="1"/>
  <c r="I54" i="1" s="1"/>
  <c r="I57" i="12"/>
  <c r="I58" i="12"/>
  <c r="M58" i="12"/>
  <c r="M57" i="12" s="1"/>
  <c r="G60" i="12"/>
  <c r="G55" i="1" s="1"/>
  <c r="I55" i="1" s="1"/>
  <c r="I61" i="12"/>
  <c r="M61" i="12"/>
  <c r="I62" i="12"/>
  <c r="M62" i="12"/>
  <c r="I63" i="12"/>
  <c r="M63" i="12"/>
  <c r="I64" i="12"/>
  <c r="M64" i="12"/>
  <c r="I65" i="12"/>
  <c r="M65" i="12"/>
  <c r="I67" i="12"/>
  <c r="M67" i="12"/>
  <c r="I69" i="12"/>
  <c r="M69" i="12"/>
  <c r="G70" i="12"/>
  <c r="G56" i="1" s="1"/>
  <c r="I56" i="1" s="1"/>
  <c r="I71" i="12"/>
  <c r="M71" i="12"/>
  <c r="I72" i="12"/>
  <c r="M72" i="12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E18" i="1" l="1"/>
  <c r="I18" i="1" s="1"/>
  <c r="E17" i="1"/>
  <c r="I17" i="1" s="1"/>
  <c r="I47" i="1"/>
  <c r="G57" i="1"/>
  <c r="M70" i="12"/>
  <c r="I60" i="12"/>
  <c r="I52" i="12"/>
  <c r="M39" i="12"/>
  <c r="M28" i="12"/>
  <c r="M18" i="12"/>
  <c r="I8" i="12"/>
  <c r="I70" i="12"/>
  <c r="M60" i="12"/>
  <c r="M52" i="12"/>
  <c r="I39" i="12"/>
  <c r="I28" i="12"/>
  <c r="M23" i="12"/>
  <c r="I18" i="12"/>
  <c r="M8" i="12"/>
  <c r="I57" i="1" l="1"/>
  <c r="E16" i="1"/>
  <c r="E21" i="1" l="1"/>
  <c r="I16" i="1"/>
  <c r="I21" i="1" s="1"/>
  <c r="G25" i="1" s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<sst xmlns="http://schemas.openxmlformats.org/spreadsheetml/2006/main" count="348" uniqueCount="200">
  <si>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</si>
  <si>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</si>
  <si>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</si>
  <si>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</si>
  <si>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</si>
  <si>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</si>
  <si>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</si>
  <si>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</si>
  <si>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</si>
  <si>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</si>
  <si>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</si>
  <si>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</si>
  <si>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</si>
  <si>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</si>
  <si>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</si>
  <si>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</si>
  <si>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</si>
  <si>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</si>
  <si>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</si>
  <si>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</si>
  <si>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</si>
  <si>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</si>
  <si>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</si>
  <si>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</si>
  <si>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</si>
  <si>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</si>
  <si>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</si>
  <si>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</si>
  <si>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</si>
  <si>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</si>
  <si>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</si>
  <si>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</si>
  <si>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</si>
  <si>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</si>
  <si>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</si>
  <si>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</si>
  <si>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</si>
  <si>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</si>
  <si>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</si>
  <si>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</si>
  <si>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</si>
  <si>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</si>
  <si>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</si>
  <si>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</si>
  <si>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 Ivan Bleskin</t>
  </si>
  <si>
    <t>STAVEBNÍ ÚPRAVY A MONTÁŽ NOVÉHO VÝTAHU</t>
  </si>
  <si>
    <t>Město Kutná Hora</t>
  </si>
  <si>
    <t>Havlíčkovo náměstí 552/1</t>
  </si>
  <si>
    <t>Kutná Hora-Kutná Hora-Vnitřní Město</t>
  </si>
  <si>
    <t>28401</t>
  </si>
  <si>
    <t>00236195</t>
  </si>
  <si>
    <t>CZ00236195</t>
  </si>
  <si>
    <t>VÝTAHY VANĚRKA s.r.o.</t>
  </si>
  <si>
    <t>U hrádku 2960</t>
  </si>
  <si>
    <t>Teplice</t>
  </si>
  <si>
    <t>41501</t>
  </si>
  <si>
    <t>25479296</t>
  </si>
  <si>
    <t>CZ25479296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</si>
  <si>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</si>
  <si>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</si>
  <si>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</si>
  <si>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</si>
  <si>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</si>
  <si>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</si>
  <si>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</si>
  <si>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Upravy povrchů vnitřní</t>
  </si>
  <si>
    <t>90</t>
  </si>
  <si>
    <t>Přípočty</t>
  </si>
  <si>
    <t>96</t>
  </si>
  <si>
    <t>Bourání konstrukcí</t>
  </si>
  <si>
    <t>99</t>
  </si>
  <si>
    <t>Staveništní přesun hmot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</si>
  <si>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</si>
  <si>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</si>
  <si>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</si>
  <si>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</si>
  <si>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</si>
  <si>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</si>
  <si>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</si>
  <si>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</si>
  <si>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47</t>
  </si>
  <si>
    <t>Výtahy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</si>
  <si>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</si>
  <si>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</si>
  <si>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</si>
  <si>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</si>
  <si>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</si>
  <si>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</si>
  <si>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</si>
  <si>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</si>
  <si>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</si>
  <si>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</si>
  <si>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</si>
  <si>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</si>
  <si>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</si>
  <si>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</si>
  <si>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</si>
  <si>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</si>
  <si>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</si>
  <si>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</si>
  <si>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</si>
  <si>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</si>
  <si>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</si>
  <si>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</si>
  <si>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</si>
  <si>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317941123RT2</t>
  </si>
  <si>
    <t>Osazení ocelových válcovaných nosníků  č.14-22, včetně dodávky profilu I č.14</t>
  </si>
  <si>
    <t>t</t>
  </si>
  <si>
    <t>POL1_0</t>
  </si>
  <si>
    <t>4*2*1,48*14,4/1000</t>
  </si>
  <si>
    <t>VV</t>
  </si>
  <si>
    <t>389381001RT2</t>
  </si>
  <si>
    <t>Dobetonování prefabrikovaných konstrukcí, betonem třídy C 16/20</t>
  </si>
  <si>
    <t>m3</t>
  </si>
  <si>
    <t>4*1,48*0,15*0,2*1,25</t>
  </si>
  <si>
    <t>4*1,54*0,15*0,1*1,25</t>
  </si>
  <si>
    <t>317941121R00</t>
  </si>
  <si>
    <t>Osazení ocelových válcovaných nosníků do č.12</t>
  </si>
  <si>
    <t>4*1,85*7,34/1000*1,05</t>
  </si>
  <si>
    <t>13331780R</t>
  </si>
  <si>
    <t>Úhelník rovnoramenný L jakost 11375   80x 80x 6 mm</t>
  </si>
  <si>
    <t>POL3_0</t>
  </si>
  <si>
    <t>612472101RAA</t>
  </si>
  <si>
    <t>Omítka stěn vnitřní Hasit třívrstvá, postřik, jádro 650 tl. 10 mm, štuk 160, lešení</t>
  </si>
  <si>
    <t>m2</t>
  </si>
  <si>
    <t>POL2_0</t>
  </si>
  <si>
    <t>(2*2,8+2,77+4,3)*2,09-4*1,18*2,25</t>
  </si>
  <si>
    <t>612425931RT2</t>
  </si>
  <si>
    <t>Omítka vápenná vnitřního ostění - štuková, s použitím suché maltové směsi</t>
  </si>
  <si>
    <t>4*0,2*(2*2,25+1,18)</t>
  </si>
  <si>
    <t>952901111R00</t>
  </si>
  <si>
    <t>Vyčištění budov o výšce podlaží do 4 m</t>
  </si>
  <si>
    <t>4*2,09*2,0</t>
  </si>
  <si>
    <t>979981106R00</t>
  </si>
  <si>
    <t>Kontejner, suť bez příměsí, odvoz a likvidace,12 t</t>
  </si>
  <si>
    <t>12,0</t>
  </si>
  <si>
    <t>771990010RA0</t>
  </si>
  <si>
    <t>Vybourání keramické nebo teracové dlažby</t>
  </si>
  <si>
    <t>962032231R00</t>
  </si>
  <si>
    <t>Bourání zdiva z cihel pálených na MVC</t>
  </si>
  <si>
    <t>(4*0,15*0,2*1,18+4*0,15*0,2*1,48+4*0,15*0,1*1,85)*1,25</t>
  </si>
  <si>
    <t>(8*0,25*0,1*1,54+4*0,15*0,1*1,54)*1,25</t>
  </si>
  <si>
    <t>962052211R00</t>
  </si>
  <si>
    <t>Bourání zdiva železobetonového nadzákladového</t>
  </si>
  <si>
    <t>4*0,05*0,15*1,54*1,25</t>
  </si>
  <si>
    <t>998011003R00</t>
  </si>
  <si>
    <t>Přesun hmot pro budovy zděné výšky do 24 m</t>
  </si>
  <si>
    <t>1,1+0,53</t>
  </si>
  <si>
    <t>771212113R00</t>
  </si>
  <si>
    <t>Kladení dlažby keramické do TM, vel. do 400x400 mm</t>
  </si>
  <si>
    <t>771130111R00</t>
  </si>
  <si>
    <t>Obklad soklíků rovných do tmele výšky do 100 mm</t>
  </si>
  <si>
    <t>m</t>
  </si>
  <si>
    <t>4*2,09</t>
  </si>
  <si>
    <t>771479001R00</t>
  </si>
  <si>
    <t>Řezání dlaždic keramických pro soklíky</t>
  </si>
  <si>
    <t>8,36</t>
  </si>
  <si>
    <t>59764210R</t>
  </si>
  <si>
    <t>Dlažba Taurus Granit hladká protiskl. 300x300x9 mm, Nordic</t>
  </si>
  <si>
    <t>4*2,09*2,0*1,15</t>
  </si>
  <si>
    <t>4*2,09*0,08*1,15</t>
  </si>
  <si>
    <t>771579795RT2</t>
  </si>
  <si>
    <t>Příplatek za spárování vodotěsnou hmotou - plošně, Aso-flexfuge (Schomburg)</t>
  </si>
  <si>
    <t>19,9971*1,15</t>
  </si>
  <si>
    <t>998771203R00</t>
  </si>
  <si>
    <t>Přesun hmot pro podlahy z dlaždic, výšky do 24 m</t>
  </si>
  <si>
    <t>783851225RT3</t>
  </si>
  <si>
    <t>Nátěr epoxidový betonových podlah Nitoflor FC 130, 2x Nitoflor FC 130 Dark Grey (tmavě šedá)</t>
  </si>
  <si>
    <t>2*1,16*1,49</t>
  </si>
  <si>
    <t>783851212R00</t>
  </si>
  <si>
    <t>Nátěr epoxidový stěn 2x + 1x email + 1x tmel</t>
  </si>
  <si>
    <t>1,16*(1,58*2+1,49*2)</t>
  </si>
  <si>
    <t>784165522R00</t>
  </si>
  <si>
    <t>Malba tekutá HET Klasik, barva, bez penetrace, 2 x</t>
  </si>
  <si>
    <t>(15,86+4,54)*1,15</t>
  </si>
  <si>
    <t>240000001</t>
  </si>
  <si>
    <t>Provedení instalací, bez materiálu, viz specifikace</t>
  </si>
  <si>
    <t>kpl</t>
  </si>
  <si>
    <t>210800117RT1</t>
  </si>
  <si>
    <t>Kabel CYKY 750 V 5x4 mm2 uložený pod omítkou, včetně dodávky kabelu</t>
  </si>
  <si>
    <t>357161607R</t>
  </si>
  <si>
    <t>Rozvodnice plastová RNG-1P14</t>
  </si>
  <si>
    <t>kus</t>
  </si>
  <si>
    <t>35822401R</t>
  </si>
  <si>
    <t>Jistič do 63 A 3pólový charakter. B LPN-16B-3</t>
  </si>
  <si>
    <t>220280102R00</t>
  </si>
  <si>
    <t>Uložení byt. kabelu pod omítku s vysekáním drážky</t>
  </si>
  <si>
    <t>5*4,0</t>
  </si>
  <si>
    <t>34111036</t>
  </si>
  <si>
    <t>Kabel silový s Cu jádrem 750 V CYKY 3 x 2,5 mm2</t>
  </si>
  <si>
    <t>50,0</t>
  </si>
  <si>
    <t>34109515R</t>
  </si>
  <si>
    <t>Kabel silový s Cu jádrem 750 V CYKYLo 3x1,5 mm2</t>
  </si>
  <si>
    <t>ks</t>
  </si>
  <si>
    <t/>
  </si>
  <si>
    <t>END</t>
  </si>
  <si>
    <t>47124700R.DE</t>
  </si>
  <si>
    <t>471-24700R.D+M</t>
  </si>
  <si>
    <t>Demontáž původního výtahu</t>
  </si>
  <si>
    <t>Dodávka a montáž výtahu TOVi 450/1,0 4/4 aut. dveře 900mm RAL, kabina 1000x1290x2100mm 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</si>
</sst>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,000"/>
    <numFmt numFmtId="165" formatCode="#\ ##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49" fontId="0" fillId="0" borderId="2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/>
    <xf numFmtId="165" fontId="0" fillId="0" borderId="26" xfId="0" applyNumberFormat="1" applyBorder="1"/>
    <xf numFmtId="165" fontId="0" fillId="4" borderId="30" xfId="0" applyNumberFormat="1" applyFill="1" applyBorder="1" applyAlignment="1"/>
    <xf numFmtId="165" fontId="7" fillId="3" borderId="27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0" fillId="0" borderId="31" xfId="0" applyNumberFormat="1" applyBorder="1" applyAlignment="1"/>
    <xf numFmtId="165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165" fontId="10" fillId="3" borderId="28" xfId="0" applyNumberFormat="1" applyFont="1" applyFill="1" applyBorder="1" applyAlignment="1">
      <alignment horizontal="center" vertical="center" wrapText="1" shrinkToFit="1"/>
    </xf>
    <xf numFmtId="165" fontId="7" fillId="3" borderId="28" xfId="0" applyNumberFormat="1" applyFont="1" applyFill="1" applyBorder="1" applyAlignment="1">
      <alignment horizontal="center" vertical="center" wrapText="1" shrinkToFit="1"/>
    </xf>
    <xf numFmtId="165" fontId="3" fillId="0" borderId="29" xfId="0" applyNumberFormat="1" applyFont="1" applyBorder="1" applyAlignment="1">
      <alignment horizontal="right" wrapText="1" shrinkToFit="1"/>
    </xf>
    <xf numFmtId="165" fontId="3" fillId="0" borderId="29" xfId="0" applyNumberFormat="1" applyFont="1" applyBorder="1" applyAlignment="1">
      <alignment horizontal="right" shrinkToFit="1"/>
    </xf>
    <xf numFmtId="165" fontId="0" fillId="0" borderId="29" xfId="0" applyNumberFormat="1" applyBorder="1" applyAlignment="1">
      <alignment shrinkToFit="1"/>
    </xf>
    <xf numFmtId="165" fontId="0" fillId="4" borderId="30" xfId="0" applyNumberFormat="1" applyFill="1" applyBorder="1" applyAlignment="1">
      <alignment wrapText="1" shrinkToFit="1"/>
    </xf>
    <xf numFmtId="165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/>
    </xf>
    <xf numFmtId="0" fontId="17" fillId="0" borderId="26" xfId="0" applyFont="1" applyBorder="1"/>
    <xf numFmtId="49" fontId="1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7" fillId="4" borderId="10" xfId="0" applyFont="1" applyFill="1" applyBorder="1"/>
    <xf numFmtId="0" fontId="1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164" fontId="17" fillId="0" borderId="33" xfId="0" applyNumberFormat="1" applyFont="1" applyBorder="1" applyAlignment="1">
      <alignment vertical="center"/>
    </xf>
    <xf numFmtId="164" fontId="17" fillId="4" borderId="38" xfId="0" applyNumberFormat="1" applyFont="1" applyFill="1" applyBorder="1" applyAlignment="1"/>
    <xf numFmtId="49" fontId="17" fillId="0" borderId="36" xfId="0" applyNumberFormat="1" applyFont="1" applyBorder="1" applyAlignment="1">
      <alignment vertical="center"/>
    </xf>
    <xf numFmtId="164" fontId="17" fillId="0" borderId="35" xfId="0" applyNumberFormat="1" applyFont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164" fontId="17" fillId="0" borderId="38" xfId="0" applyNumberFormat="1" applyFont="1" applyBorder="1" applyAlignment="1">
      <alignment vertical="center"/>
    </xf>
    <xf numFmtId="164" fontId="17" fillId="0" borderId="35" xfId="0" applyNumberFormat="1" applyFont="1" applyBorder="1" applyAlignment="1">
      <alignment horizontal="center" vertical="center"/>
    </xf>
    <xf numFmtId="164" fontId="17" fillId="0" borderId="33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4" xfId="0" applyFont="1" applyBorder="1" applyAlignment="1">
      <alignment horizontal="center" vertical="top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0" fontId="0" fillId="3" borderId="37" xfId="0" applyFill="1" applyBorder="1" applyAlignment="1">
      <alignment horizontal="center" vertical="top" shrinkToFit="1"/>
    </xf>
    <xf numFmtId="164" fontId="0" fillId="3" borderId="48" xfId="0" applyNumberFormat="1" applyFill="1" applyBorder="1" applyAlignment="1">
      <alignment vertical="top"/>
    </xf>
    <xf numFmtId="164" fontId="18" fillId="0" borderId="33" xfId="0" applyNumberFormat="1" applyFont="1" applyBorder="1" applyAlignment="1">
      <alignment vertical="top" shrinkToFit="1"/>
    </xf>
    <xf numFmtId="164" fontId="18" fillId="0" borderId="26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16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52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7" xfId="0" applyFont="1" applyBorder="1" applyAlignment="1">
      <alignment horizontal="center" vertical="top" shrinkToFit="1"/>
    </xf>
    <xf numFmtId="164" fontId="18" fillId="0" borderId="38" xfId="0" applyNumberFormat="1" applyFont="1" applyBorder="1" applyAlignment="1">
      <alignment vertical="top" shrinkToFit="1"/>
    </xf>
    <xf numFmtId="164" fontId="18" fillId="0" borderId="10" xfId="0" applyNumberFormat="1" applyFont="1" applyBorder="1" applyAlignment="1">
      <alignment vertical="top" shrinkToFit="1"/>
    </xf>
    <xf numFmtId="0" fontId="18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3" borderId="42" xfId="0" applyNumberFormat="1" applyFill="1" applyBorder="1"/>
    <xf numFmtId="4" fontId="0" fillId="0" borderId="0" xfId="0" applyNumberFormat="1"/>
    <xf numFmtId="4" fontId="0" fillId="3" borderId="35" xfId="0" applyNumberFormat="1" applyFill="1" applyBorder="1"/>
    <xf numFmtId="4" fontId="0" fillId="3" borderId="48" xfId="0" applyNumberFormat="1" applyFill="1" applyBorder="1" applyAlignment="1">
      <alignment vertical="top"/>
    </xf>
    <xf numFmtId="4" fontId="18" fillId="0" borderId="33" xfId="0" applyNumberFormat="1" applyFont="1" applyBorder="1" applyAlignment="1">
      <alignment vertical="top" shrinkToFit="1"/>
    </xf>
    <xf numFmtId="4" fontId="19" fillId="0" borderId="33" xfId="0" applyNumberFormat="1" applyFont="1" applyBorder="1" applyAlignment="1">
      <alignment vertical="top" wrapText="1" shrinkToFit="1"/>
    </xf>
    <xf numFmtId="4" fontId="0" fillId="3" borderId="38" xfId="0" applyNumberFormat="1" applyFill="1" applyBorder="1" applyAlignment="1">
      <alignment vertical="top" shrinkToFit="1"/>
    </xf>
    <xf numFmtId="4" fontId="18" fillId="0" borderId="38" xfId="0" applyNumberFormat="1" applyFont="1" applyBorder="1" applyAlignment="1">
      <alignment vertical="top" shrinkToFit="1"/>
    </xf>
    <xf numFmtId="4" fontId="0" fillId="0" borderId="0" xfId="0" applyNumberFormat="1" applyAlignment="1">
      <alignment vertical="top"/>
    </xf>
    <xf numFmtId="3" fontId="0" fillId="3" borderId="42" xfId="0" applyNumberFormat="1" applyFill="1" applyBorder="1"/>
    <xf numFmtId="3" fontId="0" fillId="3" borderId="41" xfId="0" applyNumberFormat="1" applyFill="1" applyBorder="1"/>
    <xf numFmtId="3" fontId="0" fillId="0" borderId="0" xfId="0" applyNumberFormat="1"/>
    <xf numFmtId="3" fontId="0" fillId="3" borderId="36" xfId="0" applyNumberFormat="1" applyFill="1" applyBorder="1"/>
    <xf numFmtId="3" fontId="0" fillId="3" borderId="50" xfId="0" applyNumberFormat="1" applyFill="1" applyBorder="1"/>
    <xf numFmtId="3" fontId="0" fillId="3" borderId="48" xfId="0" applyNumberFormat="1" applyFill="1" applyBorder="1" applyAlignment="1">
      <alignment vertical="top"/>
    </xf>
    <xf numFmtId="3" fontId="18" fillId="0" borderId="33" xfId="0" applyNumberFormat="1" applyFont="1" applyBorder="1" applyAlignment="1">
      <alignment vertical="top" shrinkToFit="1"/>
    </xf>
    <xf numFmtId="3" fontId="0" fillId="3" borderId="38" xfId="0" applyNumberFormat="1" applyFill="1" applyBorder="1" applyAlignment="1">
      <alignment vertical="top" shrinkToFit="1"/>
    </xf>
    <xf numFmtId="3" fontId="0" fillId="0" borderId="0" xfId="0" applyNumberFormat="1" applyAlignment="1">
      <alignment vertical="top"/>
    </xf>
    <xf numFmtId="3" fontId="18" fillId="0" borderId="48" xfId="0" applyNumberFormat="1" applyFont="1" applyBorder="1" applyAlignment="1">
      <alignment vertical="top" shrinkToFit="1"/>
    </xf>
    <xf numFmtId="4" fontId="8" fillId="0" borderId="12" xfId="0" applyNumberFormat="1" applyFont="1" applyBorder="1" applyAlignment="1">
      <alignment horizontal="right" vertical="center"/>
    </xf>
    <xf numFmtId="4" fontId="0" fillId="0" borderId="12" xfId="0" applyNumberFormat="1" applyBorder="1" applyAlignment="1">
      <alignment horizontal="left" vertical="center" indent="1"/>
    </xf>
    <xf numFmtId="4" fontId="8" fillId="0" borderId="12" xfId="0" applyNumberFormat="1" applyFont="1" applyBorder="1" applyAlignment="1">
      <alignment vertical="center"/>
    </xf>
    <xf numFmtId="4" fontId="0" fillId="0" borderId="16" xfId="0" applyNumberFormat="1" applyFont="1" applyBorder="1" applyAlignment="1">
      <alignment horizontal="left"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horizontal="left" vertical="center" indent="1"/>
    </xf>
    <xf numFmtId="4" fontId="0" fillId="0" borderId="8" xfId="0" applyNumberFormat="1" applyFont="1" applyBorder="1" applyAlignment="1">
      <alignment horizontal="left" vertical="center"/>
    </xf>
    <xf numFmtId="164" fontId="17" fillId="0" borderId="36" xfId="0" applyNumberFormat="1" applyFont="1" applyBorder="1" applyAlignment="1">
      <alignment vertical="center"/>
    </xf>
    <xf numFmtId="164" fontId="17" fillId="0" borderId="26" xfId="0" applyNumberFormat="1" applyFont="1" applyBorder="1" applyAlignment="1">
      <alignment vertical="center"/>
    </xf>
    <xf numFmtId="164" fontId="17" fillId="0" borderId="10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164" fontId="12" fillId="3" borderId="7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4" fontId="0" fillId="0" borderId="8" xfId="0" applyNumberFormat="1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164" fontId="17" fillId="0" borderId="26" xfId="0" applyNumberFormat="1" applyFont="1" applyBorder="1" applyAlignment="1">
      <alignment vertical="center"/>
    </xf>
    <xf numFmtId="164" fontId="17" fillId="0" borderId="34" xfId="0" applyNumberFormat="1" applyFont="1" applyBorder="1" applyAlignment="1">
      <alignment vertical="center"/>
    </xf>
    <xf numFmtId="49" fontId="17" fillId="0" borderId="26" xfId="0" applyNumberFormat="1" applyFont="1" applyBorder="1" applyAlignment="1">
      <alignment vertical="center" wrapText="1"/>
    </xf>
    <xf numFmtId="49" fontId="1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65" fontId="0" fillId="0" borderId="12" xfId="0" applyNumberFormat="1" applyBorder="1"/>
    <xf numFmtId="165" fontId="0" fillId="0" borderId="12" xfId="0" applyNumberFormat="1" applyBorder="1" applyAlignment="1">
      <alignment wrapText="1"/>
    </xf>
    <xf numFmtId="165" fontId="0" fillId="4" borderId="31" xfId="0" applyNumberFormat="1" applyFill="1" applyBorder="1"/>
    <xf numFmtId="165" fontId="0" fillId="4" borderId="12" xfId="0" applyNumberFormat="1" applyFill="1" applyBorder="1"/>
    <xf numFmtId="165" fontId="0" fillId="4" borderId="32" xfId="0" applyNumberFormat="1" applyFill="1" applyBorder="1"/>
    <xf numFmtId="0" fontId="16" fillId="3" borderId="48" xfId="0" applyFont="1" applyFill="1" applyBorder="1" applyAlignment="1">
      <alignment horizontal="center" vertical="center" wrapText="1"/>
    </xf>
    <xf numFmtId="164" fontId="17" fillId="0" borderId="36" xfId="0" applyNumberFormat="1" applyFont="1" applyBorder="1" applyAlignment="1">
      <alignment vertical="center"/>
    </xf>
    <xf numFmtId="164" fontId="17" fillId="0" borderId="54" xfId="0" applyNumberFormat="1" applyFont="1" applyBorder="1" applyAlignment="1">
      <alignment vertical="center"/>
    </xf>
    <xf numFmtId="49" fontId="17" fillId="0" borderId="36" xfId="0" applyNumberFormat="1" applyFont="1" applyBorder="1" applyAlignment="1">
      <alignment vertical="center" wrapText="1"/>
    </xf>
    <xf numFmtId="49" fontId="17" fillId="0" borderId="18" xfId="0" applyNumberFormat="1" applyFont="1" applyBorder="1" applyAlignment="1">
      <alignment vertical="center" wrapText="1"/>
    </xf>
    <xf numFmtId="164" fontId="17" fillId="0" borderId="10" xfId="0" applyNumberFormat="1" applyFont="1" applyBorder="1" applyAlignment="1">
      <alignment vertical="center"/>
    </xf>
    <xf numFmtId="164" fontId="17" fillId="0" borderId="37" xfId="0" applyNumberFormat="1" applyFont="1" applyBorder="1" applyAlignment="1">
      <alignment vertical="center"/>
    </xf>
    <xf numFmtId="49" fontId="17" fillId="0" borderId="10" xfId="0" applyNumberFormat="1" applyFont="1" applyBorder="1" applyAlignment="1">
      <alignment vertical="center" wrapText="1"/>
    </xf>
    <xf numFmtId="49" fontId="17" fillId="0" borderId="6" xfId="0" applyNumberFormat="1" applyFont="1" applyBorder="1" applyAlignment="1">
      <alignment vertical="center" wrapText="1"/>
    </xf>
    <xf numFmtId="164" fontId="17" fillId="4" borderId="4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5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3" fontId="18" fillId="5" borderId="38" xfId="0" applyNumberFormat="1" applyFont="1" applyFill="1" applyBorder="1" applyAlignment="1">
      <alignment vertical="top" shrinkToFit="1"/>
    </xf>
    <xf numFmtId="3" fontId="18" fillId="5" borderId="33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213" t="s">
        <v>38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1" zoomScaleNormal="100" zoomScaleSheetLayoutView="75" workbookViewId="0">
      <selection activeCell="M23" sqref="M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5" t="s">
        <v>35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">
      <c r="A2" s="4"/>
      <c r="B2" s="73" t="s">
        <v>39</v>
      </c>
      <c r="C2" s="74"/>
      <c r="D2" s="75"/>
      <c r="E2" s="75" t="s">
        <v>45</v>
      </c>
      <c r="F2" s="76"/>
      <c r="G2" s="77"/>
      <c r="H2" s="76"/>
      <c r="I2" s="77"/>
      <c r="J2" s="78"/>
      <c r="O2" s="2"/>
    </row>
    <row r="3" spans="1:15" ht="23.25" hidden="1" customHeight="1" x14ac:dyDescent="0.2">
      <c r="A3" s="4"/>
      <c r="B3" s="79" t="s">
        <v>42</v>
      </c>
      <c r="C3" s="74"/>
      <c r="D3" s="80"/>
      <c r="E3" s="80"/>
      <c r="F3" s="81"/>
      <c r="G3" s="81"/>
      <c r="H3" s="74"/>
      <c r="I3" s="82"/>
      <c r="J3" s="83"/>
    </row>
    <row r="4" spans="1:15" ht="23.25" hidden="1" customHeight="1" x14ac:dyDescent="0.2">
      <c r="A4" s="4"/>
      <c r="B4" s="84" t="s">
        <v>43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5" t="s">
        <v>21</v>
      </c>
      <c r="C5" s="5"/>
      <c r="D5" s="90" t="s">
        <v>46</v>
      </c>
      <c r="E5" s="26"/>
      <c r="F5" s="26"/>
      <c r="G5" s="26"/>
      <c r="H5" s="28" t="s">
        <v>32</v>
      </c>
      <c r="I5" s="90" t="s">
        <v>50</v>
      </c>
      <c r="J5" s="11"/>
    </row>
    <row r="6" spans="1:15" ht="15.75" customHeight="1" x14ac:dyDescent="0.2">
      <c r="A6" s="4"/>
      <c r="B6" s="41"/>
      <c r="C6" s="26"/>
      <c r="D6" s="90" t="s">
        <v>47</v>
      </c>
      <c r="E6" s="26"/>
      <c r="F6" s="26"/>
      <c r="G6" s="26"/>
      <c r="H6" s="28" t="s">
        <v>33</v>
      </c>
      <c r="I6" s="90" t="s">
        <v>51</v>
      </c>
      <c r="J6" s="11"/>
    </row>
    <row r="7" spans="1:15" ht="15.75" customHeight="1" x14ac:dyDescent="0.2">
      <c r="A7" s="4"/>
      <c r="B7" s="42"/>
      <c r="C7" s="91" t="s">
        <v>49</v>
      </c>
      <c r="D7" s="72" t="s">
        <v>48</v>
      </c>
      <c r="E7" s="34"/>
      <c r="F7" s="34"/>
      <c r="G7" s="34"/>
      <c r="H7" s="36"/>
      <c r="I7" s="34"/>
      <c r="J7" s="48"/>
    </row>
    <row r="8" spans="1:15" ht="24" hidden="1" customHeight="1" x14ac:dyDescent="0.2">
      <c r="A8" s="4"/>
      <c r="B8" s="45" t="s">
        <v>19</v>
      </c>
      <c r="C8" s="5"/>
      <c r="D8" s="35"/>
      <c r="E8" s="5"/>
      <c r="F8" s="5"/>
      <c r="G8" s="43"/>
      <c r="H8" s="28" t="s">
        <v>32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3"/>
      <c r="H9" s="28" t="s">
        <v>33</v>
      </c>
      <c r="I9" s="33"/>
      <c r="J9" s="11"/>
    </row>
    <row r="10" spans="1:15" ht="15.75" hidden="1" customHeight="1" x14ac:dyDescent="0.2">
      <c r="A10" s="4"/>
      <c r="B10" s="49"/>
      <c r="C10" s="27"/>
      <c r="D10" s="44"/>
      <c r="E10" s="52"/>
      <c r="F10" s="52"/>
      <c r="G10" s="50"/>
      <c r="H10" s="50"/>
      <c r="I10" s="51"/>
      <c r="J10" s="48"/>
    </row>
    <row r="11" spans="1:15" ht="24" customHeight="1" x14ac:dyDescent="0.2">
      <c r="A11" s="4"/>
      <c r="B11" s="45" t="s">
        <v>18</v>
      </c>
      <c r="C11" s="5"/>
      <c r="D11" s="231" t="s">
        <v>52</v>
      </c>
      <c r="E11" s="231"/>
      <c r="F11" s="231"/>
      <c r="G11" s="231"/>
      <c r="H11" s="28" t="s">
        <v>32</v>
      </c>
      <c r="I11" s="90" t="s">
        <v>56</v>
      </c>
      <c r="J11" s="11"/>
    </row>
    <row r="12" spans="1:15" ht="15.75" customHeight="1" x14ac:dyDescent="0.2">
      <c r="A12" s="4"/>
      <c r="B12" s="41"/>
      <c r="C12" s="26"/>
      <c r="D12" s="233" t="s">
        <v>53</v>
      </c>
      <c r="E12" s="233"/>
      <c r="F12" s="233"/>
      <c r="G12" s="233"/>
      <c r="H12" s="28" t="s">
        <v>33</v>
      </c>
      <c r="I12" s="90" t="s">
        <v>57</v>
      </c>
      <c r="J12" s="11"/>
    </row>
    <row r="13" spans="1:15" ht="15.75" customHeight="1" x14ac:dyDescent="0.2">
      <c r="A13" s="4"/>
      <c r="B13" s="42"/>
      <c r="C13" s="91" t="s">
        <v>55</v>
      </c>
      <c r="D13" s="234" t="s">
        <v>54</v>
      </c>
      <c r="E13" s="234"/>
      <c r="F13" s="234"/>
      <c r="G13" s="234"/>
      <c r="H13" s="29"/>
      <c r="I13" s="34"/>
      <c r="J13" s="48"/>
    </row>
    <row r="14" spans="1:15" ht="24" customHeight="1" x14ac:dyDescent="0.2">
      <c r="A14" s="4"/>
      <c r="B14" s="58" t="s">
        <v>20</v>
      </c>
      <c r="C14" s="59"/>
      <c r="D14" s="60" t="s">
        <v>44</v>
      </c>
      <c r="E14" s="61"/>
      <c r="F14" s="61"/>
      <c r="G14" s="61"/>
      <c r="H14" s="62"/>
      <c r="I14" s="61"/>
      <c r="J14" s="63"/>
    </row>
    <row r="15" spans="1:15" ht="32.25" customHeight="1" x14ac:dyDescent="0.2">
      <c r="A15" s="4"/>
      <c r="B15" s="49" t="s">
        <v>30</v>
      </c>
      <c r="C15" s="64"/>
      <c r="D15" s="50"/>
      <c r="E15" s="230" t="s">
        <v>29</v>
      </c>
      <c r="F15" s="230"/>
      <c r="G15" s="230"/>
      <c r="H15" s="230"/>
      <c r="I15" s="230" t="s">
        <v>28</v>
      </c>
      <c r="J15" s="232"/>
    </row>
    <row r="16" spans="1:15" ht="23.25" customHeight="1" x14ac:dyDescent="0.2">
      <c r="A16" s="138" t="s">
        <v>23</v>
      </c>
      <c r="B16" s="139" t="s">
        <v>23</v>
      </c>
      <c r="C16" s="54"/>
      <c r="D16" s="55"/>
      <c r="E16" s="218">
        <f>I47+I48+I49+I50+I51</f>
        <v>0</v>
      </c>
      <c r="F16" s="223"/>
      <c r="G16" s="218"/>
      <c r="H16" s="223"/>
      <c r="I16" s="218">
        <f>E16</f>
        <v>0</v>
      </c>
      <c r="J16" s="219"/>
    </row>
    <row r="17" spans="1:10" ht="23.25" customHeight="1" x14ac:dyDescent="0.2">
      <c r="A17" s="138" t="s">
        <v>24</v>
      </c>
      <c r="B17" s="139" t="s">
        <v>24</v>
      </c>
      <c r="C17" s="54"/>
      <c r="D17" s="55"/>
      <c r="E17" s="218">
        <f>I52+I53+I54</f>
        <v>0</v>
      </c>
      <c r="F17" s="223"/>
      <c r="G17" s="218"/>
      <c r="H17" s="223"/>
      <c r="I17" s="218">
        <f>E17</f>
        <v>0</v>
      </c>
      <c r="J17" s="219"/>
    </row>
    <row r="18" spans="1:10" ht="23.25" customHeight="1" x14ac:dyDescent="0.2">
      <c r="A18" s="138" t="s">
        <v>25</v>
      </c>
      <c r="B18" s="139" t="s">
        <v>25</v>
      </c>
      <c r="C18" s="54"/>
      <c r="D18" s="55"/>
      <c r="E18" s="218">
        <f>I55+I56</f>
        <v>0</v>
      </c>
      <c r="F18" s="223"/>
      <c r="G18" s="218"/>
      <c r="H18" s="223"/>
      <c r="I18" s="218">
        <f>E18</f>
        <v>0</v>
      </c>
      <c r="J18" s="219"/>
    </row>
    <row r="19" spans="1:10" ht="23.25" customHeight="1" x14ac:dyDescent="0.2">
      <c r="A19" s="138" t="s">
        <v>82</v>
      </c>
      <c r="B19" s="139" t="s">
        <v>26</v>
      </c>
      <c r="C19" s="54"/>
      <c r="D19" s="55"/>
      <c r="E19" s="218">
        <v>0</v>
      </c>
      <c r="F19" s="223"/>
      <c r="G19" s="218"/>
      <c r="H19" s="223"/>
      <c r="I19" s="218">
        <v>0</v>
      </c>
      <c r="J19" s="219"/>
    </row>
    <row r="20" spans="1:10" ht="23.25" customHeight="1" x14ac:dyDescent="0.2">
      <c r="A20" s="138" t="s">
        <v>83</v>
      </c>
      <c r="B20" s="139" t="s">
        <v>27</v>
      </c>
      <c r="C20" s="54"/>
      <c r="D20" s="55"/>
      <c r="E20" s="218">
        <v>0</v>
      </c>
      <c r="F20" s="223"/>
      <c r="G20" s="218"/>
      <c r="H20" s="223"/>
      <c r="I20" s="218">
        <v>0</v>
      </c>
      <c r="J20" s="219"/>
    </row>
    <row r="21" spans="1:10" ht="23.25" customHeight="1" x14ac:dyDescent="0.2">
      <c r="A21" s="4"/>
      <c r="B21" s="66" t="s">
        <v>28</v>
      </c>
      <c r="C21" s="67"/>
      <c r="D21" s="68"/>
      <c r="E21" s="220">
        <f>CEILING(SUM(E16:F20),1)</f>
        <v>0</v>
      </c>
      <c r="F21" s="221"/>
      <c r="G21" s="220"/>
      <c r="H21" s="221"/>
      <c r="I21" s="220">
        <f>CEILING(SUM(I16:J20),1)</f>
        <v>0</v>
      </c>
      <c r="J21" s="242"/>
    </row>
    <row r="22" spans="1:10" ht="33" customHeight="1" x14ac:dyDescent="0.2">
      <c r="A22" s="4"/>
      <c r="B22" s="57" t="s">
        <v>31</v>
      </c>
      <c r="C22" s="54"/>
      <c r="D22" s="55"/>
      <c r="E22" s="202"/>
      <c r="F22" s="203"/>
      <c r="G22" s="204"/>
      <c r="H22" s="204"/>
      <c r="I22" s="204"/>
      <c r="J22" s="205"/>
    </row>
    <row r="23" spans="1:10" ht="23.25" customHeight="1" x14ac:dyDescent="0.2">
      <c r="A23" s="4"/>
      <c r="B23" s="53" t="s">
        <v>11</v>
      </c>
      <c r="C23" s="54"/>
      <c r="D23" s="55"/>
      <c r="E23" s="206">
        <v>15</v>
      </c>
      <c r="F23" s="203" t="s">
        <v>0</v>
      </c>
      <c r="G23" s="216">
        <v>0</v>
      </c>
      <c r="H23" s="217"/>
      <c r="I23" s="217"/>
      <c r="J23" s="205" t="str">
        <f t="shared" ref="J23:J28" si="0">Mena</f>
        <v>CZK</v>
      </c>
    </row>
    <row r="24" spans="1:10" ht="23.25" customHeight="1" x14ac:dyDescent="0.2">
      <c r="A24" s="4"/>
      <c r="B24" s="53" t="s">
        <v>12</v>
      </c>
      <c r="C24" s="54"/>
      <c r="D24" s="55"/>
      <c r="E24" s="206">
        <f>SazbaDPH1</f>
        <v>15</v>
      </c>
      <c r="F24" s="203" t="s">
        <v>0</v>
      </c>
      <c r="G24" s="240">
        <v>0</v>
      </c>
      <c r="H24" s="241"/>
      <c r="I24" s="241"/>
      <c r="J24" s="205" t="str">
        <f t="shared" si="0"/>
        <v>CZK</v>
      </c>
    </row>
    <row r="25" spans="1:10" ht="23.25" customHeight="1" x14ac:dyDescent="0.2">
      <c r="A25" s="4"/>
      <c r="B25" s="53" t="s">
        <v>13</v>
      </c>
      <c r="C25" s="54"/>
      <c r="D25" s="55"/>
      <c r="E25" s="206">
        <v>21</v>
      </c>
      <c r="F25" s="203" t="s">
        <v>0</v>
      </c>
      <c r="G25" s="216">
        <f>I21</f>
        <v>0</v>
      </c>
      <c r="H25" s="217"/>
      <c r="I25" s="217"/>
      <c r="J25" s="205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207">
        <f>SazbaDPH2</f>
        <v>21</v>
      </c>
      <c r="F26" s="208" t="s">
        <v>0</v>
      </c>
      <c r="G26" s="227">
        <f>ZakladDPHZakl*21%</f>
        <v>0</v>
      </c>
      <c r="H26" s="228"/>
      <c r="I26" s="228"/>
      <c r="J26" s="209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9"/>
      <c r="H27" s="229"/>
      <c r="I27" s="229"/>
      <c r="J27" s="56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4">
        <v>51183.06</v>
      </c>
      <c r="H28" s="222"/>
      <c r="I28" s="222"/>
      <c r="J28" s="115" t="str">
        <f t="shared" si="0"/>
        <v>CZK</v>
      </c>
    </row>
    <row r="29" spans="1:10" ht="27.75" customHeight="1" thickBot="1" x14ac:dyDescent="0.25">
      <c r="A29" s="4"/>
      <c r="B29" s="111" t="s">
        <v>34</v>
      </c>
      <c r="C29" s="116"/>
      <c r="D29" s="116"/>
      <c r="E29" s="116"/>
      <c r="F29" s="116"/>
      <c r="G29" s="214">
        <f>ZakladDPHZakl+DPHZakl+Zaokrouhleni</f>
        <v>0</v>
      </c>
      <c r="H29" s="215"/>
      <c r="I29" s="215"/>
      <c r="J29" s="117" t="s">
        <v>59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43314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9" t="s">
        <v>2</v>
      </c>
      <c r="E35" s="239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69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36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/>
      <c r="C39" s="243"/>
      <c r="D39" s="244"/>
      <c r="E39" s="244"/>
      <c r="F39" s="106">
        <v>0</v>
      </c>
      <c r="G39" s="107">
        <v>51183.06</v>
      </c>
      <c r="H39" s="108">
        <v>10748</v>
      </c>
      <c r="I39" s="108">
        <v>61931.06</v>
      </c>
      <c r="J39" s="102">
        <f>IF(CenaCelkemVypocet=0,"",I39/CenaCelkemVypocet*100)</f>
        <v>100</v>
      </c>
    </row>
    <row r="40" spans="1:10" ht="25.5" hidden="1" customHeight="1" x14ac:dyDescent="0.2">
      <c r="A40" s="95"/>
      <c r="B40" s="245" t="s">
        <v>58</v>
      </c>
      <c r="C40" s="246"/>
      <c r="D40" s="246"/>
      <c r="E40" s="247"/>
      <c r="F40" s="109">
        <f>SUMIF(A39:A39,"=1",F39:F39)</f>
        <v>0</v>
      </c>
      <c r="G40" s="110">
        <f>SUMIF(A39:A39,"=1",G39:G39)</f>
        <v>51183.06</v>
      </c>
      <c r="H40" s="110">
        <f>SUMIF(A39:A39,"=1",H39:H39)</f>
        <v>10748</v>
      </c>
      <c r="I40" s="110">
        <f>SUMIF(A39:A39,"=1",I39:I39)</f>
        <v>61931.06</v>
      </c>
      <c r="J40" s="96">
        <f>SUMIF(A39:A39,"=1",J39:J39)</f>
        <v>100</v>
      </c>
    </row>
    <row r="44" spans="1:10" ht="15.75" x14ac:dyDescent="0.25">
      <c r="B44" s="118" t="s">
        <v>60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61</v>
      </c>
      <c r="G46" s="127" t="s">
        <v>29</v>
      </c>
      <c r="H46" s="127"/>
      <c r="I46" s="248" t="s">
        <v>28</v>
      </c>
      <c r="J46" s="248"/>
    </row>
    <row r="47" spans="1:10" ht="25.5" customHeight="1" x14ac:dyDescent="0.2">
      <c r="A47" s="120"/>
      <c r="B47" s="130" t="s">
        <v>62</v>
      </c>
      <c r="C47" s="251" t="s">
        <v>63</v>
      </c>
      <c r="D47" s="252"/>
      <c r="E47" s="252"/>
      <c r="F47" s="134" t="s">
        <v>23</v>
      </c>
      <c r="G47" s="131">
        <f>' Pol'!G8</f>
        <v>0</v>
      </c>
      <c r="H47" s="210"/>
      <c r="I47" s="249">
        <f>G47</f>
        <v>0</v>
      </c>
      <c r="J47" s="250"/>
    </row>
    <row r="48" spans="1:10" ht="25.5" customHeight="1" x14ac:dyDescent="0.2">
      <c r="A48" s="120"/>
      <c r="B48" s="122" t="s">
        <v>64</v>
      </c>
      <c r="C48" s="237" t="s">
        <v>65</v>
      </c>
      <c r="D48" s="238"/>
      <c r="E48" s="238"/>
      <c r="F48" s="135" t="s">
        <v>23</v>
      </c>
      <c r="G48" s="128">
        <f>' Pol'!G18</f>
        <v>0</v>
      </c>
      <c r="H48" s="211"/>
      <c r="I48" s="235">
        <f t="shared" ref="I48:I56" si="1">G48</f>
        <v>0</v>
      </c>
      <c r="J48" s="236"/>
    </row>
    <row r="49" spans="1:10" ht="25.5" customHeight="1" x14ac:dyDescent="0.2">
      <c r="A49" s="120"/>
      <c r="B49" s="122" t="s">
        <v>66</v>
      </c>
      <c r="C49" s="237" t="s">
        <v>67</v>
      </c>
      <c r="D49" s="238"/>
      <c r="E49" s="238"/>
      <c r="F49" s="135" t="s">
        <v>23</v>
      </c>
      <c r="G49" s="128">
        <f>' Pol'!G23</f>
        <v>0</v>
      </c>
      <c r="H49" s="211"/>
      <c r="I49" s="235">
        <f t="shared" si="1"/>
        <v>0</v>
      </c>
      <c r="J49" s="236"/>
    </row>
    <row r="50" spans="1:10" ht="25.5" customHeight="1" x14ac:dyDescent="0.2">
      <c r="A50" s="120"/>
      <c r="B50" s="122" t="s">
        <v>68</v>
      </c>
      <c r="C50" s="237" t="s">
        <v>69</v>
      </c>
      <c r="D50" s="238"/>
      <c r="E50" s="238"/>
      <c r="F50" s="135" t="s">
        <v>23</v>
      </c>
      <c r="G50" s="128">
        <f>' Pol'!G28</f>
        <v>0</v>
      </c>
      <c r="H50" s="211"/>
      <c r="I50" s="235">
        <f t="shared" si="1"/>
        <v>0</v>
      </c>
      <c r="J50" s="236"/>
    </row>
    <row r="51" spans="1:10" ht="25.5" customHeight="1" x14ac:dyDescent="0.2">
      <c r="A51" s="120"/>
      <c r="B51" s="122" t="s">
        <v>70</v>
      </c>
      <c r="C51" s="237" t="s">
        <v>71</v>
      </c>
      <c r="D51" s="238"/>
      <c r="E51" s="238"/>
      <c r="F51" s="135" t="s">
        <v>23</v>
      </c>
      <c r="G51" s="128">
        <f>' Pol'!G36</f>
        <v>0</v>
      </c>
      <c r="H51" s="211"/>
      <c r="I51" s="235">
        <f t="shared" si="1"/>
        <v>0</v>
      </c>
      <c r="J51" s="236"/>
    </row>
    <row r="52" spans="1:10" ht="25.5" customHeight="1" x14ac:dyDescent="0.2">
      <c r="A52" s="120"/>
      <c r="B52" s="122" t="s">
        <v>72</v>
      </c>
      <c r="C52" s="237" t="s">
        <v>73</v>
      </c>
      <c r="D52" s="238"/>
      <c r="E52" s="238"/>
      <c r="F52" s="135" t="s">
        <v>24</v>
      </c>
      <c r="G52" s="128">
        <f>' Pol'!G39</f>
        <v>0</v>
      </c>
      <c r="H52" s="211"/>
      <c r="I52" s="235">
        <f t="shared" si="1"/>
        <v>0</v>
      </c>
      <c r="J52" s="236"/>
    </row>
    <row r="53" spans="1:10" ht="25.5" customHeight="1" x14ac:dyDescent="0.2">
      <c r="A53" s="120"/>
      <c r="B53" s="122" t="s">
        <v>74</v>
      </c>
      <c r="C53" s="237" t="s">
        <v>75</v>
      </c>
      <c r="D53" s="238"/>
      <c r="E53" s="238"/>
      <c r="F53" s="135" t="s">
        <v>24</v>
      </c>
      <c r="G53" s="128">
        <f>' Pol'!G52</f>
        <v>0</v>
      </c>
      <c r="H53" s="211"/>
      <c r="I53" s="235">
        <f t="shared" si="1"/>
        <v>0</v>
      </c>
      <c r="J53" s="236"/>
    </row>
    <row r="54" spans="1:10" ht="25.5" customHeight="1" x14ac:dyDescent="0.2">
      <c r="A54" s="120"/>
      <c r="B54" s="122" t="s">
        <v>76</v>
      </c>
      <c r="C54" s="237" t="s">
        <v>77</v>
      </c>
      <c r="D54" s="238"/>
      <c r="E54" s="238"/>
      <c r="F54" s="135" t="s">
        <v>24</v>
      </c>
      <c r="G54" s="128">
        <f>' Pol'!G57</f>
        <v>0</v>
      </c>
      <c r="H54" s="211"/>
      <c r="I54" s="235">
        <f t="shared" si="1"/>
        <v>0</v>
      </c>
      <c r="J54" s="236"/>
    </row>
    <row r="55" spans="1:10" ht="25.5" customHeight="1" x14ac:dyDescent="0.2">
      <c r="A55" s="120"/>
      <c r="B55" s="122" t="s">
        <v>78</v>
      </c>
      <c r="C55" s="237" t="s">
        <v>79</v>
      </c>
      <c r="D55" s="238"/>
      <c r="E55" s="238"/>
      <c r="F55" s="135" t="s">
        <v>25</v>
      </c>
      <c r="G55" s="128">
        <f>' Pol'!G60</f>
        <v>0</v>
      </c>
      <c r="H55" s="211"/>
      <c r="I55" s="235">
        <f t="shared" si="1"/>
        <v>0</v>
      </c>
      <c r="J55" s="236"/>
    </row>
    <row r="56" spans="1:10" ht="25.5" customHeight="1" x14ac:dyDescent="0.2">
      <c r="A56" s="120"/>
      <c r="B56" s="132" t="s">
        <v>80</v>
      </c>
      <c r="C56" s="255" t="s">
        <v>81</v>
      </c>
      <c r="D56" s="256"/>
      <c r="E56" s="256"/>
      <c r="F56" s="136" t="s">
        <v>23</v>
      </c>
      <c r="G56" s="133">
        <f>' Pol'!G70</f>
        <v>0</v>
      </c>
      <c r="H56" s="212"/>
      <c r="I56" s="253">
        <f t="shared" si="1"/>
        <v>0</v>
      </c>
      <c r="J56" s="254"/>
    </row>
    <row r="57" spans="1:10" ht="25.5" customHeight="1" x14ac:dyDescent="0.2">
      <c r="A57" s="121"/>
      <c r="B57" s="125" t="s">
        <v>1</v>
      </c>
      <c r="C57" s="125"/>
      <c r="D57" s="126"/>
      <c r="E57" s="126"/>
      <c r="F57" s="137"/>
      <c r="G57" s="129">
        <f>SUM(G47:G56)</f>
        <v>0</v>
      </c>
      <c r="H57" s="129"/>
      <c r="I57" s="257">
        <f>SUM(I47:J56)</f>
        <v>0</v>
      </c>
      <c r="J57" s="257"/>
    </row>
    <row r="58" spans="1:10" x14ac:dyDescent="0.2">
      <c r="F58" s="93"/>
      <c r="G58" s="94"/>
      <c r="H58" s="93"/>
      <c r="I58" s="94"/>
      <c r="J58" s="94"/>
    </row>
    <row r="59" spans="1:10" x14ac:dyDescent="0.2">
      <c r="F59" s="93"/>
      <c r="G59" s="94"/>
      <c r="H59" s="93"/>
      <c r="I59" s="94"/>
      <c r="J59" s="94"/>
    </row>
    <row r="60" spans="1:10" x14ac:dyDescent="0.2">
      <c r="F60" s="93"/>
      <c r="G60" s="94"/>
      <c r="H60" s="93"/>
      <c r="I60" s="94"/>
      <c r="J60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55:J55"/>
    <mergeCell ref="C55:E55"/>
    <mergeCell ref="I56:J56"/>
    <mergeCell ref="C56:E56"/>
    <mergeCell ref="I57:J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8" t="s">
        <v>6</v>
      </c>
      <c r="B1" s="258"/>
      <c r="C1" s="259"/>
      <c r="D1" s="258"/>
      <c r="E1" s="258"/>
      <c r="F1" s="258"/>
      <c r="G1" s="258"/>
    </row>
    <row r="2" spans="1:7" ht="24.95" customHeight="1" x14ac:dyDescent="0.2">
      <c r="A2" s="71" t="s">
        <v>40</v>
      </c>
      <c r="B2" s="70"/>
      <c r="C2" s="260"/>
      <c r="D2" s="260"/>
      <c r="E2" s="260"/>
      <c r="F2" s="260"/>
      <c r="G2" s="261"/>
    </row>
    <row r="3" spans="1:7" ht="24.95" hidden="1" customHeight="1" x14ac:dyDescent="0.2">
      <c r="A3" s="71" t="s">
        <v>7</v>
      </c>
      <c r="B3" s="70"/>
      <c r="C3" s="260"/>
      <c r="D3" s="260"/>
      <c r="E3" s="260"/>
      <c r="F3" s="260"/>
      <c r="G3" s="261"/>
    </row>
    <row r="4" spans="1:7" ht="24.95" hidden="1" customHeight="1" x14ac:dyDescent="0.2">
      <c r="A4" s="71" t="s">
        <v>8</v>
      </c>
      <c r="B4" s="70"/>
      <c r="C4" s="260"/>
      <c r="D4" s="260"/>
      <c r="E4" s="260"/>
      <c r="F4" s="260"/>
      <c r="G4" s="26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Z5000"/>
  <sheetViews>
    <sheetView tabSelected="1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4.5703125" customWidth="1"/>
    <col min="5" max="5" width="10.5703125" style="184" customWidth="1"/>
    <col min="6" max="6" width="9.85546875" style="194" customWidth="1"/>
    <col min="7" max="7" width="12.7109375" style="194" customWidth="1"/>
    <col min="8" max="13" width="0" hidden="1" customWidth="1"/>
    <col min="21" max="31" width="0" hidden="1" customWidth="1"/>
  </cols>
  <sheetData>
    <row r="1" spans="1:52" ht="15.75" customHeight="1" x14ac:dyDescent="0.25">
      <c r="A1" s="262" t="s">
        <v>6</v>
      </c>
      <c r="B1" s="262"/>
      <c r="C1" s="262"/>
      <c r="D1" s="262"/>
      <c r="E1" s="262"/>
      <c r="F1" s="262"/>
      <c r="G1" s="262"/>
      <c r="W1" t="s">
        <v>85</v>
      </c>
    </row>
    <row r="2" spans="1:52" ht="24.95" customHeight="1" x14ac:dyDescent="0.2">
      <c r="A2" s="143" t="s">
        <v>84</v>
      </c>
      <c r="B2" s="141"/>
      <c r="C2" s="263" t="s">
        <v>45</v>
      </c>
      <c r="D2" s="264"/>
      <c r="E2" s="264"/>
      <c r="F2" s="264"/>
      <c r="G2" s="265"/>
      <c r="W2" t="s">
        <v>86</v>
      </c>
    </row>
    <row r="3" spans="1:52" ht="24.95" hidden="1" customHeight="1" x14ac:dyDescent="0.2">
      <c r="A3" s="144" t="s">
        <v>7</v>
      </c>
      <c r="B3" s="142"/>
      <c r="C3" s="266"/>
      <c r="D3" s="266"/>
      <c r="E3" s="266"/>
      <c r="F3" s="266"/>
      <c r="G3" s="267"/>
      <c r="W3" t="s">
        <v>87</v>
      </c>
    </row>
    <row r="4" spans="1:52" ht="24.95" hidden="1" customHeight="1" x14ac:dyDescent="0.2">
      <c r="A4" s="144" t="s">
        <v>8</v>
      </c>
      <c r="B4" s="142"/>
      <c r="C4" s="268"/>
      <c r="D4" s="266"/>
      <c r="E4" s="266"/>
      <c r="F4" s="266"/>
      <c r="G4" s="267"/>
      <c r="W4" t="s">
        <v>88</v>
      </c>
    </row>
    <row r="5" spans="1:52" hidden="1" x14ac:dyDescent="0.2">
      <c r="A5" s="145" t="s">
        <v>89</v>
      </c>
      <c r="B5" s="146"/>
      <c r="C5" s="147"/>
      <c r="D5" s="148"/>
      <c r="E5" s="183"/>
      <c r="F5" s="192"/>
      <c r="G5" s="193"/>
      <c r="W5" t="s">
        <v>90</v>
      </c>
    </row>
    <row r="6" spans="1:52" x14ac:dyDescent="0.2">
      <c r="D6" s="140"/>
    </row>
    <row r="7" spans="1:52" ht="38.25" x14ac:dyDescent="0.2">
      <c r="A7" s="152" t="s">
        <v>91</v>
      </c>
      <c r="B7" s="153" t="s">
        <v>92</v>
      </c>
      <c r="C7" s="153" t="s">
        <v>93</v>
      </c>
      <c r="D7" s="165" t="s">
        <v>94</v>
      </c>
      <c r="E7" s="185" t="s">
        <v>95</v>
      </c>
      <c r="F7" s="195" t="s">
        <v>96</v>
      </c>
      <c r="G7" s="196" t="s">
        <v>28</v>
      </c>
      <c r="H7" s="166" t="s">
        <v>97</v>
      </c>
      <c r="I7" s="166" t="s">
        <v>98</v>
      </c>
      <c r="J7" s="166" t="s">
        <v>99</v>
      </c>
      <c r="K7" s="166" t="s">
        <v>100</v>
      </c>
      <c r="L7" s="166" t="s">
        <v>101</v>
      </c>
      <c r="M7" s="154" t="s">
        <v>102</v>
      </c>
    </row>
    <row r="8" spans="1:52" x14ac:dyDescent="0.2">
      <c r="A8" s="167" t="s">
        <v>103</v>
      </c>
      <c r="B8" s="168" t="s">
        <v>62</v>
      </c>
      <c r="C8" s="169" t="s">
        <v>63</v>
      </c>
      <c r="D8" s="170"/>
      <c r="E8" s="186"/>
      <c r="F8" s="197"/>
      <c r="G8" s="197">
        <f>SUMIF(W9:W17,"&lt;&gt;NOR",G9:G17)</f>
        <v>0</v>
      </c>
      <c r="H8" s="160"/>
      <c r="I8" s="160">
        <f>SUM(I9:I17)</f>
        <v>0</v>
      </c>
      <c r="J8" s="160"/>
      <c r="K8" s="160"/>
      <c r="L8" s="171"/>
      <c r="M8" s="160">
        <f>SUM(M9:M17)</f>
        <v>5.2</v>
      </c>
      <c r="W8" t="s">
        <v>104</v>
      </c>
    </row>
    <row r="9" spans="1:52" ht="22.5" outlineLevel="1" x14ac:dyDescent="0.2">
      <c r="A9" s="150">
        <v>1</v>
      </c>
      <c r="B9" s="155" t="s">
        <v>105</v>
      </c>
      <c r="C9" s="177" t="s">
        <v>106</v>
      </c>
      <c r="D9" s="157" t="s">
        <v>107</v>
      </c>
      <c r="E9" s="187">
        <v>0.17050000000000001</v>
      </c>
      <c r="F9" s="270">
        <v>0</v>
      </c>
      <c r="G9" s="198">
        <f>E9*F9</f>
        <v>0</v>
      </c>
      <c r="H9" s="161">
        <v>0</v>
      </c>
      <c r="I9" s="161">
        <f>ROUND(E9*H9,2)</f>
        <v>0</v>
      </c>
      <c r="J9" s="161"/>
      <c r="K9" s="161"/>
      <c r="L9" s="162">
        <v>16.582999999999998</v>
      </c>
      <c r="M9" s="161">
        <f>ROUND(E9*L9,2)</f>
        <v>2.83</v>
      </c>
      <c r="N9" s="149"/>
      <c r="O9" s="149"/>
      <c r="P9" s="149"/>
      <c r="Q9" s="149"/>
      <c r="R9" s="149"/>
      <c r="S9" s="149"/>
      <c r="T9" s="149"/>
      <c r="U9" s="149"/>
      <c r="V9" s="149"/>
      <c r="W9" s="149" t="s">
        <v>108</v>
      </c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</row>
    <row r="10" spans="1:52" outlineLevel="1" x14ac:dyDescent="0.2">
      <c r="A10" s="150"/>
      <c r="B10" s="155"/>
      <c r="C10" s="178" t="s">
        <v>109</v>
      </c>
      <c r="D10" s="158"/>
      <c r="E10" s="188">
        <v>0.17050000000000001</v>
      </c>
      <c r="F10" s="198"/>
      <c r="G10" s="198"/>
      <c r="H10" s="161"/>
      <c r="I10" s="161"/>
      <c r="J10" s="161"/>
      <c r="K10" s="161"/>
      <c r="L10" s="162"/>
      <c r="M10" s="161"/>
      <c r="N10" s="149"/>
      <c r="O10" s="149"/>
      <c r="P10" s="149"/>
      <c r="Q10" s="149"/>
      <c r="R10" s="149"/>
      <c r="S10" s="149"/>
      <c r="T10" s="149"/>
      <c r="U10" s="149"/>
      <c r="V10" s="149"/>
      <c r="W10" s="149" t="s">
        <v>110</v>
      </c>
      <c r="X10" s="149">
        <v>0</v>
      </c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</row>
    <row r="11" spans="1:52" ht="22.5" outlineLevel="1" x14ac:dyDescent="0.2">
      <c r="A11" s="150">
        <v>2</v>
      </c>
      <c r="B11" s="155" t="s">
        <v>111</v>
      </c>
      <c r="C11" s="177" t="s">
        <v>112</v>
      </c>
      <c r="D11" s="157" t="s">
        <v>113</v>
      </c>
      <c r="E11" s="187">
        <v>0.33750000000000002</v>
      </c>
      <c r="F11" s="270">
        <v>0</v>
      </c>
      <c r="G11" s="198">
        <f>E11*F11</f>
        <v>0</v>
      </c>
      <c r="H11" s="161">
        <v>0</v>
      </c>
      <c r="I11" s="161">
        <f>ROUND(E11*H11,2)</f>
        <v>0</v>
      </c>
      <c r="J11" s="161"/>
      <c r="K11" s="161"/>
      <c r="L11" s="162">
        <v>3.9289999999999998</v>
      </c>
      <c r="M11" s="161">
        <f>ROUND(E11*L11,2)</f>
        <v>1.33</v>
      </c>
      <c r="N11" s="149"/>
      <c r="O11" s="149"/>
      <c r="P11" s="149"/>
      <c r="Q11" s="149"/>
      <c r="R11" s="149"/>
      <c r="S11" s="149"/>
      <c r="T11" s="149"/>
      <c r="U11" s="149"/>
      <c r="V11" s="149"/>
      <c r="W11" s="149" t="s">
        <v>108</v>
      </c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52" outlineLevel="1" x14ac:dyDescent="0.2">
      <c r="A12" s="150"/>
      <c r="B12" s="155"/>
      <c r="C12" s="178" t="s">
        <v>114</v>
      </c>
      <c r="D12" s="158"/>
      <c r="E12" s="188">
        <v>0.222</v>
      </c>
      <c r="F12" s="198"/>
      <c r="G12" s="198"/>
      <c r="H12" s="161"/>
      <c r="I12" s="161"/>
      <c r="J12" s="161"/>
      <c r="K12" s="161"/>
      <c r="L12" s="162"/>
      <c r="M12" s="161"/>
      <c r="N12" s="149"/>
      <c r="O12" s="149"/>
      <c r="P12" s="149"/>
      <c r="Q12" s="149"/>
      <c r="R12" s="149"/>
      <c r="S12" s="149"/>
      <c r="T12" s="149"/>
      <c r="U12" s="149"/>
      <c r="V12" s="149"/>
      <c r="W12" s="149" t="s">
        <v>110</v>
      </c>
      <c r="X12" s="149">
        <v>0</v>
      </c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52" outlineLevel="1" x14ac:dyDescent="0.2">
      <c r="A13" s="150"/>
      <c r="B13" s="155"/>
      <c r="C13" s="178" t="s">
        <v>115</v>
      </c>
      <c r="D13" s="158"/>
      <c r="E13" s="188">
        <v>0.11550000000000001</v>
      </c>
      <c r="F13" s="198"/>
      <c r="G13" s="198"/>
      <c r="H13" s="161"/>
      <c r="I13" s="161"/>
      <c r="J13" s="161"/>
      <c r="K13" s="161"/>
      <c r="L13" s="162"/>
      <c r="M13" s="161"/>
      <c r="N13" s="149"/>
      <c r="O13" s="149"/>
      <c r="P13" s="149"/>
      <c r="Q13" s="149"/>
      <c r="R13" s="149"/>
      <c r="S13" s="149"/>
      <c r="T13" s="149"/>
      <c r="U13" s="149"/>
      <c r="V13" s="149"/>
      <c r="W13" s="149" t="s">
        <v>110</v>
      </c>
      <c r="X13" s="149">
        <v>0</v>
      </c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52" outlineLevel="1" x14ac:dyDescent="0.2">
      <c r="A14" s="150">
        <v>3</v>
      </c>
      <c r="B14" s="155" t="s">
        <v>116</v>
      </c>
      <c r="C14" s="177" t="s">
        <v>117</v>
      </c>
      <c r="D14" s="157" t="s">
        <v>107</v>
      </c>
      <c r="E14" s="187">
        <v>5.7000000000000002E-2</v>
      </c>
      <c r="F14" s="270">
        <v>0</v>
      </c>
      <c r="G14" s="198">
        <f>E14*F14</f>
        <v>0</v>
      </c>
      <c r="H14" s="161">
        <v>0</v>
      </c>
      <c r="I14" s="161">
        <f>ROUND(E14*H14,2)</f>
        <v>0</v>
      </c>
      <c r="J14" s="161"/>
      <c r="K14" s="161"/>
      <c r="L14" s="162">
        <v>18.175000000000001</v>
      </c>
      <c r="M14" s="161">
        <f>ROUND(E14*L14,2)</f>
        <v>1.04</v>
      </c>
      <c r="N14" s="149"/>
      <c r="O14" s="149"/>
      <c r="P14" s="149"/>
      <c r="Q14" s="149"/>
      <c r="R14" s="149"/>
      <c r="S14" s="149"/>
      <c r="T14" s="149"/>
      <c r="U14" s="149"/>
      <c r="V14" s="149"/>
      <c r="W14" s="149" t="s">
        <v>108</v>
      </c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52" outlineLevel="1" x14ac:dyDescent="0.2">
      <c r="A15" s="150"/>
      <c r="B15" s="155"/>
      <c r="C15" s="178" t="s">
        <v>118</v>
      </c>
      <c r="D15" s="158"/>
      <c r="E15" s="188">
        <v>5.7000000000000002E-2</v>
      </c>
      <c r="F15" s="198"/>
      <c r="G15" s="198"/>
      <c r="H15" s="161"/>
      <c r="I15" s="161"/>
      <c r="J15" s="161"/>
      <c r="K15" s="161"/>
      <c r="L15" s="162"/>
      <c r="M15" s="161"/>
      <c r="N15" s="149"/>
      <c r="O15" s="149"/>
      <c r="P15" s="149"/>
      <c r="Q15" s="149"/>
      <c r="R15" s="149"/>
      <c r="S15" s="149"/>
      <c r="T15" s="149"/>
      <c r="U15" s="149"/>
      <c r="V15" s="149"/>
      <c r="W15" s="149" t="s">
        <v>110</v>
      </c>
      <c r="X15" s="149">
        <v>0</v>
      </c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52" ht="22.5" outlineLevel="1" x14ac:dyDescent="0.2">
      <c r="A16" s="150">
        <v>4</v>
      </c>
      <c r="B16" s="155" t="s">
        <v>119</v>
      </c>
      <c r="C16" s="177" t="s">
        <v>120</v>
      </c>
      <c r="D16" s="157" t="s">
        <v>107</v>
      </c>
      <c r="E16" s="187">
        <f>' Pol'!G7279</f>
        <v>0</v>
      </c>
      <c r="F16" s="270">
        <v>0</v>
      </c>
      <c r="G16" s="198">
        <f>E16*F16</f>
        <v>0</v>
      </c>
      <c r="H16" s="161">
        <v>0</v>
      </c>
      <c r="I16" s="161">
        <f>ROUND(E16*H16,2)</f>
        <v>0</v>
      </c>
      <c r="J16" s="161"/>
      <c r="K16" s="161"/>
      <c r="L16" s="162">
        <v>0</v>
      </c>
      <c r="M16" s="161">
        <f>ROUND(E16*L16,2)</f>
        <v>0</v>
      </c>
      <c r="N16" s="149"/>
      <c r="O16" s="149"/>
      <c r="P16" s="149"/>
      <c r="Q16" s="149"/>
      <c r="R16" s="149"/>
      <c r="S16" s="149"/>
      <c r="T16" s="149"/>
      <c r="U16" s="149"/>
      <c r="V16" s="149"/>
      <c r="W16" s="149" t="s">
        <v>121</v>
      </c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52" outlineLevel="1" x14ac:dyDescent="0.2">
      <c r="A17" s="150"/>
      <c r="B17" s="155"/>
      <c r="C17" s="178" t="s">
        <v>118</v>
      </c>
      <c r="D17" s="158"/>
      <c r="E17" s="188">
        <v>5.7000000000000002E-2</v>
      </c>
      <c r="F17" s="198"/>
      <c r="G17" s="198"/>
      <c r="H17" s="161"/>
      <c r="I17" s="161"/>
      <c r="J17" s="161"/>
      <c r="K17" s="161"/>
      <c r="L17" s="162"/>
      <c r="M17" s="161"/>
      <c r="N17" s="149"/>
      <c r="O17" s="149"/>
      <c r="P17" s="149"/>
      <c r="Q17" s="149"/>
      <c r="R17" s="149"/>
      <c r="S17" s="149"/>
      <c r="T17" s="149"/>
      <c r="U17" s="149"/>
      <c r="V17" s="149"/>
      <c r="W17" s="149" t="s">
        <v>110</v>
      </c>
      <c r="X17" s="149">
        <v>0</v>
      </c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52" x14ac:dyDescent="0.2">
      <c r="A18" s="151" t="s">
        <v>103</v>
      </c>
      <c r="B18" s="156" t="s">
        <v>64</v>
      </c>
      <c r="C18" s="179" t="s">
        <v>65</v>
      </c>
      <c r="D18" s="159"/>
      <c r="E18" s="189"/>
      <c r="F18" s="199"/>
      <c r="G18" s="199">
        <f>SUMIF(W19:W22,"&lt;&gt;NOR",G19:G22)</f>
        <v>0</v>
      </c>
      <c r="H18" s="163"/>
      <c r="I18" s="163">
        <f>SUM(I19:I22)</f>
        <v>0</v>
      </c>
      <c r="J18" s="163"/>
      <c r="K18" s="163"/>
      <c r="L18" s="164"/>
      <c r="M18" s="163">
        <f>SUM(M19:M22)</f>
        <v>17.55</v>
      </c>
      <c r="W18" t="s">
        <v>104</v>
      </c>
    </row>
    <row r="19" spans="1:52" ht="22.5" outlineLevel="1" x14ac:dyDescent="0.2">
      <c r="A19" s="150">
        <v>5</v>
      </c>
      <c r="B19" s="155" t="s">
        <v>122</v>
      </c>
      <c r="C19" s="177" t="s">
        <v>123</v>
      </c>
      <c r="D19" s="157" t="s">
        <v>124</v>
      </c>
      <c r="E19" s="187">
        <v>15.860300000000001</v>
      </c>
      <c r="F19" s="270">
        <v>0</v>
      </c>
      <c r="G19" s="198">
        <f>E19*F19</f>
        <v>0</v>
      </c>
      <c r="H19" s="161">
        <v>0</v>
      </c>
      <c r="I19" s="161">
        <f>ROUND(E19*H19,2)</f>
        <v>0</v>
      </c>
      <c r="J19" s="161"/>
      <c r="K19" s="161"/>
      <c r="L19" s="162">
        <v>0.76717999999999997</v>
      </c>
      <c r="M19" s="161">
        <f>ROUND(E19*L19,2)</f>
        <v>12.17</v>
      </c>
      <c r="N19" s="149"/>
      <c r="O19" s="149"/>
      <c r="P19" s="149"/>
      <c r="Q19" s="149"/>
      <c r="R19" s="149"/>
      <c r="S19" s="149"/>
      <c r="T19" s="149"/>
      <c r="U19" s="149"/>
      <c r="V19" s="149"/>
      <c r="W19" s="149" t="s">
        <v>125</v>
      </c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52" outlineLevel="1" x14ac:dyDescent="0.2">
      <c r="A20" s="150"/>
      <c r="B20" s="155"/>
      <c r="C20" s="178" t="s">
        <v>126</v>
      </c>
      <c r="D20" s="158"/>
      <c r="E20" s="188">
        <v>15.860300000000001</v>
      </c>
      <c r="F20" s="198"/>
      <c r="G20" s="198"/>
      <c r="H20" s="161"/>
      <c r="I20" s="161"/>
      <c r="J20" s="161"/>
      <c r="K20" s="161"/>
      <c r="L20" s="162"/>
      <c r="M20" s="161"/>
      <c r="N20" s="149"/>
      <c r="O20" s="149"/>
      <c r="P20" s="149"/>
      <c r="Q20" s="149"/>
      <c r="R20" s="149"/>
      <c r="S20" s="149"/>
      <c r="T20" s="149"/>
      <c r="U20" s="149"/>
      <c r="V20" s="149"/>
      <c r="W20" s="149" t="s">
        <v>110</v>
      </c>
      <c r="X20" s="149">
        <v>0</v>
      </c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52" ht="22.5" outlineLevel="1" x14ac:dyDescent="0.2">
      <c r="A21" s="150">
        <v>6</v>
      </c>
      <c r="B21" s="155" t="s">
        <v>127</v>
      </c>
      <c r="C21" s="177" t="s">
        <v>128</v>
      </c>
      <c r="D21" s="157" t="s">
        <v>124</v>
      </c>
      <c r="E21" s="187">
        <v>4.5439999999999996</v>
      </c>
      <c r="F21" s="270">
        <v>0</v>
      </c>
      <c r="G21" s="198">
        <f>E21*F21</f>
        <v>0</v>
      </c>
      <c r="H21" s="161">
        <v>0</v>
      </c>
      <c r="I21" s="161">
        <f>ROUND(E21*H21,2)</f>
        <v>0</v>
      </c>
      <c r="J21" s="161"/>
      <c r="K21" s="161"/>
      <c r="L21" s="162">
        <v>1.1841699999999999</v>
      </c>
      <c r="M21" s="161">
        <f>ROUND(E21*L21,2)</f>
        <v>5.38</v>
      </c>
      <c r="N21" s="149"/>
      <c r="O21" s="149"/>
      <c r="P21" s="149"/>
      <c r="Q21" s="149"/>
      <c r="R21" s="149"/>
      <c r="S21" s="149"/>
      <c r="T21" s="149"/>
      <c r="U21" s="149"/>
      <c r="V21" s="149"/>
      <c r="W21" s="149" t="s">
        <v>108</v>
      </c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52" outlineLevel="1" x14ac:dyDescent="0.2">
      <c r="A22" s="150"/>
      <c r="B22" s="155"/>
      <c r="C22" s="178" t="s">
        <v>129</v>
      </c>
      <c r="D22" s="158"/>
      <c r="E22" s="188">
        <v>4.5439999999999996</v>
      </c>
      <c r="F22" s="198"/>
      <c r="G22" s="198"/>
      <c r="H22" s="161"/>
      <c r="I22" s="161"/>
      <c r="J22" s="161"/>
      <c r="K22" s="161"/>
      <c r="L22" s="162"/>
      <c r="M22" s="161"/>
      <c r="N22" s="149"/>
      <c r="O22" s="149"/>
      <c r="P22" s="149"/>
      <c r="Q22" s="149"/>
      <c r="R22" s="149"/>
      <c r="S22" s="149"/>
      <c r="T22" s="149"/>
      <c r="U22" s="149"/>
      <c r="V22" s="149"/>
      <c r="W22" s="149" t="s">
        <v>110</v>
      </c>
      <c r="X22" s="149">
        <v>0</v>
      </c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52" x14ac:dyDescent="0.2">
      <c r="A23" s="151" t="s">
        <v>103</v>
      </c>
      <c r="B23" s="156" t="s">
        <v>66</v>
      </c>
      <c r="C23" s="179" t="s">
        <v>67</v>
      </c>
      <c r="D23" s="159"/>
      <c r="E23" s="189"/>
      <c r="F23" s="199"/>
      <c r="G23" s="199">
        <f>SUMIF(W24:W27,"&lt;&gt;NOR",G24:G27)</f>
        <v>0</v>
      </c>
      <c r="H23" s="163"/>
      <c r="I23" s="163">
        <f>SUM(I24:I27)</f>
        <v>0</v>
      </c>
      <c r="J23" s="163"/>
      <c r="K23" s="163"/>
      <c r="L23" s="164"/>
      <c r="M23" s="163">
        <f>SUM(M24:M27)</f>
        <v>5.15</v>
      </c>
      <c r="W23" t="s">
        <v>104</v>
      </c>
    </row>
    <row r="24" spans="1:52" outlineLevel="1" x14ac:dyDescent="0.2">
      <c r="A24" s="150">
        <v>7</v>
      </c>
      <c r="B24" s="155" t="s">
        <v>130</v>
      </c>
      <c r="C24" s="177" t="s">
        <v>131</v>
      </c>
      <c r="D24" s="157" t="s">
        <v>124</v>
      </c>
      <c r="E24" s="187">
        <v>16.72</v>
      </c>
      <c r="F24" s="270">
        <v>0</v>
      </c>
      <c r="G24" s="198">
        <f>E24*F24</f>
        <v>0</v>
      </c>
      <c r="H24" s="161">
        <v>0</v>
      </c>
      <c r="I24" s="161">
        <f>ROUND(E24*H24,2)</f>
        <v>0</v>
      </c>
      <c r="J24" s="161"/>
      <c r="K24" s="161"/>
      <c r="L24" s="162">
        <v>0.308</v>
      </c>
      <c r="M24" s="161">
        <f>ROUND(E24*L24,2)</f>
        <v>5.15</v>
      </c>
      <c r="N24" s="149"/>
      <c r="O24" s="149"/>
      <c r="P24" s="149"/>
      <c r="Q24" s="149"/>
      <c r="R24" s="149"/>
      <c r="S24" s="149"/>
      <c r="T24" s="149"/>
      <c r="U24" s="149"/>
      <c r="V24" s="149"/>
      <c r="W24" s="149" t="s">
        <v>108</v>
      </c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52" outlineLevel="1" x14ac:dyDescent="0.2">
      <c r="A25" s="150"/>
      <c r="B25" s="155"/>
      <c r="C25" s="178" t="s">
        <v>132</v>
      </c>
      <c r="D25" s="158"/>
      <c r="E25" s="188">
        <v>16.72</v>
      </c>
      <c r="F25" s="198"/>
      <c r="G25" s="198"/>
      <c r="H25" s="161"/>
      <c r="I25" s="161"/>
      <c r="J25" s="161"/>
      <c r="K25" s="161"/>
      <c r="L25" s="162"/>
      <c r="M25" s="161"/>
      <c r="N25" s="149"/>
      <c r="O25" s="149"/>
      <c r="P25" s="149"/>
      <c r="Q25" s="149"/>
      <c r="R25" s="149"/>
      <c r="S25" s="149"/>
      <c r="T25" s="149"/>
      <c r="U25" s="149"/>
      <c r="V25" s="149"/>
      <c r="W25" s="149" t="s">
        <v>110</v>
      </c>
      <c r="X25" s="149">
        <v>0</v>
      </c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52" outlineLevel="1" x14ac:dyDescent="0.2">
      <c r="A26" s="150">
        <v>8</v>
      </c>
      <c r="B26" s="155" t="s">
        <v>133</v>
      </c>
      <c r="C26" s="177" t="s">
        <v>134</v>
      </c>
      <c r="D26" s="157" t="s">
        <v>107</v>
      </c>
      <c r="E26" s="187">
        <v>12</v>
      </c>
      <c r="F26" s="270">
        <v>0</v>
      </c>
      <c r="G26" s="198">
        <f>E26*F26</f>
        <v>0</v>
      </c>
      <c r="H26" s="161">
        <v>0</v>
      </c>
      <c r="I26" s="161">
        <f>ROUND(E26*H26,2)</f>
        <v>0</v>
      </c>
      <c r="J26" s="161"/>
      <c r="K26" s="161"/>
      <c r="L26" s="162">
        <v>0</v>
      </c>
      <c r="M26" s="161">
        <f>ROUND(E26*L26,2)</f>
        <v>0</v>
      </c>
      <c r="N26" s="149"/>
      <c r="O26" s="149"/>
      <c r="P26" s="149"/>
      <c r="Q26" s="149"/>
      <c r="R26" s="149"/>
      <c r="S26" s="149"/>
      <c r="T26" s="149"/>
      <c r="U26" s="149"/>
      <c r="V26" s="149"/>
      <c r="W26" s="149" t="s">
        <v>108</v>
      </c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</row>
    <row r="27" spans="1:52" outlineLevel="1" x14ac:dyDescent="0.2">
      <c r="A27" s="150"/>
      <c r="B27" s="155"/>
      <c r="C27" s="178" t="s">
        <v>135</v>
      </c>
      <c r="D27" s="158"/>
      <c r="E27" s="188">
        <v>12</v>
      </c>
      <c r="F27" s="198"/>
      <c r="G27" s="198"/>
      <c r="H27" s="161"/>
      <c r="I27" s="161"/>
      <c r="J27" s="161"/>
      <c r="K27" s="161"/>
      <c r="L27" s="162"/>
      <c r="M27" s="161"/>
      <c r="N27" s="149"/>
      <c r="O27" s="149"/>
      <c r="P27" s="149"/>
      <c r="Q27" s="149"/>
      <c r="R27" s="149"/>
      <c r="S27" s="149"/>
      <c r="T27" s="149"/>
      <c r="U27" s="149"/>
      <c r="V27" s="149"/>
      <c r="W27" s="149" t="s">
        <v>110</v>
      </c>
      <c r="X27" s="149">
        <v>0</v>
      </c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52" x14ac:dyDescent="0.2">
      <c r="A28" s="151" t="s">
        <v>103</v>
      </c>
      <c r="B28" s="156" t="s">
        <v>68</v>
      </c>
      <c r="C28" s="179" t="s">
        <v>69</v>
      </c>
      <c r="D28" s="159"/>
      <c r="E28" s="189"/>
      <c r="F28" s="199"/>
      <c r="G28" s="199">
        <f>SUMIF(W29:W35,"&lt;&gt;NOR",G29:G35)</f>
        <v>0</v>
      </c>
      <c r="H28" s="163"/>
      <c r="I28" s="163">
        <f>SUM(I29:I35)</f>
        <v>3.1</v>
      </c>
      <c r="J28" s="163"/>
      <c r="K28" s="163"/>
      <c r="L28" s="164"/>
      <c r="M28" s="163">
        <f>SUM(M29:M35)</f>
        <v>9.4300000000000015</v>
      </c>
      <c r="W28" t="s">
        <v>104</v>
      </c>
    </row>
    <row r="29" spans="1:52" outlineLevel="1" x14ac:dyDescent="0.2">
      <c r="A29" s="150">
        <v>9</v>
      </c>
      <c r="B29" s="155" t="s">
        <v>136</v>
      </c>
      <c r="C29" s="177" t="s">
        <v>137</v>
      </c>
      <c r="D29" s="157" t="s">
        <v>124</v>
      </c>
      <c r="E29" s="187">
        <v>16.72</v>
      </c>
      <c r="F29" s="270">
        <v>0</v>
      </c>
      <c r="G29" s="198">
        <f>E29*F29</f>
        <v>0</v>
      </c>
      <c r="H29" s="161">
        <v>6.5000000000000002E-2</v>
      </c>
      <c r="I29" s="161">
        <f>ROUND(E29*H29,2)</f>
        <v>1.0900000000000001</v>
      </c>
      <c r="J29" s="161"/>
      <c r="K29" s="161"/>
      <c r="L29" s="162">
        <v>0.44002999999999998</v>
      </c>
      <c r="M29" s="161">
        <f>ROUND(E29*L29,2)</f>
        <v>7.36</v>
      </c>
      <c r="N29" s="149"/>
      <c r="O29" s="149"/>
      <c r="P29" s="149"/>
      <c r="Q29" s="149"/>
      <c r="R29" s="149"/>
      <c r="S29" s="149"/>
      <c r="T29" s="149"/>
      <c r="U29" s="149"/>
      <c r="V29" s="149"/>
      <c r="W29" s="149" t="s">
        <v>125</v>
      </c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52" outlineLevel="1" x14ac:dyDescent="0.2">
      <c r="A30" s="150"/>
      <c r="B30" s="155"/>
      <c r="C30" s="178" t="s">
        <v>132</v>
      </c>
      <c r="D30" s="158"/>
      <c r="E30" s="188">
        <v>16.72</v>
      </c>
      <c r="F30" s="198"/>
      <c r="G30" s="198"/>
      <c r="H30" s="161"/>
      <c r="I30" s="161"/>
      <c r="J30" s="161"/>
      <c r="K30" s="161"/>
      <c r="L30" s="162"/>
      <c r="M30" s="161"/>
      <c r="N30" s="149"/>
      <c r="O30" s="149"/>
      <c r="P30" s="149"/>
      <c r="Q30" s="149"/>
      <c r="R30" s="149"/>
      <c r="S30" s="149"/>
      <c r="T30" s="149"/>
      <c r="U30" s="149"/>
      <c r="V30" s="149"/>
      <c r="W30" s="149" t="s">
        <v>110</v>
      </c>
      <c r="X30" s="149">
        <v>0</v>
      </c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52" outlineLevel="1" x14ac:dyDescent="0.2">
      <c r="A31" s="150">
        <v>10</v>
      </c>
      <c r="B31" s="155" t="s">
        <v>138</v>
      </c>
      <c r="C31" s="177" t="s">
        <v>139</v>
      </c>
      <c r="D31" s="157" t="s">
        <v>113</v>
      </c>
      <c r="E31" s="187">
        <v>1.0382</v>
      </c>
      <c r="F31" s="270">
        <v>0</v>
      </c>
      <c r="G31" s="198">
        <f>E31*F31</f>
        <v>0</v>
      </c>
      <c r="H31" s="161">
        <v>1.8</v>
      </c>
      <c r="I31" s="161">
        <f>ROUND(E31*H31,2)</f>
        <v>1.87</v>
      </c>
      <c r="J31" s="161"/>
      <c r="K31" s="161"/>
      <c r="L31" s="162">
        <v>1.52</v>
      </c>
      <c r="M31" s="161">
        <f>ROUND(E31*L31,2)</f>
        <v>1.58</v>
      </c>
      <c r="N31" s="149"/>
      <c r="O31" s="149"/>
      <c r="P31" s="149"/>
      <c r="Q31" s="149"/>
      <c r="R31" s="149"/>
      <c r="S31" s="149"/>
      <c r="T31" s="149"/>
      <c r="U31" s="149"/>
      <c r="V31" s="149"/>
      <c r="W31" s="149" t="s">
        <v>108</v>
      </c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52" ht="22.5" outlineLevel="1" x14ac:dyDescent="0.2">
      <c r="A32" s="150"/>
      <c r="B32" s="155"/>
      <c r="C32" s="178" t="s">
        <v>140</v>
      </c>
      <c r="D32" s="158"/>
      <c r="E32" s="188">
        <v>0.53769999999999996</v>
      </c>
      <c r="F32" s="198"/>
      <c r="G32" s="198"/>
      <c r="H32" s="161"/>
      <c r="I32" s="161"/>
      <c r="J32" s="161"/>
      <c r="K32" s="161"/>
      <c r="L32" s="162"/>
      <c r="M32" s="161"/>
      <c r="N32" s="149"/>
      <c r="O32" s="149"/>
      <c r="P32" s="149"/>
      <c r="Q32" s="149"/>
      <c r="R32" s="149"/>
      <c r="S32" s="149"/>
      <c r="T32" s="149"/>
      <c r="U32" s="149"/>
      <c r="V32" s="149"/>
      <c r="W32" s="149" t="s">
        <v>110</v>
      </c>
      <c r="X32" s="149">
        <v>0</v>
      </c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outlineLevel="1" x14ac:dyDescent="0.2">
      <c r="A33" s="150"/>
      <c r="B33" s="155"/>
      <c r="C33" s="178" t="s">
        <v>141</v>
      </c>
      <c r="D33" s="158"/>
      <c r="E33" s="188">
        <v>0.50049999999999994</v>
      </c>
      <c r="F33" s="198"/>
      <c r="G33" s="198"/>
      <c r="H33" s="161"/>
      <c r="I33" s="161"/>
      <c r="J33" s="161"/>
      <c r="K33" s="161"/>
      <c r="L33" s="162"/>
      <c r="M33" s="161"/>
      <c r="N33" s="149"/>
      <c r="O33" s="149"/>
      <c r="P33" s="149"/>
      <c r="Q33" s="149"/>
      <c r="R33" s="149"/>
      <c r="S33" s="149"/>
      <c r="T33" s="149"/>
      <c r="U33" s="149"/>
      <c r="V33" s="149"/>
      <c r="W33" s="149" t="s">
        <v>110</v>
      </c>
      <c r="X33" s="149">
        <v>0</v>
      </c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outlineLevel="1" x14ac:dyDescent="0.2">
      <c r="A34" s="150">
        <v>11</v>
      </c>
      <c r="B34" s="155" t="s">
        <v>142</v>
      </c>
      <c r="C34" s="177" t="s">
        <v>143</v>
      </c>
      <c r="D34" s="157" t="s">
        <v>113</v>
      </c>
      <c r="E34" s="187">
        <v>5.7799999999999997E-2</v>
      </c>
      <c r="F34" s="270">
        <v>0</v>
      </c>
      <c r="G34" s="198">
        <f>E34*F34</f>
        <v>0</v>
      </c>
      <c r="H34" s="161">
        <v>2.4</v>
      </c>
      <c r="I34" s="161">
        <f>ROUND(E34*H34,2)</f>
        <v>0.14000000000000001</v>
      </c>
      <c r="J34" s="161"/>
      <c r="K34" s="161"/>
      <c r="L34" s="162">
        <v>8.5</v>
      </c>
      <c r="M34" s="161">
        <f>ROUND(E34*L34,2)</f>
        <v>0.49</v>
      </c>
      <c r="N34" s="149"/>
      <c r="O34" s="149"/>
      <c r="P34" s="149"/>
      <c r="Q34" s="149"/>
      <c r="R34" s="149"/>
      <c r="S34" s="149"/>
      <c r="T34" s="149"/>
      <c r="U34" s="149"/>
      <c r="V34" s="149"/>
      <c r="W34" s="149" t="s">
        <v>108</v>
      </c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outlineLevel="1" x14ac:dyDescent="0.2">
      <c r="A35" s="150"/>
      <c r="B35" s="155"/>
      <c r="C35" s="178" t="s">
        <v>144</v>
      </c>
      <c r="D35" s="158"/>
      <c r="E35" s="188">
        <v>5.7799999999999997E-2</v>
      </c>
      <c r="F35" s="198"/>
      <c r="G35" s="198"/>
      <c r="H35" s="161"/>
      <c r="I35" s="161"/>
      <c r="J35" s="161"/>
      <c r="K35" s="161"/>
      <c r="L35" s="162"/>
      <c r="M35" s="161"/>
      <c r="N35" s="149"/>
      <c r="O35" s="149"/>
      <c r="P35" s="149"/>
      <c r="Q35" s="149"/>
      <c r="R35" s="149"/>
      <c r="S35" s="149"/>
      <c r="T35" s="149"/>
      <c r="U35" s="149"/>
      <c r="V35" s="149"/>
      <c r="W35" s="149" t="s">
        <v>110</v>
      </c>
      <c r="X35" s="149">
        <v>0</v>
      </c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x14ac:dyDescent="0.2">
      <c r="A36" s="151" t="s">
        <v>103</v>
      </c>
      <c r="B36" s="156" t="s">
        <v>70</v>
      </c>
      <c r="C36" s="179" t="s">
        <v>71</v>
      </c>
      <c r="D36" s="159"/>
      <c r="E36" s="189"/>
      <c r="F36" s="199"/>
      <c r="G36" s="199">
        <f>SUMIF(W37:W38,"&lt;&gt;NOR",G37:G38)</f>
        <v>0</v>
      </c>
      <c r="H36" s="163"/>
      <c r="I36" s="163">
        <f>SUM(I37:I38)</f>
        <v>0</v>
      </c>
      <c r="J36" s="163"/>
      <c r="K36" s="163"/>
      <c r="L36" s="164"/>
      <c r="M36" s="163">
        <f>SUM(M37:M38)</f>
        <v>0.52</v>
      </c>
      <c r="W36" t="s">
        <v>104</v>
      </c>
    </row>
    <row r="37" spans="1:52" outlineLevel="1" x14ac:dyDescent="0.2">
      <c r="A37" s="150">
        <v>12</v>
      </c>
      <c r="B37" s="155" t="s">
        <v>145</v>
      </c>
      <c r="C37" s="177" t="s">
        <v>146</v>
      </c>
      <c r="D37" s="157" t="s">
        <v>107</v>
      </c>
      <c r="E37" s="187">
        <v>1.63</v>
      </c>
      <c r="F37" s="270">
        <v>0</v>
      </c>
      <c r="G37" s="198">
        <f>E37*F37</f>
        <v>0</v>
      </c>
      <c r="H37" s="161">
        <v>0</v>
      </c>
      <c r="I37" s="161">
        <f>ROUND(E37*H37,2)</f>
        <v>0</v>
      </c>
      <c r="J37" s="161"/>
      <c r="K37" s="161"/>
      <c r="L37" s="162">
        <v>0.317</v>
      </c>
      <c r="M37" s="161">
        <f>ROUND(E37*L37,2)</f>
        <v>0.52</v>
      </c>
      <c r="N37" s="149"/>
      <c r="O37" s="149"/>
      <c r="P37" s="149"/>
      <c r="Q37" s="149"/>
      <c r="R37" s="149"/>
      <c r="S37" s="149"/>
      <c r="T37" s="149"/>
      <c r="U37" s="149"/>
      <c r="V37" s="149"/>
      <c r="W37" s="149" t="s">
        <v>108</v>
      </c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outlineLevel="1" x14ac:dyDescent="0.2">
      <c r="A38" s="150"/>
      <c r="B38" s="155"/>
      <c r="C38" s="178" t="s">
        <v>147</v>
      </c>
      <c r="D38" s="158"/>
      <c r="E38" s="188">
        <v>1.63</v>
      </c>
      <c r="F38" s="198"/>
      <c r="G38" s="198"/>
      <c r="H38" s="161"/>
      <c r="I38" s="161"/>
      <c r="J38" s="161"/>
      <c r="K38" s="161"/>
      <c r="L38" s="162"/>
      <c r="M38" s="161"/>
      <c r="N38" s="149"/>
      <c r="O38" s="149"/>
      <c r="P38" s="149"/>
      <c r="Q38" s="149"/>
      <c r="R38" s="149"/>
      <c r="S38" s="149"/>
      <c r="T38" s="149"/>
      <c r="U38" s="149"/>
      <c r="V38" s="149"/>
      <c r="W38" s="149" t="s">
        <v>110</v>
      </c>
      <c r="X38" s="149">
        <v>0</v>
      </c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x14ac:dyDescent="0.2">
      <c r="A39" s="151" t="s">
        <v>103</v>
      </c>
      <c r="B39" s="156" t="s">
        <v>72</v>
      </c>
      <c r="C39" s="179" t="s">
        <v>73</v>
      </c>
      <c r="D39" s="159"/>
      <c r="E39" s="189"/>
      <c r="F39" s="199"/>
      <c r="G39" s="199">
        <f>SUMIF(W40:W51,"&lt;&gt;NOR",G40:G51)</f>
        <v>0</v>
      </c>
      <c r="H39" s="163"/>
      <c r="I39" s="163">
        <f>SUM(I40:I51)</f>
        <v>0</v>
      </c>
      <c r="J39" s="163"/>
      <c r="K39" s="163"/>
      <c r="L39" s="164"/>
      <c r="M39" s="163">
        <f>SUM(M40:M51)</f>
        <v>19.61</v>
      </c>
      <c r="W39" t="s">
        <v>104</v>
      </c>
    </row>
    <row r="40" spans="1:52" ht="22.5" outlineLevel="1" x14ac:dyDescent="0.2">
      <c r="A40" s="150">
        <v>13</v>
      </c>
      <c r="B40" s="155" t="s">
        <v>148</v>
      </c>
      <c r="C40" s="177" t="s">
        <v>149</v>
      </c>
      <c r="D40" s="157" t="s">
        <v>124</v>
      </c>
      <c r="E40" s="187">
        <v>16.72</v>
      </c>
      <c r="F40" s="270">
        <v>0</v>
      </c>
      <c r="G40" s="198">
        <f>E40*F40</f>
        <v>0</v>
      </c>
      <c r="H40" s="161">
        <v>0</v>
      </c>
      <c r="I40" s="161">
        <f>ROUND(E40*H40,2)</f>
        <v>0</v>
      </c>
      <c r="J40" s="161"/>
      <c r="K40" s="161"/>
      <c r="L40" s="162">
        <v>0.97799999999999998</v>
      </c>
      <c r="M40" s="161">
        <f>ROUND(E40*L40,2)</f>
        <v>16.350000000000001</v>
      </c>
      <c r="N40" s="149"/>
      <c r="O40" s="149"/>
      <c r="P40" s="149"/>
      <c r="Q40" s="149"/>
      <c r="R40" s="149"/>
      <c r="S40" s="149"/>
      <c r="T40" s="149"/>
      <c r="U40" s="149"/>
      <c r="V40" s="149"/>
      <c r="W40" s="149" t="s">
        <v>108</v>
      </c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outlineLevel="1" x14ac:dyDescent="0.2">
      <c r="A41" s="150"/>
      <c r="B41" s="155"/>
      <c r="C41" s="178" t="s">
        <v>132</v>
      </c>
      <c r="D41" s="158"/>
      <c r="E41" s="188">
        <v>16.72</v>
      </c>
      <c r="F41" s="198"/>
      <c r="G41" s="198"/>
      <c r="H41" s="161"/>
      <c r="I41" s="161"/>
      <c r="J41" s="161"/>
      <c r="K41" s="161"/>
      <c r="L41" s="162"/>
      <c r="M41" s="161"/>
      <c r="N41" s="149"/>
      <c r="O41" s="149"/>
      <c r="P41" s="149"/>
      <c r="Q41" s="149"/>
      <c r="R41" s="149"/>
      <c r="S41" s="149"/>
      <c r="T41" s="149"/>
      <c r="U41" s="149"/>
      <c r="V41" s="149"/>
      <c r="W41" s="149" t="s">
        <v>110</v>
      </c>
      <c r="X41" s="149">
        <v>0</v>
      </c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outlineLevel="1" x14ac:dyDescent="0.2">
      <c r="A42" s="150">
        <v>14</v>
      </c>
      <c r="B42" s="155" t="s">
        <v>150</v>
      </c>
      <c r="C42" s="177" t="s">
        <v>151</v>
      </c>
      <c r="D42" s="157" t="s">
        <v>152</v>
      </c>
      <c r="E42" s="187">
        <v>8.36</v>
      </c>
      <c r="F42" s="270">
        <v>0</v>
      </c>
      <c r="G42" s="198">
        <f>E42*F42</f>
        <v>0</v>
      </c>
      <c r="H42" s="161">
        <v>0</v>
      </c>
      <c r="I42" s="161">
        <f>ROUND(E42*H42,2)</f>
        <v>0</v>
      </c>
      <c r="J42" s="161"/>
      <c r="K42" s="161"/>
      <c r="L42" s="162">
        <v>0.23599999999999999</v>
      </c>
      <c r="M42" s="161">
        <f>ROUND(E42*L42,2)</f>
        <v>1.97</v>
      </c>
      <c r="N42" s="149"/>
      <c r="O42" s="149"/>
      <c r="P42" s="149"/>
      <c r="Q42" s="149"/>
      <c r="R42" s="149"/>
      <c r="S42" s="149"/>
      <c r="T42" s="149"/>
      <c r="U42" s="149"/>
      <c r="V42" s="149"/>
      <c r="W42" s="149" t="s">
        <v>108</v>
      </c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outlineLevel="1" x14ac:dyDescent="0.2">
      <c r="A43" s="150"/>
      <c r="B43" s="155"/>
      <c r="C43" s="178" t="s">
        <v>153</v>
      </c>
      <c r="D43" s="158"/>
      <c r="E43" s="188">
        <v>8.36</v>
      </c>
      <c r="F43" s="198"/>
      <c r="G43" s="198"/>
      <c r="H43" s="161"/>
      <c r="I43" s="161"/>
      <c r="J43" s="161"/>
      <c r="K43" s="161"/>
      <c r="L43" s="162"/>
      <c r="M43" s="161"/>
      <c r="N43" s="149"/>
      <c r="O43" s="149"/>
      <c r="P43" s="149"/>
      <c r="Q43" s="149"/>
      <c r="R43" s="149"/>
      <c r="S43" s="149"/>
      <c r="T43" s="149"/>
      <c r="U43" s="149"/>
      <c r="V43" s="149"/>
      <c r="W43" s="149" t="s">
        <v>110</v>
      </c>
      <c r="X43" s="149">
        <v>0</v>
      </c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outlineLevel="1" x14ac:dyDescent="0.2">
      <c r="A44" s="150">
        <v>15</v>
      </c>
      <c r="B44" s="155" t="s">
        <v>154</v>
      </c>
      <c r="C44" s="177" t="s">
        <v>155</v>
      </c>
      <c r="D44" s="157" t="s">
        <v>152</v>
      </c>
      <c r="E44" s="187">
        <v>8.36</v>
      </c>
      <c r="F44" s="270">
        <v>0</v>
      </c>
      <c r="G44" s="198">
        <f>E44*F44</f>
        <v>0</v>
      </c>
      <c r="H44" s="161">
        <v>0</v>
      </c>
      <c r="I44" s="161">
        <f>ROUND(E44*H44,2)</f>
        <v>0</v>
      </c>
      <c r="J44" s="161"/>
      <c r="K44" s="161"/>
      <c r="L44" s="162">
        <v>0.154</v>
      </c>
      <c r="M44" s="161">
        <f>ROUND(E44*L44,2)</f>
        <v>1.29</v>
      </c>
      <c r="N44" s="149"/>
      <c r="O44" s="149"/>
      <c r="P44" s="149"/>
      <c r="Q44" s="149"/>
      <c r="R44" s="149"/>
      <c r="S44" s="149"/>
      <c r="T44" s="149"/>
      <c r="U44" s="149"/>
      <c r="V44" s="149"/>
      <c r="W44" s="149" t="s">
        <v>108</v>
      </c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outlineLevel="1" x14ac:dyDescent="0.2">
      <c r="A45" s="150"/>
      <c r="B45" s="155"/>
      <c r="C45" s="178" t="s">
        <v>156</v>
      </c>
      <c r="D45" s="158"/>
      <c r="E45" s="188">
        <v>8.36</v>
      </c>
      <c r="F45" s="198"/>
      <c r="G45" s="198"/>
      <c r="H45" s="161"/>
      <c r="I45" s="161"/>
      <c r="J45" s="161"/>
      <c r="K45" s="161"/>
      <c r="L45" s="162"/>
      <c r="M45" s="161"/>
      <c r="N45" s="149"/>
      <c r="O45" s="149"/>
      <c r="P45" s="149"/>
      <c r="Q45" s="149"/>
      <c r="R45" s="149"/>
      <c r="S45" s="149"/>
      <c r="T45" s="149"/>
      <c r="U45" s="149"/>
      <c r="V45" s="149"/>
      <c r="W45" s="149" t="s">
        <v>110</v>
      </c>
      <c r="X45" s="149">
        <v>0</v>
      </c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ht="22.5" outlineLevel="1" x14ac:dyDescent="0.2">
      <c r="A46" s="150">
        <v>16</v>
      </c>
      <c r="B46" s="155" t="s">
        <v>157</v>
      </c>
      <c r="C46" s="177" t="s">
        <v>158</v>
      </c>
      <c r="D46" s="157" t="s">
        <v>124</v>
      </c>
      <c r="E46" s="187">
        <v>19.9971</v>
      </c>
      <c r="F46" s="270">
        <v>0</v>
      </c>
      <c r="G46" s="198">
        <f>E46*F46</f>
        <v>0</v>
      </c>
      <c r="H46" s="161">
        <v>0</v>
      </c>
      <c r="I46" s="161">
        <f>ROUND(E46*H46,2)</f>
        <v>0</v>
      </c>
      <c r="J46" s="161"/>
      <c r="K46" s="161"/>
      <c r="L46" s="162">
        <v>0</v>
      </c>
      <c r="M46" s="161">
        <f>ROUND(E46*L46,2)</f>
        <v>0</v>
      </c>
      <c r="N46" s="149"/>
      <c r="O46" s="149"/>
      <c r="P46" s="149"/>
      <c r="Q46" s="149"/>
      <c r="R46" s="149"/>
      <c r="S46" s="149"/>
      <c r="T46" s="149"/>
      <c r="U46" s="149"/>
      <c r="V46" s="149"/>
      <c r="W46" s="149" t="s">
        <v>121</v>
      </c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outlineLevel="1" x14ac:dyDescent="0.2">
      <c r="A47" s="150"/>
      <c r="B47" s="155"/>
      <c r="C47" s="178" t="s">
        <v>159</v>
      </c>
      <c r="D47" s="158"/>
      <c r="E47" s="188">
        <v>19.228000000000002</v>
      </c>
      <c r="F47" s="198"/>
      <c r="G47" s="198"/>
      <c r="H47" s="161"/>
      <c r="I47" s="161"/>
      <c r="J47" s="161"/>
      <c r="K47" s="161"/>
      <c r="L47" s="162"/>
      <c r="M47" s="161"/>
      <c r="N47" s="149"/>
      <c r="O47" s="149"/>
      <c r="P47" s="149"/>
      <c r="Q47" s="149"/>
      <c r="R47" s="149"/>
      <c r="S47" s="149"/>
      <c r="T47" s="149"/>
      <c r="U47" s="149"/>
      <c r="V47" s="149"/>
      <c r="W47" s="149" t="s">
        <v>110</v>
      </c>
      <c r="X47" s="149">
        <v>0</v>
      </c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outlineLevel="1" x14ac:dyDescent="0.2">
      <c r="A48" s="150"/>
      <c r="B48" s="155"/>
      <c r="C48" s="178" t="s">
        <v>160</v>
      </c>
      <c r="D48" s="158"/>
      <c r="E48" s="188">
        <v>0.76910000000000001</v>
      </c>
      <c r="F48" s="198"/>
      <c r="G48" s="198"/>
      <c r="H48" s="161"/>
      <c r="I48" s="161"/>
      <c r="J48" s="161"/>
      <c r="K48" s="161"/>
      <c r="L48" s="162"/>
      <c r="M48" s="161"/>
      <c r="N48" s="149"/>
      <c r="O48" s="149"/>
      <c r="P48" s="149"/>
      <c r="Q48" s="149"/>
      <c r="R48" s="149"/>
      <c r="S48" s="149"/>
      <c r="T48" s="149"/>
      <c r="U48" s="149"/>
      <c r="V48" s="149"/>
      <c r="W48" s="149" t="s">
        <v>110</v>
      </c>
      <c r="X48" s="149">
        <v>0</v>
      </c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ht="22.5" outlineLevel="1" x14ac:dyDescent="0.2">
      <c r="A49" s="150">
        <v>17</v>
      </c>
      <c r="B49" s="155" t="s">
        <v>161</v>
      </c>
      <c r="C49" s="177" t="s">
        <v>162</v>
      </c>
      <c r="D49" s="157" t="s">
        <v>124</v>
      </c>
      <c r="E49" s="187">
        <v>22.996700000000001</v>
      </c>
      <c r="F49" s="270">
        <v>0</v>
      </c>
      <c r="G49" s="198">
        <f>E49*F49</f>
        <v>0</v>
      </c>
      <c r="H49" s="161">
        <v>0</v>
      </c>
      <c r="I49" s="161">
        <f>ROUND(E49*H49,2)</f>
        <v>0</v>
      </c>
      <c r="J49" s="161"/>
      <c r="K49" s="161"/>
      <c r="L49" s="162">
        <v>0</v>
      </c>
      <c r="M49" s="161">
        <f>ROUND(E49*L49,2)</f>
        <v>0</v>
      </c>
      <c r="N49" s="149"/>
      <c r="O49" s="149"/>
      <c r="P49" s="149"/>
      <c r="Q49" s="149"/>
      <c r="R49" s="149"/>
      <c r="S49" s="149"/>
      <c r="T49" s="149"/>
      <c r="U49" s="149"/>
      <c r="V49" s="149"/>
      <c r="W49" s="149" t="s">
        <v>108</v>
      </c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outlineLevel="1" x14ac:dyDescent="0.2">
      <c r="A50" s="150"/>
      <c r="B50" s="155"/>
      <c r="C50" s="178" t="s">
        <v>163</v>
      </c>
      <c r="D50" s="158"/>
      <c r="E50" s="188">
        <v>22.996700000000001</v>
      </c>
      <c r="F50" s="198"/>
      <c r="G50" s="198"/>
      <c r="H50" s="161"/>
      <c r="I50" s="161"/>
      <c r="J50" s="161"/>
      <c r="K50" s="161"/>
      <c r="L50" s="162"/>
      <c r="M50" s="161"/>
      <c r="N50" s="149"/>
      <c r="O50" s="149"/>
      <c r="P50" s="149"/>
      <c r="Q50" s="149"/>
      <c r="R50" s="149"/>
      <c r="S50" s="149"/>
      <c r="T50" s="149"/>
      <c r="U50" s="149"/>
      <c r="V50" s="149"/>
      <c r="W50" s="149" t="s">
        <v>110</v>
      </c>
      <c r="X50" s="149">
        <v>0</v>
      </c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outlineLevel="1" x14ac:dyDescent="0.2">
      <c r="A51" s="150">
        <v>18</v>
      </c>
      <c r="B51" s="155" t="s">
        <v>164</v>
      </c>
      <c r="C51" s="177" t="s">
        <v>165</v>
      </c>
      <c r="D51" s="157" t="s">
        <v>0</v>
      </c>
      <c r="E51" s="187">
        <v>140</v>
      </c>
      <c r="F51" s="270">
        <v>0</v>
      </c>
      <c r="G51" s="198">
        <f>E51*F51</f>
        <v>0</v>
      </c>
      <c r="H51" s="161">
        <v>0</v>
      </c>
      <c r="I51" s="161">
        <f>ROUND(E51*H51,2)</f>
        <v>0</v>
      </c>
      <c r="J51" s="161"/>
      <c r="K51" s="161"/>
      <c r="L51" s="162">
        <v>0</v>
      </c>
      <c r="M51" s="161">
        <f>ROUND(E51*L51,2)</f>
        <v>0</v>
      </c>
      <c r="N51" s="149"/>
      <c r="O51" s="149"/>
      <c r="P51" s="149"/>
      <c r="Q51" s="149"/>
      <c r="R51" s="149"/>
      <c r="S51" s="149"/>
      <c r="T51" s="149"/>
      <c r="U51" s="149"/>
      <c r="V51" s="149"/>
      <c r="W51" s="149" t="s">
        <v>108</v>
      </c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x14ac:dyDescent="0.2">
      <c r="A52" s="151" t="s">
        <v>103</v>
      </c>
      <c r="B52" s="156" t="s">
        <v>74</v>
      </c>
      <c r="C52" s="179" t="s">
        <v>75</v>
      </c>
      <c r="D52" s="159"/>
      <c r="E52" s="189"/>
      <c r="F52" s="199"/>
      <c r="G52" s="199">
        <f>SUMIF(W53:W56,"&lt;&gt;NOR",G53:G56)</f>
        <v>0</v>
      </c>
      <c r="H52" s="163"/>
      <c r="I52" s="163">
        <f>SUM(I53:I56)</f>
        <v>0</v>
      </c>
      <c r="J52" s="163"/>
      <c r="K52" s="163"/>
      <c r="L52" s="164"/>
      <c r="M52" s="163">
        <f>SUM(M53:M56)</f>
        <v>3.36</v>
      </c>
      <c r="W52" t="s">
        <v>104</v>
      </c>
    </row>
    <row r="53" spans="1:52" ht="22.5" outlineLevel="1" x14ac:dyDescent="0.2">
      <c r="A53" s="150">
        <v>19</v>
      </c>
      <c r="B53" s="155" t="s">
        <v>166</v>
      </c>
      <c r="C53" s="177" t="s">
        <v>167</v>
      </c>
      <c r="D53" s="157" t="s">
        <v>124</v>
      </c>
      <c r="E53" s="187">
        <v>3.4567999999999999</v>
      </c>
      <c r="F53" s="270">
        <v>0</v>
      </c>
      <c r="G53" s="198">
        <f>E53*F53</f>
        <v>0</v>
      </c>
      <c r="H53" s="161">
        <v>0</v>
      </c>
      <c r="I53" s="161">
        <f>ROUND(E53*H53,2)</f>
        <v>0</v>
      </c>
      <c r="J53" s="161"/>
      <c r="K53" s="161"/>
      <c r="L53" s="162">
        <v>0.23699999999999999</v>
      </c>
      <c r="M53" s="161">
        <f>ROUND(E53*L53,2)</f>
        <v>0.82</v>
      </c>
      <c r="N53" s="149"/>
      <c r="O53" s="149"/>
      <c r="P53" s="149"/>
      <c r="Q53" s="149"/>
      <c r="R53" s="149"/>
      <c r="S53" s="149"/>
      <c r="T53" s="149"/>
      <c r="U53" s="149"/>
      <c r="V53" s="149"/>
      <c r="W53" s="149" t="s">
        <v>108</v>
      </c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outlineLevel="1" x14ac:dyDescent="0.2">
      <c r="A54" s="150"/>
      <c r="B54" s="155"/>
      <c r="C54" s="178" t="s">
        <v>168</v>
      </c>
      <c r="D54" s="158"/>
      <c r="E54" s="188">
        <v>3.4567999999999999</v>
      </c>
      <c r="F54" s="198"/>
      <c r="G54" s="198"/>
      <c r="H54" s="161"/>
      <c r="I54" s="161"/>
      <c r="J54" s="161"/>
      <c r="K54" s="161"/>
      <c r="L54" s="162"/>
      <c r="M54" s="161"/>
      <c r="N54" s="149"/>
      <c r="O54" s="149"/>
      <c r="P54" s="149"/>
      <c r="Q54" s="149"/>
      <c r="R54" s="149"/>
      <c r="S54" s="149"/>
      <c r="T54" s="149"/>
      <c r="U54" s="149"/>
      <c r="V54" s="149"/>
      <c r="W54" s="149" t="s">
        <v>110</v>
      </c>
      <c r="X54" s="149">
        <v>0</v>
      </c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outlineLevel="1" x14ac:dyDescent="0.2">
      <c r="A55" s="150">
        <v>20</v>
      </c>
      <c r="B55" s="155" t="s">
        <v>169</v>
      </c>
      <c r="C55" s="177" t="s">
        <v>170</v>
      </c>
      <c r="D55" s="157" t="s">
        <v>124</v>
      </c>
      <c r="E55" s="187">
        <v>7.1223999999999998</v>
      </c>
      <c r="F55" s="270">
        <v>0</v>
      </c>
      <c r="G55" s="198">
        <f>E55*F55</f>
        <v>0</v>
      </c>
      <c r="H55" s="161">
        <v>0</v>
      </c>
      <c r="I55" s="161">
        <f>ROUND(E55*H55,2)</f>
        <v>0</v>
      </c>
      <c r="J55" s="161"/>
      <c r="K55" s="161"/>
      <c r="L55" s="162">
        <v>0.35599999999999998</v>
      </c>
      <c r="M55" s="161">
        <f>ROUND(E55*L55,2)</f>
        <v>2.54</v>
      </c>
      <c r="N55" s="149"/>
      <c r="O55" s="149"/>
      <c r="P55" s="149"/>
      <c r="Q55" s="149"/>
      <c r="R55" s="149"/>
      <c r="S55" s="149"/>
      <c r="T55" s="149"/>
      <c r="U55" s="149"/>
      <c r="V55" s="149"/>
      <c r="W55" s="149" t="s">
        <v>108</v>
      </c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outlineLevel="1" x14ac:dyDescent="0.2">
      <c r="A56" s="150"/>
      <c r="B56" s="155"/>
      <c r="C56" s="178" t="s">
        <v>171</v>
      </c>
      <c r="D56" s="158"/>
      <c r="E56" s="188">
        <v>7.1223999999999998</v>
      </c>
      <c r="F56" s="198"/>
      <c r="G56" s="198"/>
      <c r="H56" s="161"/>
      <c r="I56" s="161"/>
      <c r="J56" s="161"/>
      <c r="K56" s="161"/>
      <c r="L56" s="162"/>
      <c r="M56" s="161"/>
      <c r="N56" s="149"/>
      <c r="O56" s="149"/>
      <c r="P56" s="149"/>
      <c r="Q56" s="149"/>
      <c r="R56" s="149"/>
      <c r="S56" s="149"/>
      <c r="T56" s="149"/>
      <c r="U56" s="149"/>
      <c r="V56" s="149"/>
      <c r="W56" s="149" t="s">
        <v>110</v>
      </c>
      <c r="X56" s="149">
        <v>0</v>
      </c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x14ac:dyDescent="0.2">
      <c r="A57" s="151" t="s">
        <v>103</v>
      </c>
      <c r="B57" s="156" t="s">
        <v>76</v>
      </c>
      <c r="C57" s="179" t="s">
        <v>77</v>
      </c>
      <c r="D57" s="159"/>
      <c r="E57" s="189"/>
      <c r="F57" s="199"/>
      <c r="G57" s="199">
        <f>SUMIF(W58:W59,"&lt;&gt;NOR",G58:G59)</f>
        <v>0</v>
      </c>
      <c r="H57" s="163"/>
      <c r="I57" s="163">
        <f>SUM(I58:I59)</f>
        <v>0</v>
      </c>
      <c r="J57" s="163"/>
      <c r="K57" s="163"/>
      <c r="L57" s="164"/>
      <c r="M57" s="163">
        <f>SUM(M58:M59)</f>
        <v>2.56</v>
      </c>
      <c r="W57" t="s">
        <v>104</v>
      </c>
    </row>
    <row r="58" spans="1:52" outlineLevel="1" x14ac:dyDescent="0.2">
      <c r="A58" s="150">
        <v>21</v>
      </c>
      <c r="B58" s="155" t="s">
        <v>172</v>
      </c>
      <c r="C58" s="177" t="s">
        <v>173</v>
      </c>
      <c r="D58" s="157" t="s">
        <v>124</v>
      </c>
      <c r="E58" s="187">
        <v>23.46</v>
      </c>
      <c r="F58" s="270">
        <v>0</v>
      </c>
      <c r="G58" s="198">
        <f>E58*F58</f>
        <v>0</v>
      </c>
      <c r="H58" s="161">
        <v>0</v>
      </c>
      <c r="I58" s="161">
        <f>ROUND(E58*H58,2)</f>
        <v>0</v>
      </c>
      <c r="J58" s="161"/>
      <c r="K58" s="161"/>
      <c r="L58" s="162">
        <v>0.10902000000000001</v>
      </c>
      <c r="M58" s="161">
        <f>ROUND(E58*L58,2)</f>
        <v>2.56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 t="s">
        <v>108</v>
      </c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outlineLevel="1" x14ac:dyDescent="0.2">
      <c r="A59" s="150"/>
      <c r="B59" s="155"/>
      <c r="C59" s="178" t="s">
        <v>174</v>
      </c>
      <c r="D59" s="158"/>
      <c r="E59" s="188">
        <v>23.46</v>
      </c>
      <c r="F59" s="198"/>
      <c r="G59" s="198"/>
      <c r="H59" s="161"/>
      <c r="I59" s="161"/>
      <c r="J59" s="161"/>
      <c r="K59" s="161"/>
      <c r="L59" s="162"/>
      <c r="M59" s="161"/>
      <c r="N59" s="149"/>
      <c r="O59" s="149"/>
      <c r="P59" s="149"/>
      <c r="Q59" s="149"/>
      <c r="R59" s="149"/>
      <c r="S59" s="149"/>
      <c r="T59" s="149"/>
      <c r="U59" s="149"/>
      <c r="V59" s="149"/>
      <c r="W59" s="149" t="s">
        <v>110</v>
      </c>
      <c r="X59" s="149">
        <v>0</v>
      </c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x14ac:dyDescent="0.2">
      <c r="A60" s="151" t="s">
        <v>103</v>
      </c>
      <c r="B60" s="156" t="s">
        <v>78</v>
      </c>
      <c r="C60" s="179" t="s">
        <v>79</v>
      </c>
      <c r="D60" s="159"/>
      <c r="E60" s="189"/>
      <c r="F60" s="199"/>
      <c r="G60" s="199">
        <f>SUMIF(W61:W69,"&lt;&gt;NOR",G61:G69)</f>
        <v>0</v>
      </c>
      <c r="H60" s="163"/>
      <c r="I60" s="163">
        <f>SUM(I61:I69)</f>
        <v>0</v>
      </c>
      <c r="J60" s="163"/>
      <c r="K60" s="163"/>
      <c r="L60" s="164"/>
      <c r="M60" s="163">
        <f>SUM(M61:M69)</f>
        <v>7.05</v>
      </c>
      <c r="W60" t="s">
        <v>104</v>
      </c>
    </row>
    <row r="61" spans="1:52" outlineLevel="1" x14ac:dyDescent="0.2">
      <c r="A61" s="150">
        <v>22</v>
      </c>
      <c r="B61" s="155" t="s">
        <v>175</v>
      </c>
      <c r="C61" s="177" t="s">
        <v>176</v>
      </c>
      <c r="D61" s="157" t="s">
        <v>177</v>
      </c>
      <c r="E61" s="187">
        <v>1</v>
      </c>
      <c r="F61" s="270">
        <v>0</v>
      </c>
      <c r="G61" s="198">
        <f t="shared" ref="G61:G65" si="0">E61*F61</f>
        <v>0</v>
      </c>
      <c r="H61" s="161">
        <v>0</v>
      </c>
      <c r="I61" s="161">
        <f>ROUND(E61*H61,2)</f>
        <v>0</v>
      </c>
      <c r="J61" s="161"/>
      <c r="K61" s="161"/>
      <c r="L61" s="162">
        <v>0</v>
      </c>
      <c r="M61" s="161">
        <f>ROUND(E61*L61,2)</f>
        <v>0</v>
      </c>
      <c r="N61" s="149"/>
      <c r="O61" s="149"/>
      <c r="P61" s="149"/>
      <c r="Q61" s="149"/>
      <c r="R61" s="149"/>
      <c r="S61" s="149"/>
      <c r="T61" s="149"/>
      <c r="U61" s="149"/>
      <c r="V61" s="149"/>
      <c r="W61" s="149" t="s">
        <v>108</v>
      </c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ht="22.5" outlineLevel="1" x14ac:dyDescent="0.2">
      <c r="A62" s="150">
        <v>23</v>
      </c>
      <c r="B62" s="155" t="s">
        <v>178</v>
      </c>
      <c r="C62" s="177" t="s">
        <v>179</v>
      </c>
      <c r="D62" s="157" t="s">
        <v>152</v>
      </c>
      <c r="E62" s="187">
        <v>20</v>
      </c>
      <c r="F62" s="270">
        <v>0</v>
      </c>
      <c r="G62" s="198">
        <f t="shared" si="0"/>
        <v>0</v>
      </c>
      <c r="H62" s="161">
        <v>0</v>
      </c>
      <c r="I62" s="161">
        <f>ROUND(E62*H62,2)</f>
        <v>0</v>
      </c>
      <c r="J62" s="161"/>
      <c r="K62" s="161"/>
      <c r="L62" s="162">
        <v>7.2459999999999997E-2</v>
      </c>
      <c r="M62" s="161">
        <f>ROUND(E62*L62,2)</f>
        <v>1.45</v>
      </c>
      <c r="N62" s="149"/>
      <c r="O62" s="149"/>
      <c r="P62" s="149"/>
      <c r="Q62" s="149"/>
      <c r="R62" s="149"/>
      <c r="S62" s="149"/>
      <c r="T62" s="149"/>
      <c r="U62" s="149"/>
      <c r="V62" s="149"/>
      <c r="W62" s="149" t="s">
        <v>108</v>
      </c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outlineLevel="1" x14ac:dyDescent="0.2">
      <c r="A63" s="150">
        <v>24</v>
      </c>
      <c r="B63" s="155" t="s">
        <v>180</v>
      </c>
      <c r="C63" s="177" t="s">
        <v>181</v>
      </c>
      <c r="D63" s="157" t="s">
        <v>182</v>
      </c>
      <c r="E63" s="187">
        <v>1</v>
      </c>
      <c r="F63" s="270">
        <v>0</v>
      </c>
      <c r="G63" s="198">
        <f t="shared" si="0"/>
        <v>0</v>
      </c>
      <c r="H63" s="161">
        <v>0</v>
      </c>
      <c r="I63" s="161">
        <f>ROUND(E63*H63,2)</f>
        <v>0</v>
      </c>
      <c r="J63" s="161"/>
      <c r="K63" s="161"/>
      <c r="L63" s="162">
        <v>0</v>
      </c>
      <c r="M63" s="161">
        <f>ROUND(E63*L63,2)</f>
        <v>0</v>
      </c>
      <c r="N63" s="149"/>
      <c r="O63" s="149"/>
      <c r="P63" s="149"/>
      <c r="Q63" s="149"/>
      <c r="R63" s="149"/>
      <c r="S63" s="149"/>
      <c r="T63" s="149"/>
      <c r="U63" s="149"/>
      <c r="V63" s="149"/>
      <c r="W63" s="149" t="s">
        <v>121</v>
      </c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outlineLevel="1" x14ac:dyDescent="0.2">
      <c r="A64" s="150">
        <v>25</v>
      </c>
      <c r="B64" s="155" t="s">
        <v>183</v>
      </c>
      <c r="C64" s="177" t="s">
        <v>184</v>
      </c>
      <c r="D64" s="157" t="s">
        <v>182</v>
      </c>
      <c r="E64" s="187">
        <v>2</v>
      </c>
      <c r="F64" s="270">
        <v>0</v>
      </c>
      <c r="G64" s="198">
        <f t="shared" si="0"/>
        <v>0</v>
      </c>
      <c r="H64" s="161">
        <v>0</v>
      </c>
      <c r="I64" s="161">
        <f>ROUND(E64*H64,2)</f>
        <v>0</v>
      </c>
      <c r="J64" s="161"/>
      <c r="K64" s="161"/>
      <c r="L64" s="162">
        <v>0</v>
      </c>
      <c r="M64" s="161">
        <f>ROUND(E64*L64,2)</f>
        <v>0</v>
      </c>
      <c r="N64" s="149"/>
      <c r="O64" s="149"/>
      <c r="P64" s="149"/>
      <c r="Q64" s="149"/>
      <c r="R64" s="149"/>
      <c r="S64" s="149"/>
      <c r="T64" s="149"/>
      <c r="U64" s="149"/>
      <c r="V64" s="149"/>
      <c r="W64" s="149" t="s">
        <v>121</v>
      </c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outlineLevel="1" x14ac:dyDescent="0.2">
      <c r="A65" s="150">
        <v>26</v>
      </c>
      <c r="B65" s="155" t="s">
        <v>185</v>
      </c>
      <c r="C65" s="177" t="s">
        <v>186</v>
      </c>
      <c r="D65" s="157" t="s">
        <v>152</v>
      </c>
      <c r="E65" s="187">
        <v>20</v>
      </c>
      <c r="F65" s="270">
        <v>0</v>
      </c>
      <c r="G65" s="198">
        <f t="shared" si="0"/>
        <v>0</v>
      </c>
      <c r="H65" s="161">
        <v>0</v>
      </c>
      <c r="I65" s="161">
        <f>ROUND(E65*H65,2)</f>
        <v>0</v>
      </c>
      <c r="J65" s="161"/>
      <c r="K65" s="161"/>
      <c r="L65" s="162">
        <v>0.28000000000000003</v>
      </c>
      <c r="M65" s="161">
        <f>ROUND(E65*L65,2)</f>
        <v>5.6</v>
      </c>
      <c r="N65" s="149"/>
      <c r="O65" s="149"/>
      <c r="P65" s="149"/>
      <c r="Q65" s="149"/>
      <c r="R65" s="149"/>
      <c r="S65" s="149"/>
      <c r="T65" s="149"/>
      <c r="U65" s="149"/>
      <c r="V65" s="149"/>
      <c r="W65" s="149" t="s">
        <v>108</v>
      </c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outlineLevel="1" x14ac:dyDescent="0.2">
      <c r="A66" s="150"/>
      <c r="B66" s="155"/>
      <c r="C66" s="178" t="s">
        <v>187</v>
      </c>
      <c r="D66" s="158"/>
      <c r="E66" s="188">
        <v>20</v>
      </c>
      <c r="F66" s="198"/>
      <c r="G66" s="198"/>
      <c r="H66" s="161"/>
      <c r="I66" s="161"/>
      <c r="J66" s="161"/>
      <c r="K66" s="161"/>
      <c r="L66" s="162"/>
      <c r="M66" s="161"/>
      <c r="N66" s="149"/>
      <c r="O66" s="149"/>
      <c r="P66" s="149"/>
      <c r="Q66" s="149"/>
      <c r="R66" s="149"/>
      <c r="S66" s="149"/>
      <c r="T66" s="149"/>
      <c r="U66" s="149"/>
      <c r="V66" s="149"/>
      <c r="W66" s="149" t="s">
        <v>110</v>
      </c>
      <c r="X66" s="149">
        <v>0</v>
      </c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outlineLevel="1" x14ac:dyDescent="0.2">
      <c r="A67" s="150">
        <v>27</v>
      </c>
      <c r="B67" s="155" t="s">
        <v>188</v>
      </c>
      <c r="C67" s="177" t="s">
        <v>189</v>
      </c>
      <c r="D67" s="157" t="s">
        <v>152</v>
      </c>
      <c r="E67" s="187">
        <v>50</v>
      </c>
      <c r="F67" s="270">
        <v>0</v>
      </c>
      <c r="G67" s="198">
        <f>E67*F67</f>
        <v>0</v>
      </c>
      <c r="H67" s="161">
        <v>0</v>
      </c>
      <c r="I67" s="161">
        <f>ROUND(E67*H67,2)</f>
        <v>0</v>
      </c>
      <c r="J67" s="161"/>
      <c r="K67" s="161"/>
      <c r="L67" s="162">
        <v>0</v>
      </c>
      <c r="M67" s="161">
        <f>ROUND(E67*L67,2)</f>
        <v>0</v>
      </c>
      <c r="N67" s="149"/>
      <c r="O67" s="149"/>
      <c r="P67" s="149"/>
      <c r="Q67" s="149"/>
      <c r="R67" s="149"/>
      <c r="S67" s="149"/>
      <c r="T67" s="149"/>
      <c r="U67" s="149"/>
      <c r="V67" s="149"/>
      <c r="W67" s="149" t="s">
        <v>121</v>
      </c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outlineLevel="1" x14ac:dyDescent="0.2">
      <c r="A68" s="150"/>
      <c r="B68" s="155"/>
      <c r="C68" s="178" t="s">
        <v>190</v>
      </c>
      <c r="D68" s="158"/>
      <c r="E68" s="188">
        <v>50</v>
      </c>
      <c r="F68" s="198"/>
      <c r="G68" s="198"/>
      <c r="H68" s="161"/>
      <c r="I68" s="161"/>
      <c r="J68" s="161"/>
      <c r="K68" s="161"/>
      <c r="L68" s="162"/>
      <c r="M68" s="161"/>
      <c r="N68" s="149"/>
      <c r="O68" s="149"/>
      <c r="P68" s="149"/>
      <c r="Q68" s="149"/>
      <c r="R68" s="149"/>
      <c r="S68" s="149"/>
      <c r="T68" s="149"/>
      <c r="U68" s="149"/>
      <c r="V68" s="149"/>
      <c r="W68" s="149" t="s">
        <v>110</v>
      </c>
      <c r="X68" s="149">
        <v>0</v>
      </c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outlineLevel="1" x14ac:dyDescent="0.2">
      <c r="A69" s="150">
        <v>28</v>
      </c>
      <c r="B69" s="155" t="s">
        <v>191</v>
      </c>
      <c r="C69" s="177" t="s">
        <v>192</v>
      </c>
      <c r="D69" s="157" t="s">
        <v>152</v>
      </c>
      <c r="E69" s="187">
        <v>50</v>
      </c>
      <c r="F69" s="270">
        <v>0</v>
      </c>
      <c r="G69" s="198">
        <f>E69*F69</f>
        <v>0</v>
      </c>
      <c r="H69" s="161">
        <v>0</v>
      </c>
      <c r="I69" s="161">
        <f>ROUND(E69*H69,2)</f>
        <v>0</v>
      </c>
      <c r="J69" s="161"/>
      <c r="K69" s="161"/>
      <c r="L69" s="162">
        <v>0</v>
      </c>
      <c r="M69" s="161">
        <f>ROUND(E69*L69,2)</f>
        <v>0</v>
      </c>
      <c r="N69" s="149"/>
      <c r="O69" s="149"/>
      <c r="P69" s="149"/>
      <c r="Q69" s="149"/>
      <c r="R69" s="149"/>
      <c r="S69" s="149"/>
      <c r="T69" s="149"/>
      <c r="U69" s="149"/>
      <c r="V69" s="149"/>
      <c r="W69" s="149" t="s">
        <v>121</v>
      </c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x14ac:dyDescent="0.2">
      <c r="A70" s="151" t="s">
        <v>103</v>
      </c>
      <c r="B70" s="156" t="s">
        <v>80</v>
      </c>
      <c r="C70" s="179" t="s">
        <v>81</v>
      </c>
      <c r="D70" s="159"/>
      <c r="E70" s="189"/>
      <c r="F70" s="199"/>
      <c r="G70" s="199">
        <f>SUMIF(W71:W72,"&lt;&gt;NOR",G71:G72)</f>
        <v>0</v>
      </c>
      <c r="H70" s="163"/>
      <c r="I70" s="163">
        <f>SUM(I71:I72)</f>
        <v>0</v>
      </c>
      <c r="J70" s="163"/>
      <c r="K70" s="163"/>
      <c r="L70" s="164"/>
      <c r="M70" s="163">
        <f>SUM(M71:M72)</f>
        <v>28.56</v>
      </c>
      <c r="W70" t="s">
        <v>104</v>
      </c>
    </row>
    <row r="71" spans="1:52" outlineLevel="1" x14ac:dyDescent="0.2">
      <c r="A71" s="150">
        <v>29</v>
      </c>
      <c r="B71" s="155" t="s">
        <v>196</v>
      </c>
      <c r="C71" s="177" t="s">
        <v>198</v>
      </c>
      <c r="D71" s="157" t="s">
        <v>193</v>
      </c>
      <c r="E71" s="187">
        <v>1</v>
      </c>
      <c r="F71" s="270">
        <v>0</v>
      </c>
      <c r="G71" s="201">
        <f>E71*F71</f>
        <v>0</v>
      </c>
      <c r="H71" s="161">
        <v>0</v>
      </c>
      <c r="I71" s="161">
        <f>ROUND(E71*H71,2)</f>
        <v>0</v>
      </c>
      <c r="J71" s="161"/>
      <c r="K71" s="161"/>
      <c r="L71" s="162">
        <v>0</v>
      </c>
      <c r="M71" s="161">
        <f>ROUND(E71*L71,2)</f>
        <v>0</v>
      </c>
      <c r="N71" s="149"/>
      <c r="O71" s="149"/>
      <c r="P71" s="149"/>
      <c r="Q71" s="149"/>
      <c r="R71" s="149"/>
      <c r="S71" s="149"/>
      <c r="T71" s="149"/>
      <c r="U71" s="149"/>
      <c r="V71" s="149"/>
      <c r="W71" s="149" t="s">
        <v>121</v>
      </c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ht="22.5" outlineLevel="1" x14ac:dyDescent="0.2">
      <c r="A72" s="172">
        <v>30</v>
      </c>
      <c r="B72" s="173" t="s">
        <v>197</v>
      </c>
      <c r="C72" s="180" t="s">
        <v>199</v>
      </c>
      <c r="D72" s="174" t="s">
        <v>193</v>
      </c>
      <c r="E72" s="190">
        <v>1</v>
      </c>
      <c r="F72" s="269">
        <v>0</v>
      </c>
      <c r="G72" s="201">
        <f>E72*F72</f>
        <v>0</v>
      </c>
      <c r="H72" s="175">
        <v>0</v>
      </c>
      <c r="I72" s="175">
        <f>ROUND(E72*H72,2)</f>
        <v>0</v>
      </c>
      <c r="J72" s="175"/>
      <c r="K72" s="175"/>
      <c r="L72" s="176">
        <v>28.556999999999999</v>
      </c>
      <c r="M72" s="175">
        <f>ROUND(E72*L72,2)</f>
        <v>28.56</v>
      </c>
      <c r="N72" s="149"/>
      <c r="O72" s="149"/>
      <c r="P72" s="149"/>
      <c r="Q72" s="149"/>
      <c r="R72" s="149"/>
      <c r="S72" s="149"/>
      <c r="T72" s="149"/>
      <c r="U72" s="149"/>
      <c r="V72" s="149"/>
      <c r="W72" s="149" t="s">
        <v>108</v>
      </c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x14ac:dyDescent="0.2">
      <c r="A73" s="6"/>
      <c r="B73" s="7" t="s">
        <v>194</v>
      </c>
      <c r="C73" s="181" t="s">
        <v>194</v>
      </c>
      <c r="D73" s="9"/>
      <c r="E73" s="191"/>
      <c r="F73" s="200"/>
      <c r="G73" s="200"/>
      <c r="H73" s="6"/>
      <c r="I73" s="6"/>
      <c r="J73" s="6"/>
      <c r="K73" s="6"/>
      <c r="L73" s="6"/>
      <c r="M73" s="6"/>
      <c r="U73">
        <v>15</v>
      </c>
      <c r="V73">
        <v>21</v>
      </c>
    </row>
    <row r="74" spans="1:52" x14ac:dyDescent="0.2">
      <c r="C74" s="182"/>
      <c r="D74" s="140"/>
      <c r="W74" t="s">
        <v>195</v>
      </c>
    </row>
    <row r="75" spans="1:52" x14ac:dyDescent="0.2">
      <c r="D75" s="140"/>
    </row>
    <row r="76" spans="1:52" x14ac:dyDescent="0.2">
      <c r="D76" s="140"/>
    </row>
    <row r="77" spans="1:52" x14ac:dyDescent="0.2">
      <c r="D77" s="140"/>
    </row>
    <row r="78" spans="1:52" x14ac:dyDescent="0.2">
      <c r="D78" s="140"/>
    </row>
    <row r="79" spans="1:52" x14ac:dyDescent="0.2">
      <c r="D79" s="140"/>
    </row>
    <row r="80" spans="1:52" x14ac:dyDescent="0.2">
      <c r="D80" s="140"/>
    </row>
    <row r="81" spans="4:4" x14ac:dyDescent="0.2">
      <c r="D81" s="140"/>
    </row>
    <row r="82" spans="4:4" x14ac:dyDescent="0.2">
      <c r="D82" s="140"/>
    </row>
    <row r="83" spans="4:4" x14ac:dyDescent="0.2">
      <c r="D83" s="140"/>
    </row>
    <row r="84" spans="4:4" x14ac:dyDescent="0.2">
      <c r="D84" s="140"/>
    </row>
    <row r="85" spans="4:4" x14ac:dyDescent="0.2">
      <c r="D85" s="140"/>
    </row>
    <row r="86" spans="4:4" x14ac:dyDescent="0.2">
      <c r="D86" s="140"/>
    </row>
    <row r="87" spans="4:4" x14ac:dyDescent="0.2">
      <c r="D87" s="140"/>
    </row>
    <row r="88" spans="4:4" x14ac:dyDescent="0.2">
      <c r="D88" s="140"/>
    </row>
    <row r="89" spans="4:4" x14ac:dyDescent="0.2">
      <c r="D89" s="140"/>
    </row>
    <row r="90" spans="4:4" x14ac:dyDescent="0.2">
      <c r="D90" s="140"/>
    </row>
    <row r="91" spans="4:4" x14ac:dyDescent="0.2">
      <c r="D91" s="140"/>
    </row>
    <row r="92" spans="4:4" x14ac:dyDescent="0.2">
      <c r="D92" s="140"/>
    </row>
    <row r="93" spans="4:4" x14ac:dyDescent="0.2">
      <c r="D93" s="140"/>
    </row>
    <row r="94" spans="4:4" x14ac:dyDescent="0.2">
      <c r="D94" s="140"/>
    </row>
    <row r="95" spans="4:4" x14ac:dyDescent="0.2">
      <c r="D95" s="140"/>
    </row>
    <row r="96" spans="4:4" x14ac:dyDescent="0.2">
      <c r="D96" s="140"/>
    </row>
    <row r="97" spans="4:4" x14ac:dyDescent="0.2">
      <c r="D97" s="140"/>
    </row>
    <row r="98" spans="4:4" x14ac:dyDescent="0.2">
      <c r="D98" s="140"/>
    </row>
    <row r="99" spans="4:4" x14ac:dyDescent="0.2">
      <c r="D99" s="140"/>
    </row>
    <row r="100" spans="4:4" x14ac:dyDescent="0.2">
      <c r="D100" s="140"/>
    </row>
    <row r="101" spans="4:4" x14ac:dyDescent="0.2">
      <c r="D101" s="140"/>
    </row>
    <row r="102" spans="4:4" x14ac:dyDescent="0.2">
      <c r="D102" s="140"/>
    </row>
    <row r="103" spans="4:4" x14ac:dyDescent="0.2">
      <c r="D103" s="140"/>
    </row>
    <row r="104" spans="4:4" x14ac:dyDescent="0.2">
      <c r="D104" s="140"/>
    </row>
    <row r="105" spans="4:4" x14ac:dyDescent="0.2">
      <c r="D105" s="140"/>
    </row>
    <row r="106" spans="4:4" x14ac:dyDescent="0.2">
      <c r="D106" s="140"/>
    </row>
    <row r="107" spans="4:4" x14ac:dyDescent="0.2">
      <c r="D107" s="140"/>
    </row>
    <row r="108" spans="4:4" x14ac:dyDescent="0.2">
      <c r="D108" s="140"/>
    </row>
    <row r="109" spans="4:4" x14ac:dyDescent="0.2">
      <c r="D109" s="140"/>
    </row>
    <row r="110" spans="4:4" x14ac:dyDescent="0.2">
      <c r="D110" s="140"/>
    </row>
    <row r="111" spans="4:4" x14ac:dyDescent="0.2">
      <c r="D111" s="140"/>
    </row>
    <row r="112" spans="4:4" x14ac:dyDescent="0.2">
      <c r="D112" s="140"/>
    </row>
    <row r="113" spans="4:4" x14ac:dyDescent="0.2">
      <c r="D113" s="140"/>
    </row>
    <row r="114" spans="4:4" x14ac:dyDescent="0.2">
      <c r="D114" s="140"/>
    </row>
    <row r="115" spans="4:4" x14ac:dyDescent="0.2">
      <c r="D115" s="140"/>
    </row>
    <row r="116" spans="4:4" x14ac:dyDescent="0.2">
      <c r="D116" s="140"/>
    </row>
    <row r="117" spans="4:4" x14ac:dyDescent="0.2">
      <c r="D117" s="140"/>
    </row>
    <row r="118" spans="4:4" x14ac:dyDescent="0.2">
      <c r="D118" s="140"/>
    </row>
    <row r="119" spans="4:4" x14ac:dyDescent="0.2">
      <c r="D119" s="140"/>
    </row>
    <row r="120" spans="4:4" x14ac:dyDescent="0.2">
      <c r="D120" s="140"/>
    </row>
    <row r="121" spans="4:4" x14ac:dyDescent="0.2">
      <c r="D121" s="140"/>
    </row>
    <row r="122" spans="4:4" x14ac:dyDescent="0.2">
      <c r="D122" s="140"/>
    </row>
    <row r="123" spans="4:4" x14ac:dyDescent="0.2">
      <c r="D123" s="140"/>
    </row>
    <row r="124" spans="4:4" x14ac:dyDescent="0.2">
      <c r="D124" s="140"/>
    </row>
    <row r="125" spans="4:4" x14ac:dyDescent="0.2">
      <c r="D125" s="140"/>
    </row>
    <row r="126" spans="4:4" x14ac:dyDescent="0.2">
      <c r="D126" s="140"/>
    </row>
    <row r="127" spans="4:4" x14ac:dyDescent="0.2">
      <c r="D127" s="140"/>
    </row>
    <row r="128" spans="4:4" x14ac:dyDescent="0.2"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  <row r="162" spans="4:4" x14ac:dyDescent="0.2">
      <c r="D162" s="140"/>
    </row>
    <row r="163" spans="4:4" x14ac:dyDescent="0.2">
      <c r="D163" s="140"/>
    </row>
    <row r="164" spans="4:4" x14ac:dyDescent="0.2">
      <c r="D164" s="140"/>
    </row>
    <row r="165" spans="4:4" x14ac:dyDescent="0.2">
      <c r="D165" s="140"/>
    </row>
    <row r="166" spans="4:4" x14ac:dyDescent="0.2">
      <c r="D166" s="140"/>
    </row>
    <row r="167" spans="4:4" x14ac:dyDescent="0.2">
      <c r="D167" s="140"/>
    </row>
    <row r="168" spans="4:4" x14ac:dyDescent="0.2">
      <c r="D168" s="140"/>
    </row>
    <row r="169" spans="4:4" x14ac:dyDescent="0.2">
      <c r="D169" s="140"/>
    </row>
    <row r="170" spans="4:4" x14ac:dyDescent="0.2">
      <c r="D170" s="140"/>
    </row>
    <row r="171" spans="4:4" x14ac:dyDescent="0.2">
      <c r="D171" s="140"/>
    </row>
    <row r="172" spans="4:4" x14ac:dyDescent="0.2">
      <c r="D172" s="140"/>
    </row>
    <row r="173" spans="4:4" x14ac:dyDescent="0.2">
      <c r="D173" s="140"/>
    </row>
    <row r="174" spans="4:4" x14ac:dyDescent="0.2">
      <c r="D174" s="140"/>
    </row>
    <row r="175" spans="4:4" x14ac:dyDescent="0.2">
      <c r="D175" s="140"/>
    </row>
    <row r="176" spans="4:4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mergeCells count="4">
    <mergeCell ref="A1:G1"/>
    <mergeCell ref="C2:G2"/>
    <mergeCell ref="C3:G3"/>
    <mergeCell ref="C4:G4"/>
  </mergeCells>
  <pageMargins left="0.59055118110236204" right="0.3937007874015749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Zdeňka Šušota</cp:lastModifiedBy>
  <cp:lastPrinted>2018-08-02T13:10:32Z</cp:lastPrinted>
  <dcterms:created xsi:type="dcterms:W3CDTF">2009-04-08T07:15:50Z</dcterms:created>
  <dcterms:modified xsi:type="dcterms:W3CDTF">2018-08-02T13:10:56Z</dcterms:modified>
</cp:coreProperties>
</file>