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Z0040PZA\Desktop\"/>
    </mc:Choice>
  </mc:AlternateContent>
  <xr:revisionPtr revIDLastSave="0" documentId="13_ncr:1_{80EFF1CA-BE3D-4775-B4B9-CC07B4366F72}" xr6:coauthVersionLast="43" xr6:coauthVersionMax="43" xr10:uidLastSave="{00000000-0000-0000-0000-000000000000}"/>
  <workbookProtection workbookAlgorithmName="SHA-512" workbookHashValue="bSCT9/VJaenR2L4CwVfbsTdzNxYbzpakShYEjDu83o2AtuTh5u6z77j0fE9cXO3t2+NjnfcnG27d+ufUG7ZMRg==" workbookSaltValue="37C0ahrGtyXbvYUo4JoygA==" workbookSpinCount="100000" lockStructure="1"/>
  <bookViews>
    <workbookView xWindow="-120" yWindow="-120" windowWidth="24240" windowHeight="13140" xr2:uid="{00000000-000D-0000-FFFF-FFFF00000000}"/>
  </bookViews>
  <sheets>
    <sheet name="Rekapitulace" sheetId="1" r:id="rId1"/>
    <sheet name="04 - Multimediálni a audi..." sheetId="2" r:id="rId2"/>
  </sheets>
  <definedNames>
    <definedName name="_xlnm._FilterDatabase" localSheetId="1" hidden="1">'04 - Multimediálni a audi...'!$C$80:$K$107</definedName>
    <definedName name="_xlnm.Print_Titles" localSheetId="1">'04 - Multimediálni a audi...'!$80:$80</definedName>
    <definedName name="_xlnm.Print_Titles" localSheetId="0">Rekapitulace!$52:$52</definedName>
    <definedName name="_xlnm.Print_Area" localSheetId="1">'04 - Multimediálni a audi...'!$C$4:$J$39,'04 - Multimediálni a audi...'!$C$45:$J$62,'04 - Multimediálni a audi...'!$C$68:$K$107</definedName>
    <definedName name="_xlnm.Print_Area" localSheetId="0">Rekapitulace!$D$4:$AO$36,Rekapitulace!$C$42:$AQ$56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0" i="2" l="1"/>
  <c r="J37" i="2" l="1"/>
  <c r="J36" i="2"/>
  <c r="AY55" i="1" s="1"/>
  <c r="J35" i="2"/>
  <c r="AX55" i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BE90" i="2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BE87" i="2" s="1"/>
  <c r="BI86" i="2"/>
  <c r="BH86" i="2"/>
  <c r="BG86" i="2"/>
  <c r="BF86" i="2"/>
  <c r="T86" i="2"/>
  <c r="R86" i="2"/>
  <c r="P86" i="2"/>
  <c r="BK86" i="2"/>
  <c r="J86" i="2"/>
  <c r="BE86" i="2" s="1"/>
  <c r="BI85" i="2"/>
  <c r="BH85" i="2"/>
  <c r="BG85" i="2"/>
  <c r="BF85" i="2"/>
  <c r="T85" i="2"/>
  <c r="R85" i="2"/>
  <c r="P85" i="2"/>
  <c r="BK85" i="2"/>
  <c r="J85" i="2"/>
  <c r="BE85" i="2" s="1"/>
  <c r="BI84" i="2"/>
  <c r="BH84" i="2"/>
  <c r="BG84" i="2"/>
  <c r="BF84" i="2"/>
  <c r="T84" i="2"/>
  <c r="R84" i="2"/>
  <c r="P84" i="2"/>
  <c r="BK84" i="2"/>
  <c r="J84" i="2"/>
  <c r="BE84" i="2" s="1"/>
  <c r="F75" i="2"/>
  <c r="E73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78" i="2" s="1"/>
  <c r="J17" i="2"/>
  <c r="J15" i="2"/>
  <c r="E15" i="2"/>
  <c r="F54" i="2" s="1"/>
  <c r="J14" i="2"/>
  <c r="J12" i="2"/>
  <c r="J52" i="2" s="1"/>
  <c r="E7" i="2"/>
  <c r="E71" i="2" s="1"/>
  <c r="AS54" i="1"/>
  <c r="L50" i="1"/>
  <c r="AM50" i="1"/>
  <c r="AM49" i="1"/>
  <c r="L49" i="1"/>
  <c r="AM47" i="1"/>
  <c r="L47" i="1"/>
  <c r="L45" i="1"/>
  <c r="L44" i="1"/>
  <c r="P83" i="2" l="1"/>
  <c r="P82" i="2" s="1"/>
  <c r="P81" i="2" s="1"/>
  <c r="AU55" i="1" s="1"/>
  <c r="AU54" i="1" s="1"/>
  <c r="F77" i="2"/>
  <c r="F55" i="2"/>
  <c r="F37" i="2"/>
  <c r="BD55" i="1" s="1"/>
  <c r="BD54" i="1" s="1"/>
  <c r="W33" i="1" s="1"/>
  <c r="R83" i="2"/>
  <c r="R82" i="2" s="1"/>
  <c r="R81" i="2" s="1"/>
  <c r="BK83" i="2"/>
  <c r="J83" i="2" s="1"/>
  <c r="J61" i="2" s="1"/>
  <c r="J34" i="2"/>
  <c r="AW55" i="1" s="1"/>
  <c r="J75" i="2"/>
  <c r="F35" i="2"/>
  <c r="BB55" i="1" s="1"/>
  <c r="BB54" i="1" s="1"/>
  <c r="W31" i="1" s="1"/>
  <c r="E48" i="2"/>
  <c r="T83" i="2"/>
  <c r="T82" i="2" s="1"/>
  <c r="T81" i="2" s="1"/>
  <c r="F36" i="2"/>
  <c r="BC55" i="1" s="1"/>
  <c r="BC54" i="1" s="1"/>
  <c r="W32" i="1" s="1"/>
  <c r="F33" i="2"/>
  <c r="AZ55" i="1" s="1"/>
  <c r="AZ54" i="1" s="1"/>
  <c r="J33" i="2"/>
  <c r="AV55" i="1" s="1"/>
  <c r="J78" i="2"/>
  <c r="F34" i="2"/>
  <c r="BA55" i="1" s="1"/>
  <c r="BA54" i="1" s="1"/>
  <c r="J77" i="2"/>
  <c r="AX54" i="1" l="1"/>
  <c r="BK82" i="2"/>
  <c r="BK81" i="2" s="1"/>
  <c r="J81" i="2" s="1"/>
  <c r="AT55" i="1"/>
  <c r="AY54" i="1"/>
  <c r="AW54" i="1"/>
  <c r="AK30" i="1" s="1"/>
  <c r="W30" i="1"/>
  <c r="AV54" i="1"/>
  <c r="W29" i="1"/>
  <c r="J82" i="2" l="1"/>
  <c r="J60" i="2" s="1"/>
  <c r="AT54" i="1"/>
  <c r="AK29" i="1"/>
  <c r="J59" i="2"/>
  <c r="J30" i="2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<sst xmlns="http://schemas.openxmlformats.org/spreadsheetml/2006/main" count="593" uniqueCount="205">
  <si>
    <t>Export Komplet</t>
  </si>
  <si>
    <t/>
  </si>
  <si>
    <t>2.0</t>
  </si>
  <si>
    <t>ZAMOK</t>
  </si>
  <si>
    <t>False</t>
  </si>
  <si>
    <t>{b5996b6f-24ee-49d2-a5ab-d04767054310}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</si>
  <si>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</si>
  <si>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</si>
  <si>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</si>
  <si>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</si>
  <si>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</si>
  <si>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</si>
  <si>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264c</t>
  </si>
  <si>
    <t>0,1</t>
  </si>
  <si>
    <t>KSO:</t>
  </si>
  <si>
    <t>CC-CZ:</t>
  </si>
  <si>
    <t>1</t>
  </si>
  <si>
    <t>Místo:</t>
  </si>
  <si>
    <t>Kutná Hora</t>
  </si>
  <si>
    <t>Datum:</t>
  </si>
  <si>
    <t>15. 4. 2019</t>
  </si>
  <si>
    <t>10</t>
  </si>
  <si>
    <t>100</t>
  </si>
  <si>
    <t>IČ:</t>
  </si>
  <si>
    <t>ZIP o.p.s.</t>
  </si>
  <si>
    <t>DIČ:</t>
  </si>
  <si>
    <t xml:space="preserve"> </t>
  </si>
  <si>
    <t>Projektant:</t>
  </si>
  <si>
    <t>Zpracovatel:</t>
  </si>
  <si>
    <t>Tomáš Chlumecký</t>
  </si>
  <si>
    <t>True</t>
  </si>
  <si>
    <t>Poznámka:</t>
  </si>
  <si>
    <t>Přesný postup provádění a přesná specifikace konstrukcí a prací je uvedena v projektové dokumentaci. 
Materiály a zařízení uvedené v PD jsou pouze směrné dle nutných standardů. Materiály a výrobky je možné zaměnit při zachování shodných parametrů a funkce doložených technickými listy.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</si>
  <si>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</si>
  <si>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</si>
  <si>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</si>
  <si>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</si>
  <si>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</si>
  <si>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</si>
  <si>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</si>
  <si>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</si>
  <si>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</si>
  <si>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</si>
  <si>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</si>
  <si>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</si>
  <si>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</si>
  <si>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</si>
  <si>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</si>
  <si>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</si>
  <si>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</si>
  <si>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</si>
  <si>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</si>
  <si>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</si>
  <si>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</si>
  <si>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</si>
  <si>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</si>
  <si>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</si>
  <si>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</si>
  <si>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</si>
  <si>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</si>
  <si>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</si>
  <si>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</si>
  <si>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</si>
  <si>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</si>
  <si>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</si>
  <si>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</si>
  <si>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</si>
  <si>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</si>
  <si>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</si>
  <si>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</si>
  <si>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</si>
  <si>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</t>
  </si>
  <si>
    <t>Multimediálni a audiovizuálni prvky</t>
  </si>
  <si>
    <t>STA</t>
  </si>
  <si>
    <t>{27be6b3a-4652-4e9f-85be-85134cdc2530}</t>
  </si>
  <si>
    <t>2</t>
  </si>
  <si>
    <t>KRYCÍ LIST SOUPISU PRACÍ</t>
  </si>
  <si>
    <t>Objekt:</t>
  </si>
  <si>
    <t>04 - Multimediálni a audiovizuálni prvky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</si>
  <si>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</si>
  <si>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</si>
  <si>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</si>
  <si>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</si>
  <si>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</si>
  <si>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</si>
  <si>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799 - Multimediálni a audiovizuálni prvky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</si>
  <si>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</si>
  <si>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</si>
  <si>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</si>
  <si>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</si>
  <si>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</si>
  <si>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</si>
  <si>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</si>
  <si>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</si>
  <si>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</si>
  <si>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</si>
  <si>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</si>
  <si>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</si>
  <si>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</si>
  <si>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</si>
  <si>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</si>
  <si>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799</t>
  </si>
  <si>
    <t>K</t>
  </si>
  <si>
    <t>01 M</t>
  </si>
  <si>
    <t>FUNKČNÍ CELEK OZVUČENÍ - SMĚROVÝ REPRODUKTOR</t>
  </si>
  <si>
    <t>kus</t>
  </si>
  <si>
    <t>16</t>
  </si>
  <si>
    <t>-235875755</t>
  </si>
  <si>
    <t>07 M</t>
  </si>
  <si>
    <t>FUNKČNÍ CELEK MUTIMEDIÁLNÍHO INTERAKTIVNÍHO PANELU</t>
  </si>
  <si>
    <t>1003414042</t>
  </si>
  <si>
    <t>3</t>
  </si>
  <si>
    <t>10 M</t>
  </si>
  <si>
    <t>FUNKČNÍ CELEK - PROJEKČNÍ ZAŘÍZENÍ</t>
  </si>
  <si>
    <t>-1565813731</t>
  </si>
  <si>
    <t>4</t>
  </si>
  <si>
    <t>11 M</t>
  </si>
  <si>
    <t>FUNKČNÍ CELEK - PROJEKCE STATICKÉHO OBRAZU</t>
  </si>
  <si>
    <t>1674491171</t>
  </si>
  <si>
    <t>5</t>
  </si>
  <si>
    <t>12 M</t>
  </si>
  <si>
    <t>FUNKČNÍ CELEK - LASEROVÁ LINIE (2ks světelný zdroj)</t>
  </si>
  <si>
    <t>-1328108121</t>
  </si>
  <si>
    <t>7</t>
  </si>
  <si>
    <t>18 M</t>
  </si>
  <si>
    <t>FUNKČNÍ CELEK PRESENTAČNÍ OBRAZOVKY</t>
  </si>
  <si>
    <t>1709953365</t>
  </si>
  <si>
    <t>8</t>
  </si>
  <si>
    <t>20 M</t>
  </si>
  <si>
    <t>1899186467</t>
  </si>
  <si>
    <t>9</t>
  </si>
  <si>
    <t>24 M</t>
  </si>
  <si>
    <t>FUNKČNÍ CELEK MONITORU</t>
  </si>
  <si>
    <t>266612141</t>
  </si>
  <si>
    <t>26 M</t>
  </si>
  <si>
    <t>1695847372</t>
  </si>
  <si>
    <t>11</t>
  </si>
  <si>
    <t>28 M</t>
  </si>
  <si>
    <t>-323934323</t>
  </si>
  <si>
    <t>12</t>
  </si>
  <si>
    <t>29 M</t>
  </si>
  <si>
    <t>-1453523084</t>
  </si>
  <si>
    <t>13</t>
  </si>
  <si>
    <t>30 M</t>
  </si>
  <si>
    <t>FUNKČNÍ CELEK OVLÁDÁNÍ EXPOZICE</t>
  </si>
  <si>
    <t>1664622365</t>
  </si>
  <si>
    <t>14</t>
  </si>
  <si>
    <t>50 M</t>
  </si>
  <si>
    <t>FUNKČNÍ CELEK EXPOZIČNÍHO MULTIMEDIÁLNÍHO PANELU</t>
  </si>
  <si>
    <t>1682331270</t>
  </si>
  <si>
    <t>55 M</t>
  </si>
  <si>
    <t>SOUBOR OZVUČENÍ PROLÉZAČKY</t>
  </si>
  <si>
    <t>710356840</t>
  </si>
  <si>
    <t>58 M</t>
  </si>
  <si>
    <t>SOUBOR OZVUČENÍ INSTALACE – POKLAD</t>
  </si>
  <si>
    <t>1794205471</t>
  </si>
  <si>
    <t>17</t>
  </si>
  <si>
    <t>59 M</t>
  </si>
  <si>
    <t>SOUBOR OZVUČENÍ INSTALACE – ŠTOLA</t>
  </si>
  <si>
    <t>235422544</t>
  </si>
  <si>
    <t>18</t>
  </si>
  <si>
    <t>60 M</t>
  </si>
  <si>
    <t>-1902102390</t>
  </si>
  <si>
    <t>19</t>
  </si>
  <si>
    <t>66 M</t>
  </si>
  <si>
    <t>ZÁKLADNÍ OZVUČENÍ</t>
  </si>
  <si>
    <t>-1798357013</t>
  </si>
  <si>
    <t>20</t>
  </si>
  <si>
    <t>66a M</t>
  </si>
  <si>
    <t>ZÁKLADNÍ OZVUČENÍ - RACKOVÁ SKŘÍŇ</t>
  </si>
  <si>
    <t>-681961820</t>
  </si>
  <si>
    <t>70 M</t>
  </si>
  <si>
    <t>-1442491713</t>
  </si>
  <si>
    <t>22</t>
  </si>
  <si>
    <t>80 M</t>
  </si>
  <si>
    <t>327490504</t>
  </si>
  <si>
    <t>23</t>
  </si>
  <si>
    <t>82 M</t>
  </si>
  <si>
    <t>1623772202</t>
  </si>
  <si>
    <t>24</t>
  </si>
  <si>
    <t>M027</t>
  </si>
  <si>
    <t>programování expozice včetně tvorby základního obslužného manuálu</t>
  </si>
  <si>
    <t>-774432657</t>
  </si>
  <si>
    <t>25</t>
  </si>
  <si>
    <t>M028</t>
  </si>
  <si>
    <t>nastavení a naprogramování prvků expozičního osvětlení (systém DALI)</t>
  </si>
  <si>
    <t>-574847681</t>
  </si>
  <si>
    <r>
      <t>FUNKČNÍ CELEK MULTIMEDIÁLNÍHO BADATELSKÉHO INFOPOINTU</t>
    </r>
    <r>
      <rPr>
        <sz val="8"/>
        <color rgb="FFFF0000"/>
        <rFont val="Arial CE"/>
        <charset val="238"/>
      </rPr>
      <t xml:space="preserve"> </t>
    </r>
  </si>
  <si>
    <t xml:space="preserve">ZÁKLADNÍ OZVUČENÍ </t>
  </si>
  <si>
    <t>Město Kutná Hora</t>
  </si>
  <si>
    <t xml:space="preserve">REKAPITULACE </t>
  </si>
  <si>
    <t>Expozice</t>
  </si>
  <si>
    <t>vyplňte údaj</t>
  </si>
  <si>
    <t>REKAPITULACE OBJEKTŮ EXPOZICE A SOUPISŮ PRACÍ</t>
  </si>
  <si>
    <t>Pro správné nacenění jednotlivých položek je nezbytná znalost dokumentu Specifikace prvků, který je součástí přílohy 3.2.</t>
  </si>
  <si>
    <t>Návod na vyplnění:</t>
  </si>
  <si>
    <t>Měnit lze pouze obsah buněk se žlutým podbarvením!</t>
  </si>
  <si>
    <t>Na prvním listu Rekapitulace vyplňte údaje o Dodavateli (název, IČ, DIČ),</t>
  </si>
  <si>
    <t>údaje se přenesou do ostatních sestav v daném listu i do ostatních listů.</t>
  </si>
  <si>
    <t>Na ostatních listech vyplňte jednotkovou cenu v CZK.</t>
  </si>
  <si>
    <t>Veřejný zadavatel:</t>
  </si>
  <si>
    <t>Dodavatel:</t>
  </si>
  <si>
    <t>Expozice:</t>
  </si>
  <si>
    <t>Dodavatel</t>
  </si>
  <si>
    <t>VZ Realizace expozic ve Vlašském dvoře - ČÁST 2 Audiovizuální a multimediální prvky expozic ve Vlašském dvoře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</si>
</sst>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9" x14ac:knownFonts="1">
    <font>
      <sz val="8"/>
      <name val="Arial CE"/>
      <family val="2"/>
    </font>
    <font>
      <sz val="8"/>
      <color indexed="55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0"/>
      <name val="Arial CE"/>
    </font>
    <font>
      <b/>
      <sz val="8"/>
      <color indexed="55"/>
      <name val="Arial CE"/>
    </font>
    <font>
      <b/>
      <sz val="8"/>
      <name val="Arial CE"/>
    </font>
    <font>
      <sz val="12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  <family val="1"/>
      <charset val="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b/>
      <sz val="12"/>
      <color indexed="16"/>
      <name val="Arial CE"/>
    </font>
    <font>
      <sz val="8"/>
      <color indexed="16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4" fillId="0" borderId="13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2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166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4" fontId="17" fillId="0" borderId="0" xfId="0" applyNumberFormat="1" applyFont="1" applyAlignment="1" applyProtection="1"/>
    <xf numFmtId="166" fontId="24" fillId="0" borderId="10" xfId="0" applyNumberFormat="1" applyFont="1" applyBorder="1" applyAlignment="1" applyProtection="1"/>
    <xf numFmtId="166" fontId="24" fillId="0" borderId="11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3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2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horizontal="left" vertical="center" wrapText="1"/>
    </xf>
    <xf numFmtId="167" fontId="0" fillId="0" borderId="22" xfId="0" applyNumberFormat="1" applyFont="1" applyFill="1" applyBorder="1" applyAlignment="1" applyProtection="1">
      <alignment vertical="center"/>
    </xf>
    <xf numFmtId="0" fontId="0" fillId="3" borderId="0" xfId="0" applyFill="1" applyProtection="1"/>
    <xf numFmtId="4" fontId="0" fillId="3" borderId="22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0" xfId="0" applyFill="1" applyProtection="1"/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27" fillId="3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right" vertical="center"/>
    </xf>
    <xf numFmtId="0" fontId="15" fillId="2" borderId="21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left" vertical="top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3" fillId="2" borderId="7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4" fontId="13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257175</xdr:colOff>
      <xdr:row>1</xdr:row>
      <xdr:rowOff>114300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257175</xdr:colOff>
      <xdr:row>1</xdr:row>
      <xdr:rowOff>114300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1.25" x14ac:dyDescent="0.2"/>
  <cols>
    <col min="1" max="1" width="7.1640625" style="4" customWidth="1"/>
    <col min="2" max="2" width="1.5" style="4" customWidth="1"/>
    <col min="3" max="3" width="3.5" style="4" customWidth="1"/>
    <col min="4" max="33" width="2.33203125" style="4" customWidth="1"/>
    <col min="34" max="34" width="2.83203125" style="4" customWidth="1"/>
    <col min="35" max="35" width="27.1640625" style="4" customWidth="1"/>
    <col min="36" max="37" width="2.1640625" style="4" customWidth="1"/>
    <col min="38" max="38" width="7.1640625" style="4" customWidth="1"/>
    <col min="39" max="39" width="2.83203125" style="4" customWidth="1"/>
    <col min="40" max="40" width="11.5" style="4" customWidth="1"/>
    <col min="41" max="41" width="6.5" style="4" customWidth="1"/>
    <col min="42" max="42" width="3.5" style="4" customWidth="1"/>
    <col min="43" max="43" width="13.5" style="4" hidden="1" customWidth="1"/>
    <col min="44" max="44" width="11.6640625" style="4" customWidth="1"/>
    <col min="45" max="47" width="22.1640625" style="4" hidden="1" customWidth="1"/>
    <col min="48" max="49" width="18.5" style="4" hidden="1" customWidth="1"/>
    <col min="50" max="51" width="21.5" style="4" hidden="1" customWidth="1"/>
    <col min="52" max="52" width="18.5" style="4" hidden="1" customWidth="1"/>
    <col min="53" max="53" width="16.5" style="4" hidden="1" customWidth="1"/>
    <col min="54" max="54" width="21.5" style="4" hidden="1" customWidth="1"/>
    <col min="55" max="55" width="18.5" style="4" hidden="1" customWidth="1"/>
    <col min="56" max="56" width="16.5" style="4" hidden="1" customWidth="1"/>
    <col min="57" max="57" width="57" style="4" customWidth="1"/>
    <col min="58" max="70" width="9.33203125" style="4"/>
    <col min="71" max="91" width="9.1640625" style="4" hidden="1" customWidth="1"/>
    <col min="92" max="16384" width="9.33203125" style="4"/>
  </cols>
  <sheetData>
    <row r="1" spans="1:74" x14ac:dyDescent="0.2">
      <c r="A1" s="117" t="s">
        <v>0</v>
      </c>
      <c r="AZ1" s="117" t="s">
        <v>1</v>
      </c>
      <c r="BA1" s="117" t="s">
        <v>2</v>
      </c>
      <c r="BB1" s="117" t="s">
        <v>3</v>
      </c>
      <c r="BT1" s="117" t="s">
        <v>4</v>
      </c>
      <c r="BU1" s="117" t="s">
        <v>4</v>
      </c>
      <c r="BV1" s="117" t="s">
        <v>5</v>
      </c>
    </row>
    <row r="2" spans="1:74" ht="36.950000000000003" customHeight="1" x14ac:dyDescent="0.2"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6" t="s">
        <v>6</v>
      </c>
      <c r="BT2" s="6" t="s">
        <v>7</v>
      </c>
    </row>
    <row r="3" spans="1:74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BS3" s="6" t="s">
        <v>6</v>
      </c>
      <c r="BT3" s="6" t="s">
        <v>8</v>
      </c>
    </row>
    <row r="4" spans="1:74" ht="24.95" customHeight="1" x14ac:dyDescent="0.2">
      <c r="B4" s="3"/>
      <c r="D4" s="89" t="s">
        <v>190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R4" s="3"/>
      <c r="AS4" s="119" t="s">
        <v>9</v>
      </c>
      <c r="BE4" s="120" t="s">
        <v>195</v>
      </c>
      <c r="BS4" s="6" t="s">
        <v>10</v>
      </c>
    </row>
    <row r="5" spans="1:74" ht="12" customHeight="1" x14ac:dyDescent="0.2">
      <c r="B5" s="3"/>
      <c r="D5" s="90" t="s">
        <v>11</v>
      </c>
      <c r="E5" s="102"/>
      <c r="F5" s="102"/>
      <c r="G5" s="102"/>
      <c r="H5" s="102"/>
      <c r="I5" s="102"/>
      <c r="J5" s="102"/>
      <c r="K5" s="160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3"/>
      <c r="BE5" s="121" t="s">
        <v>196</v>
      </c>
      <c r="BS5" s="6" t="s">
        <v>6</v>
      </c>
    </row>
    <row r="6" spans="1:74" ht="36.950000000000003" customHeight="1" x14ac:dyDescent="0.2">
      <c r="B6" s="3"/>
      <c r="D6" s="91" t="s">
        <v>191</v>
      </c>
      <c r="E6" s="102"/>
      <c r="F6" s="102"/>
      <c r="G6" s="102"/>
      <c r="H6" s="102"/>
      <c r="I6" s="102"/>
      <c r="J6" s="102"/>
      <c r="K6" s="162" t="s">
        <v>204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3"/>
      <c r="BE6" s="122" t="s">
        <v>194</v>
      </c>
      <c r="BS6" s="6" t="s">
        <v>13</v>
      </c>
    </row>
    <row r="7" spans="1:74" ht="12" customHeight="1" x14ac:dyDescent="0.2">
      <c r="B7" s="3"/>
      <c r="D7" s="104" t="s">
        <v>14</v>
      </c>
      <c r="K7" s="6" t="s">
        <v>1</v>
      </c>
      <c r="AK7" s="104" t="s">
        <v>15</v>
      </c>
      <c r="AN7" s="6" t="s">
        <v>1</v>
      </c>
      <c r="AR7" s="3"/>
      <c r="BE7" s="122" t="s">
        <v>197</v>
      </c>
      <c r="BS7" s="6" t="s">
        <v>16</v>
      </c>
    </row>
    <row r="8" spans="1:74" ht="12" customHeight="1" x14ac:dyDescent="0.2">
      <c r="B8" s="3"/>
      <c r="D8" s="104" t="s">
        <v>17</v>
      </c>
      <c r="K8" s="6" t="s">
        <v>18</v>
      </c>
      <c r="AK8" s="104" t="s">
        <v>19</v>
      </c>
      <c r="AN8" s="6" t="s">
        <v>20</v>
      </c>
      <c r="AR8" s="3"/>
      <c r="BE8" s="122" t="s">
        <v>198</v>
      </c>
      <c r="BS8" s="6" t="s">
        <v>21</v>
      </c>
    </row>
    <row r="9" spans="1:74" ht="14.45" customHeight="1" x14ac:dyDescent="0.2">
      <c r="B9" s="3"/>
      <c r="AR9" s="3"/>
      <c r="BE9" s="122"/>
      <c r="BS9" s="6" t="s">
        <v>22</v>
      </c>
    </row>
    <row r="10" spans="1:74" ht="12" customHeight="1" x14ac:dyDescent="0.2">
      <c r="B10" s="3"/>
      <c r="D10" s="104" t="s">
        <v>200</v>
      </c>
      <c r="AK10" s="104" t="s">
        <v>23</v>
      </c>
      <c r="AN10" s="6" t="s">
        <v>1</v>
      </c>
      <c r="AR10" s="3"/>
      <c r="BE10" s="122" t="s">
        <v>199</v>
      </c>
      <c r="BS10" s="6" t="s">
        <v>13</v>
      </c>
    </row>
    <row r="11" spans="1:74" ht="18.399999999999999" customHeight="1" x14ac:dyDescent="0.2">
      <c r="B11" s="3"/>
      <c r="E11" s="6" t="s">
        <v>189</v>
      </c>
      <c r="AK11" s="104" t="s">
        <v>25</v>
      </c>
      <c r="AN11" s="6" t="s">
        <v>1</v>
      </c>
      <c r="AR11" s="3"/>
      <c r="BE11" s="122"/>
      <c r="BS11" s="6" t="s">
        <v>13</v>
      </c>
    </row>
    <row r="12" spans="1:74" ht="6.95" customHeight="1" x14ac:dyDescent="0.2">
      <c r="B12" s="3"/>
      <c r="AR12" s="3"/>
      <c r="BE12" s="122"/>
      <c r="BS12" s="6" t="s">
        <v>13</v>
      </c>
    </row>
    <row r="13" spans="1:74" ht="12" customHeight="1" x14ac:dyDescent="0.2">
      <c r="B13" s="3"/>
      <c r="D13" s="104" t="s">
        <v>201</v>
      </c>
      <c r="AK13" s="104" t="s">
        <v>23</v>
      </c>
      <c r="AM13" s="102"/>
      <c r="AN13" s="87" t="s">
        <v>192</v>
      </c>
      <c r="AR13" s="3"/>
      <c r="BE13" s="122"/>
      <c r="BS13" s="6" t="s">
        <v>13</v>
      </c>
    </row>
    <row r="14" spans="1:74" ht="12.75" x14ac:dyDescent="0.2">
      <c r="B14" s="3"/>
      <c r="E14" s="87" t="s">
        <v>192</v>
      </c>
      <c r="F14" s="87"/>
      <c r="G14" s="87"/>
      <c r="H14" s="87"/>
      <c r="I14" s="87"/>
      <c r="AK14" s="104" t="s">
        <v>25</v>
      </c>
      <c r="AM14" s="102"/>
      <c r="AN14" s="87" t="s">
        <v>192</v>
      </c>
      <c r="AR14" s="3"/>
      <c r="BE14" s="122"/>
      <c r="BS14" s="6" t="s">
        <v>13</v>
      </c>
    </row>
    <row r="15" spans="1:74" ht="6.95" customHeight="1" x14ac:dyDescent="0.2">
      <c r="B15" s="3"/>
      <c r="AR15" s="3"/>
      <c r="BE15" s="122"/>
      <c r="BS15" s="6" t="s">
        <v>4</v>
      </c>
    </row>
    <row r="16" spans="1:74" ht="12" customHeight="1" x14ac:dyDescent="0.2">
      <c r="B16" s="3"/>
      <c r="D16" s="104" t="s">
        <v>27</v>
      </c>
      <c r="AK16" s="104" t="s">
        <v>23</v>
      </c>
      <c r="AN16" s="6" t="s">
        <v>1</v>
      </c>
      <c r="AR16" s="3"/>
      <c r="BE16" s="122"/>
      <c r="BS16" s="6" t="s">
        <v>4</v>
      </c>
    </row>
    <row r="17" spans="2:71" ht="18.399999999999999" customHeight="1" x14ac:dyDescent="0.2">
      <c r="B17" s="3"/>
      <c r="E17" s="6" t="s">
        <v>24</v>
      </c>
      <c r="AK17" s="104" t="s">
        <v>25</v>
      </c>
      <c r="AN17" s="6" t="s">
        <v>1</v>
      </c>
      <c r="AR17" s="3"/>
      <c r="BE17" s="122"/>
      <c r="BS17" s="6" t="s">
        <v>4</v>
      </c>
    </row>
    <row r="18" spans="2:71" ht="12.75" x14ac:dyDescent="0.2">
      <c r="B18" s="3"/>
      <c r="AR18" s="3"/>
      <c r="BE18" s="122"/>
      <c r="BS18" s="6" t="s">
        <v>6</v>
      </c>
    </row>
    <row r="19" spans="2:71" ht="12" customHeight="1" x14ac:dyDescent="0.2">
      <c r="B19" s="3"/>
      <c r="D19" s="104" t="s">
        <v>28</v>
      </c>
      <c r="AK19" s="104" t="s">
        <v>23</v>
      </c>
      <c r="AN19" s="6" t="s">
        <v>1</v>
      </c>
      <c r="AR19" s="3"/>
      <c r="BE19" s="122"/>
      <c r="BS19" s="6" t="s">
        <v>6</v>
      </c>
    </row>
    <row r="20" spans="2:71" ht="18.399999999999999" customHeight="1" x14ac:dyDescent="0.2">
      <c r="B20" s="3"/>
      <c r="E20" s="6" t="s">
        <v>29</v>
      </c>
      <c r="AK20" s="104" t="s">
        <v>25</v>
      </c>
      <c r="AN20" s="6" t="s">
        <v>1</v>
      </c>
      <c r="AR20" s="3"/>
      <c r="BE20" s="122"/>
      <c r="BS20" s="6" t="s">
        <v>30</v>
      </c>
    </row>
    <row r="21" spans="2:71" ht="6.95" customHeight="1" x14ac:dyDescent="0.2">
      <c r="B21" s="3"/>
      <c r="AR21" s="3"/>
      <c r="BE21" s="122"/>
    </row>
    <row r="22" spans="2:71" ht="12" customHeight="1" x14ac:dyDescent="0.2">
      <c r="B22" s="3"/>
      <c r="D22" s="104" t="s">
        <v>31</v>
      </c>
      <c r="AR22" s="3"/>
      <c r="BE22" s="122"/>
    </row>
    <row r="23" spans="2:71" ht="30.6" customHeight="1" x14ac:dyDescent="0.2">
      <c r="B23" s="3"/>
      <c r="E23" s="158" t="s">
        <v>32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R23" s="3"/>
      <c r="BE23" s="122"/>
    </row>
    <row r="24" spans="2:71" ht="6.95" customHeight="1" x14ac:dyDescent="0.2">
      <c r="B24" s="3"/>
      <c r="AR24" s="3"/>
      <c r="BE24" s="122"/>
    </row>
    <row r="25" spans="2:71" ht="12.75" x14ac:dyDescent="0.2">
      <c r="B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R25" s="3"/>
      <c r="BE25" s="122"/>
    </row>
    <row r="26" spans="2:71" s="97" customFormat="1" ht="25.9" customHeight="1" x14ac:dyDescent="0.2">
      <c r="B26" s="8"/>
      <c r="D26" s="9" t="s">
        <v>33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63">
        <f>ROUND(AG54,2)</f>
        <v>0</v>
      </c>
      <c r="AL26" s="164"/>
      <c r="AM26" s="164"/>
      <c r="AN26" s="164"/>
      <c r="AO26" s="164"/>
      <c r="AR26" s="8"/>
      <c r="BE26" s="122"/>
      <c r="BF26" s="123"/>
      <c r="BG26" s="123"/>
    </row>
    <row r="27" spans="2:71" s="97" customFormat="1" ht="12.75" x14ac:dyDescent="0.2">
      <c r="B27" s="8"/>
      <c r="AR27" s="8"/>
      <c r="BE27" s="122"/>
      <c r="BF27" s="123"/>
      <c r="BG27" s="123"/>
    </row>
    <row r="28" spans="2:71" s="97" customFormat="1" ht="12.75" x14ac:dyDescent="0.2">
      <c r="B28" s="8"/>
      <c r="L28" s="159" t="s">
        <v>34</v>
      </c>
      <c r="M28" s="159"/>
      <c r="N28" s="159"/>
      <c r="O28" s="159"/>
      <c r="P28" s="159"/>
      <c r="W28" s="159" t="s">
        <v>35</v>
      </c>
      <c r="X28" s="159"/>
      <c r="Y28" s="159"/>
      <c r="Z28" s="159"/>
      <c r="AA28" s="159"/>
      <c r="AB28" s="159"/>
      <c r="AC28" s="159"/>
      <c r="AD28" s="159"/>
      <c r="AE28" s="159"/>
      <c r="AK28" s="159" t="s">
        <v>36</v>
      </c>
      <c r="AL28" s="159"/>
      <c r="AM28" s="159"/>
      <c r="AN28" s="159"/>
      <c r="AO28" s="159"/>
      <c r="AR28" s="8"/>
      <c r="BE28" s="122"/>
      <c r="BF28" s="123"/>
      <c r="BG28" s="123"/>
    </row>
    <row r="29" spans="2:71" s="99" customFormat="1" ht="14.45" customHeight="1" x14ac:dyDescent="0.2">
      <c r="B29" s="10"/>
      <c r="D29" s="104" t="s">
        <v>37</v>
      </c>
      <c r="F29" s="104" t="s">
        <v>38</v>
      </c>
      <c r="L29" s="142">
        <v>0.21</v>
      </c>
      <c r="M29" s="143"/>
      <c r="N29" s="143"/>
      <c r="O29" s="143"/>
      <c r="P29" s="143"/>
      <c r="W29" s="144">
        <f>ROUND(AZ54, 2)</f>
        <v>0</v>
      </c>
      <c r="X29" s="143"/>
      <c r="Y29" s="143"/>
      <c r="Z29" s="143"/>
      <c r="AA29" s="143"/>
      <c r="AB29" s="143"/>
      <c r="AC29" s="143"/>
      <c r="AD29" s="143"/>
      <c r="AE29" s="143"/>
      <c r="AK29" s="144">
        <f>ROUND(AV54, 2)</f>
        <v>0</v>
      </c>
      <c r="AL29" s="143"/>
      <c r="AM29" s="143"/>
      <c r="AN29" s="143"/>
      <c r="AO29" s="143"/>
      <c r="AR29" s="10"/>
    </row>
    <row r="30" spans="2:71" s="99" customFormat="1" ht="14.45" customHeight="1" x14ac:dyDescent="0.2">
      <c r="B30" s="10"/>
      <c r="F30" s="104" t="s">
        <v>39</v>
      </c>
      <c r="L30" s="142">
        <v>0.15</v>
      </c>
      <c r="M30" s="143"/>
      <c r="N30" s="143"/>
      <c r="O30" s="143"/>
      <c r="P30" s="143"/>
      <c r="W30" s="144">
        <f>ROUND(BA54, 2)</f>
        <v>0</v>
      </c>
      <c r="X30" s="143"/>
      <c r="Y30" s="143"/>
      <c r="Z30" s="143"/>
      <c r="AA30" s="143"/>
      <c r="AB30" s="143"/>
      <c r="AC30" s="143"/>
      <c r="AD30" s="143"/>
      <c r="AE30" s="143"/>
      <c r="AK30" s="144">
        <f>ROUND(AW54, 2)</f>
        <v>0</v>
      </c>
      <c r="AL30" s="143"/>
      <c r="AM30" s="143"/>
      <c r="AN30" s="143"/>
      <c r="AO30" s="143"/>
      <c r="AR30" s="10"/>
    </row>
    <row r="31" spans="2:71" s="99" customFormat="1" ht="14.45" hidden="1" customHeight="1" x14ac:dyDescent="0.2">
      <c r="B31" s="10"/>
      <c r="F31" s="104" t="s">
        <v>40</v>
      </c>
      <c r="L31" s="142">
        <v>0.21</v>
      </c>
      <c r="M31" s="143"/>
      <c r="N31" s="143"/>
      <c r="O31" s="143"/>
      <c r="P31" s="143"/>
      <c r="W31" s="144">
        <f>ROUND(BB54, 2)</f>
        <v>0</v>
      </c>
      <c r="X31" s="143"/>
      <c r="Y31" s="143"/>
      <c r="Z31" s="143"/>
      <c r="AA31" s="143"/>
      <c r="AB31" s="143"/>
      <c r="AC31" s="143"/>
      <c r="AD31" s="143"/>
      <c r="AE31" s="143"/>
      <c r="AK31" s="144">
        <v>0</v>
      </c>
      <c r="AL31" s="143"/>
      <c r="AM31" s="143"/>
      <c r="AN31" s="143"/>
      <c r="AO31" s="143"/>
      <c r="AR31" s="10"/>
    </row>
    <row r="32" spans="2:71" s="99" customFormat="1" ht="14.45" hidden="1" customHeight="1" x14ac:dyDescent="0.2">
      <c r="B32" s="10"/>
      <c r="F32" s="104" t="s">
        <v>41</v>
      </c>
      <c r="L32" s="142">
        <v>0.15</v>
      </c>
      <c r="M32" s="143"/>
      <c r="N32" s="143"/>
      <c r="O32" s="143"/>
      <c r="P32" s="143"/>
      <c r="W32" s="144">
        <f>ROUND(BC54, 2)</f>
        <v>0</v>
      </c>
      <c r="X32" s="143"/>
      <c r="Y32" s="143"/>
      <c r="Z32" s="143"/>
      <c r="AA32" s="143"/>
      <c r="AB32" s="143"/>
      <c r="AC32" s="143"/>
      <c r="AD32" s="143"/>
      <c r="AE32" s="143"/>
      <c r="AK32" s="144">
        <v>0</v>
      </c>
      <c r="AL32" s="143"/>
      <c r="AM32" s="143"/>
      <c r="AN32" s="143"/>
      <c r="AO32" s="143"/>
      <c r="AR32" s="10"/>
    </row>
    <row r="33" spans="1:44" s="99" customFormat="1" ht="14.45" hidden="1" customHeight="1" x14ac:dyDescent="0.2">
      <c r="B33" s="10"/>
      <c r="F33" s="104" t="s">
        <v>42</v>
      </c>
      <c r="L33" s="142">
        <v>0</v>
      </c>
      <c r="M33" s="143"/>
      <c r="N33" s="143"/>
      <c r="O33" s="143"/>
      <c r="P33" s="143"/>
      <c r="W33" s="144">
        <f>ROUND(BD54, 2)</f>
        <v>0</v>
      </c>
      <c r="X33" s="143"/>
      <c r="Y33" s="143"/>
      <c r="Z33" s="143"/>
      <c r="AA33" s="143"/>
      <c r="AB33" s="143"/>
      <c r="AC33" s="143"/>
      <c r="AD33" s="143"/>
      <c r="AE33" s="143"/>
      <c r="AK33" s="144">
        <v>0</v>
      </c>
      <c r="AL33" s="143"/>
      <c r="AM33" s="143"/>
      <c r="AN33" s="143"/>
      <c r="AO33" s="143"/>
      <c r="AR33" s="10"/>
    </row>
    <row r="34" spans="1:44" s="97" customFormat="1" ht="6.95" customHeight="1" x14ac:dyDescent="0.2">
      <c r="B34" s="8"/>
      <c r="AR34" s="8"/>
    </row>
    <row r="35" spans="1:44" s="97" customFormat="1" ht="25.9" customHeight="1" x14ac:dyDescent="0.2">
      <c r="B35" s="8"/>
      <c r="C35" s="11"/>
      <c r="D35" s="12" t="s">
        <v>43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3" t="s">
        <v>44</v>
      </c>
      <c r="U35" s="100"/>
      <c r="V35" s="100"/>
      <c r="W35" s="100"/>
      <c r="X35" s="145" t="s">
        <v>45</v>
      </c>
      <c r="Y35" s="146"/>
      <c r="Z35" s="146"/>
      <c r="AA35" s="146"/>
      <c r="AB35" s="146"/>
      <c r="AC35" s="100"/>
      <c r="AD35" s="100"/>
      <c r="AE35" s="100"/>
      <c r="AF35" s="100"/>
      <c r="AG35" s="100"/>
      <c r="AH35" s="100"/>
      <c r="AI35" s="100"/>
      <c r="AJ35" s="100"/>
      <c r="AK35" s="147">
        <f>SUM(AK26:AK33)</f>
        <v>0</v>
      </c>
      <c r="AL35" s="146"/>
      <c r="AM35" s="146"/>
      <c r="AN35" s="146"/>
      <c r="AO35" s="148"/>
      <c r="AP35" s="11"/>
      <c r="AQ35" s="11"/>
      <c r="AR35" s="8"/>
    </row>
    <row r="36" spans="1:44" s="97" customFormat="1" ht="6.95" customHeight="1" x14ac:dyDescent="0.2">
      <c r="B36" s="8"/>
      <c r="AR36" s="8"/>
    </row>
    <row r="37" spans="1:44" s="97" customFormat="1" ht="6.95" customHeight="1" x14ac:dyDescent="0.2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8"/>
    </row>
    <row r="41" spans="1:44" s="97" customFormat="1" ht="6.95" customHeight="1" x14ac:dyDescent="0.2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8"/>
    </row>
    <row r="42" spans="1:44" s="97" customFormat="1" ht="24.95" customHeight="1" x14ac:dyDescent="0.2">
      <c r="A42" s="92"/>
      <c r="B42" s="95"/>
      <c r="C42" s="89" t="s">
        <v>193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R42" s="8"/>
    </row>
    <row r="43" spans="1:44" s="97" customFormat="1" ht="6.95" customHeight="1" x14ac:dyDescent="0.2">
      <c r="A43" s="92"/>
      <c r="B43" s="9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R43" s="8"/>
    </row>
    <row r="44" spans="1:44" s="97" customFormat="1" ht="12" customHeight="1" x14ac:dyDescent="0.2">
      <c r="A44" s="92"/>
      <c r="B44" s="95"/>
      <c r="C44" s="93" t="s">
        <v>11</v>
      </c>
      <c r="D44" s="92"/>
      <c r="E44" s="92"/>
      <c r="F44" s="92"/>
      <c r="G44" s="92"/>
      <c r="H44" s="92"/>
      <c r="I44" s="92"/>
      <c r="J44" s="92"/>
      <c r="K44" s="92"/>
      <c r="L44" s="92" t="str">
        <f>K5</f>
        <v>264c</v>
      </c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R44" s="8"/>
    </row>
    <row r="45" spans="1:44" s="18" customFormat="1" ht="36.950000000000003" customHeight="1" x14ac:dyDescent="0.2">
      <c r="A45" s="98"/>
      <c r="B45" s="96"/>
      <c r="C45" s="94" t="s">
        <v>191</v>
      </c>
      <c r="D45" s="98"/>
      <c r="E45" s="98"/>
      <c r="F45" s="98"/>
      <c r="G45" s="98"/>
      <c r="H45" s="98"/>
      <c r="I45" s="98"/>
      <c r="J45" s="98"/>
      <c r="K45" s="98"/>
      <c r="L45" s="139" t="str">
        <f>K6</f>
        <v>VZ Realizace expozic ve Vlašském dvoře - ČÁST 2 Audiovizuální a multimediální prvky expozic ve Vlašském dvoře</v>
      </c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R45" s="124"/>
    </row>
    <row r="46" spans="1:44" s="97" customFormat="1" ht="6.95" customHeight="1" x14ac:dyDescent="0.2">
      <c r="B46" s="8"/>
      <c r="AR46" s="8"/>
    </row>
    <row r="47" spans="1:44" s="97" customFormat="1" ht="12" customHeight="1" x14ac:dyDescent="0.2">
      <c r="B47" s="8"/>
      <c r="C47" s="104" t="s">
        <v>17</v>
      </c>
      <c r="L47" s="19" t="str">
        <f>IF(K8="","",K8)</f>
        <v>Kutná Hora</v>
      </c>
      <c r="AI47" s="104" t="s">
        <v>19</v>
      </c>
      <c r="AM47" s="141" t="str">
        <f>IF(AN8= "","",AN8)</f>
        <v>15. 4. 2019</v>
      </c>
      <c r="AN47" s="141"/>
      <c r="AR47" s="8"/>
    </row>
    <row r="48" spans="1:44" s="97" customFormat="1" ht="6.95" customHeight="1" x14ac:dyDescent="0.2">
      <c r="B48" s="8"/>
      <c r="AR48" s="8"/>
    </row>
    <row r="49" spans="1:91" s="97" customFormat="1" ht="12.6" customHeight="1" x14ac:dyDescent="0.2">
      <c r="B49" s="8"/>
      <c r="C49" s="104" t="s">
        <v>200</v>
      </c>
      <c r="L49" s="97" t="str">
        <f>IF(E11= "","",E11)</f>
        <v>Město Kutná Hora</v>
      </c>
      <c r="AI49" s="104" t="s">
        <v>27</v>
      </c>
      <c r="AM49" s="135" t="str">
        <f>IF(E17="","",E17)</f>
        <v>ZIP o.p.s.</v>
      </c>
      <c r="AN49" s="136"/>
      <c r="AO49" s="136"/>
      <c r="AP49" s="136"/>
      <c r="AR49" s="8"/>
      <c r="AS49" s="131" t="s">
        <v>46</v>
      </c>
      <c r="AT49" s="132"/>
      <c r="AU49" s="27"/>
      <c r="AV49" s="27"/>
      <c r="AW49" s="27"/>
      <c r="AX49" s="27"/>
      <c r="AY49" s="27"/>
      <c r="AZ49" s="27"/>
      <c r="BA49" s="27"/>
      <c r="BB49" s="27"/>
      <c r="BC49" s="27"/>
      <c r="BD49" s="28"/>
    </row>
    <row r="50" spans="1:91" s="97" customFormat="1" ht="12.6" customHeight="1" x14ac:dyDescent="0.2">
      <c r="B50" s="8"/>
      <c r="C50" s="104" t="s">
        <v>201</v>
      </c>
      <c r="L50" s="97" t="str">
        <f>IF(E14="","",E14)</f>
        <v>vyplňte údaj</v>
      </c>
      <c r="AI50" s="104" t="s">
        <v>28</v>
      </c>
      <c r="AM50" s="135" t="str">
        <f>IF(E20="","",E20)</f>
        <v>Tomáš Chlumecký</v>
      </c>
      <c r="AN50" s="136"/>
      <c r="AO50" s="136"/>
      <c r="AP50" s="136"/>
      <c r="AR50" s="8"/>
      <c r="AS50" s="133"/>
      <c r="AT50" s="134"/>
      <c r="AU50" s="20"/>
      <c r="AV50" s="20"/>
      <c r="AW50" s="20"/>
      <c r="AX50" s="20"/>
      <c r="AY50" s="20"/>
      <c r="AZ50" s="20"/>
      <c r="BA50" s="20"/>
      <c r="BB50" s="20"/>
      <c r="BC50" s="20"/>
      <c r="BD50" s="21"/>
    </row>
    <row r="51" spans="1:91" s="97" customFormat="1" ht="10.9" customHeight="1" x14ac:dyDescent="0.2">
      <c r="B51" s="8"/>
      <c r="AR51" s="8"/>
      <c r="AS51" s="133"/>
      <c r="AT51" s="134"/>
      <c r="AU51" s="20"/>
      <c r="AV51" s="20"/>
      <c r="AW51" s="20"/>
      <c r="AX51" s="20"/>
      <c r="AY51" s="20"/>
      <c r="AZ51" s="20"/>
      <c r="BA51" s="20"/>
      <c r="BB51" s="20"/>
      <c r="BC51" s="20"/>
      <c r="BD51" s="21"/>
    </row>
    <row r="52" spans="1:91" s="97" customFormat="1" ht="29.25" customHeight="1" x14ac:dyDescent="0.2">
      <c r="B52" s="8"/>
      <c r="C52" s="152" t="s">
        <v>47</v>
      </c>
      <c r="D52" s="153"/>
      <c r="E52" s="153"/>
      <c r="F52" s="153"/>
      <c r="G52" s="153"/>
      <c r="H52" s="100"/>
      <c r="I52" s="154" t="s">
        <v>48</v>
      </c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5" t="s">
        <v>49</v>
      </c>
      <c r="AH52" s="153"/>
      <c r="AI52" s="153"/>
      <c r="AJ52" s="153"/>
      <c r="AK52" s="153"/>
      <c r="AL52" s="153"/>
      <c r="AM52" s="153"/>
      <c r="AN52" s="154" t="s">
        <v>50</v>
      </c>
      <c r="AO52" s="153"/>
      <c r="AP52" s="156"/>
      <c r="AQ52" s="22" t="s">
        <v>51</v>
      </c>
      <c r="AR52" s="8"/>
      <c r="AS52" s="23" t="s">
        <v>52</v>
      </c>
      <c r="AT52" s="24" t="s">
        <v>53</v>
      </c>
      <c r="AU52" s="24" t="s">
        <v>54</v>
      </c>
      <c r="AV52" s="24" t="s">
        <v>55</v>
      </c>
      <c r="AW52" s="24" t="s">
        <v>56</v>
      </c>
      <c r="AX52" s="24" t="s">
        <v>57</v>
      </c>
      <c r="AY52" s="24" t="s">
        <v>58</v>
      </c>
      <c r="AZ52" s="24" t="s">
        <v>59</v>
      </c>
      <c r="BA52" s="24" t="s">
        <v>60</v>
      </c>
      <c r="BB52" s="24" t="s">
        <v>61</v>
      </c>
      <c r="BC52" s="24" t="s">
        <v>62</v>
      </c>
      <c r="BD52" s="25" t="s">
        <v>63</v>
      </c>
    </row>
    <row r="53" spans="1:91" s="97" customFormat="1" ht="10.9" customHeight="1" x14ac:dyDescent="0.2">
      <c r="B53" s="8"/>
      <c r="AR53" s="8"/>
      <c r="AS53" s="26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8"/>
    </row>
    <row r="54" spans="1:91" s="125" customFormat="1" ht="32.450000000000003" customHeight="1" x14ac:dyDescent="0.2">
      <c r="B54" s="29"/>
      <c r="C54" s="30" t="s">
        <v>64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137">
        <f>ROUND(AG55,2)</f>
        <v>0</v>
      </c>
      <c r="AH54" s="137"/>
      <c r="AI54" s="137"/>
      <c r="AJ54" s="137"/>
      <c r="AK54" s="137"/>
      <c r="AL54" s="137"/>
      <c r="AM54" s="137"/>
      <c r="AN54" s="138">
        <f>SUM(AG54,AT54)</f>
        <v>0</v>
      </c>
      <c r="AO54" s="138"/>
      <c r="AP54" s="138"/>
      <c r="AQ54" s="32" t="s">
        <v>1</v>
      </c>
      <c r="AR54" s="29"/>
      <c r="AS54" s="33">
        <f>ROUND(AS55,2)</f>
        <v>0</v>
      </c>
      <c r="AT54" s="34">
        <f>ROUND(SUM(AV54:AW54),2)</f>
        <v>0</v>
      </c>
      <c r="AU54" s="35">
        <f>ROUND(AU55,5)</f>
        <v>0</v>
      </c>
      <c r="AV54" s="34">
        <f>ROUND(AZ54*L29,2)</f>
        <v>0</v>
      </c>
      <c r="AW54" s="34">
        <f>ROUND(BA54*L30,2)</f>
        <v>0</v>
      </c>
      <c r="AX54" s="34">
        <f>ROUND(BB54*L29,2)</f>
        <v>0</v>
      </c>
      <c r="AY54" s="34">
        <f>ROUND(BC54*L30,2)</f>
        <v>0</v>
      </c>
      <c r="AZ54" s="34">
        <f>ROUND(AZ55,2)</f>
        <v>0</v>
      </c>
      <c r="BA54" s="34">
        <f>ROUND(BA55,2)</f>
        <v>0</v>
      </c>
      <c r="BB54" s="34">
        <f>ROUND(BB55,2)</f>
        <v>0</v>
      </c>
      <c r="BC54" s="34">
        <f>ROUND(BC55,2)</f>
        <v>0</v>
      </c>
      <c r="BD54" s="36">
        <f>ROUND(BD55,2)</f>
        <v>0</v>
      </c>
      <c r="BS54" s="126" t="s">
        <v>65</v>
      </c>
      <c r="BT54" s="126" t="s">
        <v>66</v>
      </c>
      <c r="BU54" s="127" t="s">
        <v>67</v>
      </c>
      <c r="BV54" s="126" t="s">
        <v>68</v>
      </c>
      <c r="BW54" s="126" t="s">
        <v>5</v>
      </c>
      <c r="BX54" s="126" t="s">
        <v>69</v>
      </c>
      <c r="CL54" s="126" t="s">
        <v>1</v>
      </c>
    </row>
    <row r="55" spans="1:91" s="129" customFormat="1" ht="26.45" customHeight="1" x14ac:dyDescent="0.2">
      <c r="A55" s="128" t="s">
        <v>70</v>
      </c>
      <c r="B55" s="37"/>
      <c r="C55" s="38"/>
      <c r="D55" s="151" t="s">
        <v>71</v>
      </c>
      <c r="E55" s="151"/>
      <c r="F55" s="151"/>
      <c r="G55" s="151"/>
      <c r="H55" s="151"/>
      <c r="I55" s="101"/>
      <c r="J55" s="151" t="s">
        <v>72</v>
      </c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49">
        <f>'04 - Multimediálni a audi...'!J30</f>
        <v>0</v>
      </c>
      <c r="AH55" s="150"/>
      <c r="AI55" s="150"/>
      <c r="AJ55" s="150"/>
      <c r="AK55" s="150"/>
      <c r="AL55" s="150"/>
      <c r="AM55" s="150"/>
      <c r="AN55" s="149">
        <f>SUM(AG55,AT55)</f>
        <v>0</v>
      </c>
      <c r="AO55" s="150"/>
      <c r="AP55" s="150"/>
      <c r="AQ55" s="39" t="s">
        <v>73</v>
      </c>
      <c r="AR55" s="37"/>
      <c r="AS55" s="40">
        <v>0</v>
      </c>
      <c r="AT55" s="41">
        <f>ROUND(SUM(AV55:AW55),2)</f>
        <v>0</v>
      </c>
      <c r="AU55" s="42">
        <f>'04 - Multimediálni a audi...'!P81</f>
        <v>0</v>
      </c>
      <c r="AV55" s="41">
        <f>'04 - Multimediálni a audi...'!J33</f>
        <v>0</v>
      </c>
      <c r="AW55" s="41">
        <f>'04 - Multimediálni a audi...'!J34</f>
        <v>0</v>
      </c>
      <c r="AX55" s="41">
        <f>'04 - Multimediálni a audi...'!J35</f>
        <v>0</v>
      </c>
      <c r="AY55" s="41">
        <f>'04 - Multimediálni a audi...'!J36</f>
        <v>0</v>
      </c>
      <c r="AZ55" s="41">
        <f>'04 - Multimediálni a audi...'!F33</f>
        <v>0</v>
      </c>
      <c r="BA55" s="41">
        <f>'04 - Multimediálni a audi...'!F34</f>
        <v>0</v>
      </c>
      <c r="BB55" s="41">
        <f>'04 - Multimediálni a audi...'!F35</f>
        <v>0</v>
      </c>
      <c r="BC55" s="41">
        <f>'04 - Multimediálni a audi...'!F36</f>
        <v>0</v>
      </c>
      <c r="BD55" s="43">
        <f>'04 - Multimediálni a audi...'!F37</f>
        <v>0</v>
      </c>
      <c r="BT55" s="130" t="s">
        <v>16</v>
      </c>
      <c r="BV55" s="130" t="s">
        <v>68</v>
      </c>
      <c r="BW55" s="130" t="s">
        <v>74</v>
      </c>
      <c r="BX55" s="130" t="s">
        <v>5</v>
      </c>
      <c r="CL55" s="130" t="s">
        <v>1</v>
      </c>
      <c r="CM55" s="130" t="s">
        <v>75</v>
      </c>
    </row>
    <row r="56" spans="1:91" s="97" customFormat="1" ht="30" customHeight="1" x14ac:dyDescent="0.2">
      <c r="B56" s="8"/>
      <c r="AR56" s="8"/>
    </row>
    <row r="57" spans="1:91" s="97" customFormat="1" ht="6.95" customHeight="1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8"/>
    </row>
  </sheetData>
  <sheetProtection algorithmName="SHA-512" hashValue="0iY9okFT/0fhEmYUDgPkOoWI7TqckZ3oKIGlVrMtZt1GB4fO9CR050ijHY4OHfxKEqVaU1NMNvKTDyEm/8e6qw==" saltValue="3Jpsj7+IO/OewrUG0MwsnA==" spinCount="100000" sheet="1" objects="1" scenarios="1" formatColumns="0" formatRows="0"/>
  <protectedRanges>
    <protectedRange sqref="AN14" name="Oblast3"/>
    <protectedRange sqref="E14:I14" name="Oblast2"/>
    <protectedRange sqref="AN13" name="Oblast1"/>
  </protectedRanges>
  <mergeCells count="40">
    <mergeCell ref="AR2:BE2"/>
    <mergeCell ref="E23:AN23"/>
    <mergeCell ref="AK32:AO32"/>
    <mergeCell ref="L32:P32"/>
    <mergeCell ref="L28:P28"/>
    <mergeCell ref="W28:AE28"/>
    <mergeCell ref="AK28:AO28"/>
    <mergeCell ref="AK29:AO29"/>
    <mergeCell ref="W32:AE32"/>
    <mergeCell ref="W30:AE30"/>
    <mergeCell ref="W31:AE31"/>
    <mergeCell ref="K5:AO5"/>
    <mergeCell ref="K6:AO6"/>
    <mergeCell ref="AK30:AO30"/>
    <mergeCell ref="L30:P30"/>
    <mergeCell ref="AK26:AO26"/>
    <mergeCell ref="AN55:AP55"/>
    <mergeCell ref="AG55:AM55"/>
    <mergeCell ref="D55:H55"/>
    <mergeCell ref="J55:AF55"/>
    <mergeCell ref="W33:AE33"/>
    <mergeCell ref="C52:G52"/>
    <mergeCell ref="I52:AF52"/>
    <mergeCell ref="AG52:AM52"/>
    <mergeCell ref="AN52:AP52"/>
    <mergeCell ref="L29:P29"/>
    <mergeCell ref="L31:P31"/>
    <mergeCell ref="W29:AE29"/>
    <mergeCell ref="X35:AB35"/>
    <mergeCell ref="AK35:AO35"/>
    <mergeCell ref="AK33:AO33"/>
    <mergeCell ref="L33:P33"/>
    <mergeCell ref="AK31:AO31"/>
    <mergeCell ref="AS49:AT51"/>
    <mergeCell ref="AM50:AP50"/>
    <mergeCell ref="AG54:AM54"/>
    <mergeCell ref="AN54:AP54"/>
    <mergeCell ref="L45:AO45"/>
    <mergeCell ref="AM47:AN47"/>
    <mergeCell ref="AM49:AP49"/>
  </mergeCells>
  <phoneticPr fontId="0" type="noConversion"/>
  <hyperlinks>
    <hyperlink ref="A55" location="'04 - Multimediálni a aud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8"/>
  <sheetViews>
    <sheetView showGridLines="0" topLeftCell="A9" zoomScale="98" zoomScaleNormal="98" workbookViewId="0">
      <selection activeCell="F104" sqref="F104"/>
    </sheetView>
  </sheetViews>
  <sheetFormatPr defaultRowHeight="11.25" x14ac:dyDescent="0.2"/>
  <cols>
    <col min="1" max="1" width="7.1640625" style="118" customWidth="1"/>
    <col min="2" max="2" width="1.5" style="118" customWidth="1"/>
    <col min="3" max="3" width="3.5" style="118" customWidth="1"/>
    <col min="4" max="4" width="3.6640625" style="118" customWidth="1"/>
    <col min="5" max="5" width="14.6640625" style="118" customWidth="1"/>
    <col min="6" max="6" width="86.5" style="118" customWidth="1"/>
    <col min="7" max="7" width="7.5" style="118" customWidth="1"/>
    <col min="8" max="8" width="9.5" style="118" customWidth="1"/>
    <col min="9" max="9" width="12.1640625" style="118" customWidth="1"/>
    <col min="10" max="10" width="20.1640625" style="118" customWidth="1"/>
    <col min="11" max="11" width="13.33203125" style="118" hidden="1" customWidth="1"/>
    <col min="12" max="12" width="8" style="118" customWidth="1"/>
    <col min="13" max="13" width="9.33203125" style="118" hidden="1" customWidth="1"/>
    <col min="14" max="14" width="9.1640625" style="118" hidden="1" customWidth="1"/>
    <col min="15" max="20" width="12.1640625" style="118" hidden="1" customWidth="1"/>
    <col min="21" max="21" width="14" style="118" hidden="1" customWidth="1"/>
    <col min="22" max="22" width="10.5" style="118" customWidth="1"/>
    <col min="23" max="23" width="14" style="118" customWidth="1"/>
    <col min="24" max="24" width="10.5" style="118" customWidth="1"/>
    <col min="25" max="25" width="12.83203125" style="118" customWidth="1"/>
    <col min="26" max="26" width="9.5" style="118" customWidth="1"/>
    <col min="27" max="27" width="12.83203125" style="118" customWidth="1"/>
    <col min="28" max="28" width="14" style="118" customWidth="1"/>
    <col min="29" max="29" width="9.5" style="118" customWidth="1"/>
    <col min="30" max="30" width="12.83203125" style="118" customWidth="1"/>
    <col min="31" max="31" width="14" style="118" customWidth="1"/>
    <col min="32" max="43" width="9.33203125" style="118"/>
    <col min="44" max="65" width="9.1640625" style="118" hidden="1" customWidth="1"/>
    <col min="66" max="16384" width="9.33203125" style="118"/>
  </cols>
  <sheetData>
    <row r="2" spans="2:46" ht="36.950000000000003" customHeight="1" x14ac:dyDescent="0.2"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6" t="s">
        <v>74</v>
      </c>
    </row>
    <row r="3" spans="2:46" ht="6.95" customHeigh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6" t="s">
        <v>75</v>
      </c>
    </row>
    <row r="4" spans="2:46" ht="24.95" customHeight="1" x14ac:dyDescent="0.2">
      <c r="B4" s="3"/>
      <c r="D4" s="5" t="s">
        <v>76</v>
      </c>
      <c r="L4" s="3"/>
      <c r="M4" s="119" t="s">
        <v>9</v>
      </c>
      <c r="AT4" s="6" t="s">
        <v>4</v>
      </c>
    </row>
    <row r="5" spans="2:46" ht="6.95" customHeight="1" x14ac:dyDescent="0.2">
      <c r="B5" s="3"/>
      <c r="L5" s="3"/>
    </row>
    <row r="6" spans="2:46" ht="12" customHeight="1" x14ac:dyDescent="0.2">
      <c r="B6" s="3"/>
      <c r="D6" s="116" t="s">
        <v>202</v>
      </c>
      <c r="L6" s="3"/>
    </row>
    <row r="7" spans="2:46" ht="14.45" customHeight="1" x14ac:dyDescent="0.2">
      <c r="B7" s="3"/>
      <c r="E7" s="166" t="str">
        <f>Rekapitulace!K6</f>
        <v>VZ Realizace expozic ve Vlašském dvoře - ČÁST 2 Audiovizuální a multimediální prvky expozic ve Vlašském dvoře</v>
      </c>
      <c r="F7" s="167"/>
      <c r="G7" s="167"/>
      <c r="H7" s="167"/>
      <c r="L7" s="3"/>
    </row>
    <row r="8" spans="2:46" s="113" customFormat="1" ht="12" customHeight="1" x14ac:dyDescent="0.2">
      <c r="B8" s="8"/>
      <c r="D8" s="116" t="s">
        <v>77</v>
      </c>
      <c r="L8" s="8"/>
    </row>
    <row r="9" spans="2:46" s="113" customFormat="1" ht="36.950000000000003" customHeight="1" x14ac:dyDescent="0.2">
      <c r="B9" s="8"/>
      <c r="E9" s="165" t="s">
        <v>78</v>
      </c>
      <c r="F9" s="136"/>
      <c r="G9" s="136"/>
      <c r="H9" s="136"/>
      <c r="L9" s="8"/>
    </row>
    <row r="10" spans="2:46" s="113" customFormat="1" x14ac:dyDescent="0.2">
      <c r="B10" s="8"/>
      <c r="L10" s="8"/>
    </row>
    <row r="11" spans="2:46" s="113" customFormat="1" ht="12" customHeight="1" x14ac:dyDescent="0.2">
      <c r="B11" s="8"/>
      <c r="D11" s="116" t="s">
        <v>14</v>
      </c>
      <c r="F11" s="6" t="s">
        <v>1</v>
      </c>
      <c r="I11" s="116" t="s">
        <v>15</v>
      </c>
      <c r="J11" s="6" t="s">
        <v>1</v>
      </c>
      <c r="L11" s="8"/>
    </row>
    <row r="12" spans="2:46" s="113" customFormat="1" ht="12" customHeight="1" x14ac:dyDescent="0.2">
      <c r="B12" s="8"/>
      <c r="D12" s="116" t="s">
        <v>17</v>
      </c>
      <c r="F12" s="6" t="s">
        <v>26</v>
      </c>
      <c r="I12" s="116" t="s">
        <v>19</v>
      </c>
      <c r="J12" s="115" t="str">
        <f>Rekapitulace!AN8</f>
        <v>15. 4. 2019</v>
      </c>
      <c r="L12" s="8"/>
    </row>
    <row r="13" spans="2:46" s="113" customFormat="1" ht="10.9" customHeight="1" x14ac:dyDescent="0.2">
      <c r="B13" s="8"/>
      <c r="L13" s="8"/>
    </row>
    <row r="14" spans="2:46" s="113" customFormat="1" ht="12" customHeight="1" x14ac:dyDescent="0.2">
      <c r="B14" s="8"/>
      <c r="D14" s="116" t="s">
        <v>200</v>
      </c>
      <c r="I14" s="116" t="s">
        <v>23</v>
      </c>
      <c r="J14" s="6" t="str">
        <f>IF(Rekapitulace!AN10="","",Rekapitulace!AN10)</f>
        <v/>
      </c>
      <c r="L14" s="8"/>
    </row>
    <row r="15" spans="2:46" s="113" customFormat="1" ht="18" customHeight="1" x14ac:dyDescent="0.2">
      <c r="B15" s="8"/>
      <c r="E15" s="6" t="str">
        <f>IF(Rekapitulace!E11="","",Rekapitulace!E11)</f>
        <v>Město Kutná Hora</v>
      </c>
      <c r="I15" s="116" t="s">
        <v>25</v>
      </c>
      <c r="J15" s="6" t="str">
        <f>IF(Rekapitulace!AN11="","",Rekapitulace!AN11)</f>
        <v/>
      </c>
      <c r="L15" s="8"/>
    </row>
    <row r="16" spans="2:46" s="113" customFormat="1" ht="6.95" customHeight="1" x14ac:dyDescent="0.2">
      <c r="B16" s="8"/>
      <c r="L16" s="8"/>
    </row>
    <row r="17" spans="2:12" s="113" customFormat="1" ht="12" customHeight="1" x14ac:dyDescent="0.2">
      <c r="B17" s="8"/>
      <c r="D17" s="116" t="s">
        <v>203</v>
      </c>
      <c r="I17" s="116" t="s">
        <v>23</v>
      </c>
      <c r="J17" s="6" t="str">
        <f>Rekapitulace!AN13</f>
        <v>vyplňte údaj</v>
      </c>
      <c r="L17" s="8"/>
    </row>
    <row r="18" spans="2:12" s="113" customFormat="1" ht="18" customHeight="1" x14ac:dyDescent="0.2">
      <c r="B18" s="8"/>
      <c r="E18" s="168" t="str">
        <f>Rekapitulace!E14</f>
        <v>vyplňte údaj</v>
      </c>
      <c r="F18" s="168"/>
      <c r="G18" s="168"/>
      <c r="H18" s="168"/>
      <c r="I18" s="116" t="s">
        <v>25</v>
      </c>
      <c r="J18" s="6" t="str">
        <f>Rekapitulace!AN14</f>
        <v>vyplňte údaj</v>
      </c>
      <c r="L18" s="8"/>
    </row>
    <row r="19" spans="2:12" s="113" customFormat="1" ht="6.95" customHeight="1" x14ac:dyDescent="0.2">
      <c r="B19" s="8"/>
      <c r="L19" s="8"/>
    </row>
    <row r="20" spans="2:12" s="113" customFormat="1" ht="12" customHeight="1" x14ac:dyDescent="0.2">
      <c r="B20" s="8"/>
      <c r="D20" s="116" t="s">
        <v>27</v>
      </c>
      <c r="I20" s="116" t="s">
        <v>23</v>
      </c>
      <c r="J20" s="6" t="str">
        <f>IF(Rekapitulace!AN16="","",Rekapitulace!AN16)</f>
        <v/>
      </c>
      <c r="L20" s="8"/>
    </row>
    <row r="21" spans="2:12" s="113" customFormat="1" ht="18" customHeight="1" x14ac:dyDescent="0.2">
      <c r="B21" s="8"/>
      <c r="E21" s="6" t="str">
        <f>IF(Rekapitulace!E17="","",Rekapitulace!E17)</f>
        <v>ZIP o.p.s.</v>
      </c>
      <c r="I21" s="116" t="s">
        <v>25</v>
      </c>
      <c r="J21" s="6" t="str">
        <f>IF(Rekapitulace!AN17="","",Rekapitulace!AN17)</f>
        <v/>
      </c>
      <c r="L21" s="8"/>
    </row>
    <row r="22" spans="2:12" s="113" customFormat="1" ht="6.95" customHeight="1" x14ac:dyDescent="0.2">
      <c r="B22" s="8"/>
      <c r="L22" s="8"/>
    </row>
    <row r="23" spans="2:12" s="113" customFormat="1" ht="12" customHeight="1" x14ac:dyDescent="0.2">
      <c r="B23" s="8"/>
      <c r="D23" s="116" t="s">
        <v>28</v>
      </c>
      <c r="I23" s="116" t="s">
        <v>23</v>
      </c>
      <c r="J23" s="6" t="str">
        <f>IF(Rekapitulace!AN19="","",Rekapitulace!AN19)</f>
        <v/>
      </c>
      <c r="L23" s="8"/>
    </row>
    <row r="24" spans="2:12" s="113" customFormat="1" ht="18" customHeight="1" x14ac:dyDescent="0.2">
      <c r="B24" s="8"/>
      <c r="E24" s="6" t="str">
        <f>IF(Rekapitulace!E20="","",Rekapitulace!E20)</f>
        <v>Tomáš Chlumecký</v>
      </c>
      <c r="I24" s="116" t="s">
        <v>25</v>
      </c>
      <c r="J24" s="6" t="str">
        <f>IF(Rekapitulace!AN20="","",Rekapitulace!AN20)</f>
        <v/>
      </c>
      <c r="L24" s="8"/>
    </row>
    <row r="25" spans="2:12" s="113" customFormat="1" ht="6.95" customHeight="1" x14ac:dyDescent="0.2">
      <c r="B25" s="8"/>
      <c r="L25" s="8"/>
    </row>
    <row r="26" spans="2:12" s="113" customFormat="1" ht="12" customHeight="1" x14ac:dyDescent="0.2">
      <c r="B26" s="8"/>
      <c r="D26" s="116" t="s">
        <v>31</v>
      </c>
      <c r="L26" s="8"/>
    </row>
    <row r="27" spans="2:12" s="112" customFormat="1" ht="14.45" customHeight="1" x14ac:dyDescent="0.2">
      <c r="B27" s="169"/>
      <c r="E27" s="158" t="s">
        <v>1</v>
      </c>
      <c r="F27" s="158"/>
      <c r="G27" s="158"/>
      <c r="H27" s="158"/>
      <c r="L27" s="169"/>
    </row>
    <row r="28" spans="2:12" s="113" customFormat="1" ht="6.95" customHeight="1" x14ac:dyDescent="0.2">
      <c r="B28" s="8"/>
      <c r="L28" s="8"/>
    </row>
    <row r="29" spans="2:12" s="113" customFormat="1" ht="6.95" customHeight="1" x14ac:dyDescent="0.2">
      <c r="B29" s="8"/>
      <c r="D29" s="27"/>
      <c r="E29" s="27"/>
      <c r="F29" s="27"/>
      <c r="G29" s="27"/>
      <c r="H29" s="27"/>
      <c r="I29" s="27"/>
      <c r="J29" s="27"/>
      <c r="K29" s="27"/>
      <c r="L29" s="8"/>
    </row>
    <row r="30" spans="2:12" s="113" customFormat="1" ht="25.35" customHeight="1" x14ac:dyDescent="0.2">
      <c r="B30" s="8"/>
      <c r="D30" s="170" t="s">
        <v>33</v>
      </c>
      <c r="J30" s="114">
        <f>ROUND(J81, 2)</f>
        <v>0</v>
      </c>
      <c r="L30" s="8"/>
    </row>
    <row r="31" spans="2:12" s="113" customFormat="1" ht="6.95" customHeight="1" x14ac:dyDescent="0.2">
      <c r="B31" s="8"/>
      <c r="D31" s="27"/>
      <c r="E31" s="27"/>
      <c r="F31" s="27"/>
      <c r="G31" s="27"/>
      <c r="H31" s="27"/>
      <c r="I31" s="27"/>
      <c r="J31" s="27"/>
      <c r="K31" s="27"/>
      <c r="L31" s="8"/>
    </row>
    <row r="32" spans="2:12" s="113" customFormat="1" ht="14.45" customHeight="1" x14ac:dyDescent="0.2">
      <c r="B32" s="8"/>
      <c r="F32" s="107" t="s">
        <v>35</v>
      </c>
      <c r="I32" s="107" t="s">
        <v>34</v>
      </c>
      <c r="J32" s="107" t="s">
        <v>36</v>
      </c>
      <c r="L32" s="8"/>
    </row>
    <row r="33" spans="2:12" s="113" customFormat="1" ht="14.45" customHeight="1" x14ac:dyDescent="0.2">
      <c r="B33" s="8"/>
      <c r="D33" s="116" t="s">
        <v>37</v>
      </c>
      <c r="E33" s="116" t="s">
        <v>38</v>
      </c>
      <c r="F33" s="171">
        <f>ROUND((SUM(BE81:BE107)),  2)</f>
        <v>0</v>
      </c>
      <c r="I33" s="106">
        <v>0.21</v>
      </c>
      <c r="J33" s="171">
        <f>ROUND(((SUM(BE81:BE107))*I33),  2)</f>
        <v>0</v>
      </c>
      <c r="L33" s="8"/>
    </row>
    <row r="34" spans="2:12" s="113" customFormat="1" ht="14.45" customHeight="1" x14ac:dyDescent="0.2">
      <c r="B34" s="8"/>
      <c r="E34" s="116" t="s">
        <v>39</v>
      </c>
      <c r="F34" s="171">
        <f>ROUND((SUM(BF81:BF107)),  2)</f>
        <v>0</v>
      </c>
      <c r="I34" s="106">
        <v>0.15</v>
      </c>
      <c r="J34" s="171">
        <f>ROUND(((SUM(BF81:BF107))*I34),  2)</f>
        <v>0</v>
      </c>
      <c r="L34" s="8"/>
    </row>
    <row r="35" spans="2:12" s="113" customFormat="1" ht="14.45" hidden="1" customHeight="1" x14ac:dyDescent="0.2">
      <c r="B35" s="8"/>
      <c r="E35" s="116" t="s">
        <v>40</v>
      </c>
      <c r="F35" s="171">
        <f>ROUND((SUM(BG81:BG107)),  2)</f>
        <v>0</v>
      </c>
      <c r="I35" s="106">
        <v>0.21</v>
      </c>
      <c r="J35" s="171">
        <f>0</f>
        <v>0</v>
      </c>
      <c r="L35" s="8"/>
    </row>
    <row r="36" spans="2:12" s="113" customFormat="1" ht="14.45" hidden="1" customHeight="1" x14ac:dyDescent="0.2">
      <c r="B36" s="8"/>
      <c r="E36" s="116" t="s">
        <v>41</v>
      </c>
      <c r="F36" s="171">
        <f>ROUND((SUM(BH81:BH107)),  2)</f>
        <v>0</v>
      </c>
      <c r="I36" s="106">
        <v>0.15</v>
      </c>
      <c r="J36" s="171">
        <f>0</f>
        <v>0</v>
      </c>
      <c r="L36" s="8"/>
    </row>
    <row r="37" spans="2:12" s="113" customFormat="1" ht="14.45" hidden="1" customHeight="1" x14ac:dyDescent="0.2">
      <c r="B37" s="8"/>
      <c r="E37" s="116" t="s">
        <v>42</v>
      </c>
      <c r="F37" s="171">
        <f>ROUND((SUM(BI81:BI107)),  2)</f>
        <v>0</v>
      </c>
      <c r="I37" s="106">
        <v>0</v>
      </c>
      <c r="J37" s="171">
        <f>0</f>
        <v>0</v>
      </c>
      <c r="L37" s="8"/>
    </row>
    <row r="38" spans="2:12" s="113" customFormat="1" ht="6.95" customHeight="1" x14ac:dyDescent="0.2">
      <c r="B38" s="8"/>
      <c r="L38" s="8"/>
    </row>
    <row r="39" spans="2:12" s="113" customFormat="1" ht="25.35" customHeight="1" x14ac:dyDescent="0.2">
      <c r="B39" s="8"/>
      <c r="C39" s="11"/>
      <c r="D39" s="12" t="s">
        <v>43</v>
      </c>
      <c r="E39" s="108"/>
      <c r="F39" s="108"/>
      <c r="G39" s="172" t="s">
        <v>44</v>
      </c>
      <c r="H39" s="13" t="s">
        <v>45</v>
      </c>
      <c r="I39" s="108"/>
      <c r="J39" s="109">
        <f>SUM(J30:J37)</f>
        <v>0</v>
      </c>
      <c r="K39" s="110"/>
      <c r="L39" s="8"/>
    </row>
    <row r="40" spans="2:12" s="113" customFormat="1" ht="14.45" customHeight="1" x14ac:dyDescent="0.2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3" customFormat="1" ht="6.95" customHeight="1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3" customFormat="1" ht="24.95" customHeight="1" x14ac:dyDescent="0.2">
      <c r="B45" s="8"/>
      <c r="C45" s="5" t="s">
        <v>79</v>
      </c>
      <c r="L45" s="8"/>
    </row>
    <row r="46" spans="2:12" s="113" customFormat="1" ht="6.95" customHeight="1" x14ac:dyDescent="0.2">
      <c r="B46" s="8"/>
      <c r="L46" s="8"/>
    </row>
    <row r="47" spans="2:12" s="113" customFormat="1" ht="12" customHeight="1" x14ac:dyDescent="0.2">
      <c r="B47" s="8"/>
      <c r="C47" s="116" t="s">
        <v>202</v>
      </c>
      <c r="L47" s="8"/>
    </row>
    <row r="48" spans="2:12" s="113" customFormat="1" ht="14.45" customHeight="1" x14ac:dyDescent="0.2">
      <c r="B48" s="8"/>
      <c r="E48" s="166" t="str">
        <f>E7</f>
        <v>VZ Realizace expozic ve Vlašském dvoře - ČÁST 2 Audiovizuální a multimediální prvky expozic ve Vlašském dvoře</v>
      </c>
      <c r="F48" s="167"/>
      <c r="G48" s="167"/>
      <c r="H48" s="167"/>
      <c r="L48" s="8"/>
    </row>
    <row r="49" spans="2:47" s="113" customFormat="1" ht="12" customHeight="1" x14ac:dyDescent="0.2">
      <c r="B49" s="8"/>
      <c r="C49" s="116" t="s">
        <v>77</v>
      </c>
      <c r="L49" s="8"/>
    </row>
    <row r="50" spans="2:47" s="113" customFormat="1" ht="14.45" customHeight="1" x14ac:dyDescent="0.2">
      <c r="B50" s="8"/>
      <c r="E50" s="165" t="str">
        <f>E9</f>
        <v>04 - Multimediálni a audiovizuálni prvky</v>
      </c>
      <c r="F50" s="136"/>
      <c r="G50" s="136"/>
      <c r="H50" s="136"/>
      <c r="L50" s="8"/>
    </row>
    <row r="51" spans="2:47" s="113" customFormat="1" ht="6.95" customHeight="1" x14ac:dyDescent="0.2">
      <c r="B51" s="8"/>
      <c r="L51" s="8"/>
    </row>
    <row r="52" spans="2:47" s="113" customFormat="1" ht="12" customHeight="1" x14ac:dyDescent="0.2">
      <c r="B52" s="8"/>
      <c r="C52" s="116" t="s">
        <v>17</v>
      </c>
      <c r="F52" s="6" t="str">
        <f>F12</f>
        <v xml:space="preserve"> </v>
      </c>
      <c r="I52" s="116" t="s">
        <v>19</v>
      </c>
      <c r="J52" s="115" t="str">
        <f>IF(J12="","",J12)</f>
        <v>15. 4. 2019</v>
      </c>
      <c r="L52" s="8"/>
    </row>
    <row r="53" spans="2:47" s="113" customFormat="1" ht="6.95" customHeight="1" x14ac:dyDescent="0.2">
      <c r="B53" s="8"/>
      <c r="L53" s="8"/>
    </row>
    <row r="54" spans="2:47" s="113" customFormat="1" ht="12.6" customHeight="1" x14ac:dyDescent="0.2">
      <c r="B54" s="8"/>
      <c r="C54" s="116" t="s">
        <v>200</v>
      </c>
      <c r="F54" s="6" t="str">
        <f>E15</f>
        <v>Město Kutná Hora</v>
      </c>
      <c r="I54" s="116" t="s">
        <v>27</v>
      </c>
      <c r="J54" s="105" t="str">
        <f>E21</f>
        <v>ZIP o.p.s.</v>
      </c>
      <c r="L54" s="8"/>
    </row>
    <row r="55" spans="2:47" s="113" customFormat="1" ht="12.6" customHeight="1" x14ac:dyDescent="0.2">
      <c r="B55" s="8"/>
      <c r="C55" s="116" t="s">
        <v>201</v>
      </c>
      <c r="F55" s="6" t="str">
        <f>IF(E18="","",E18)</f>
        <v>vyplňte údaj</v>
      </c>
      <c r="I55" s="116" t="s">
        <v>28</v>
      </c>
      <c r="J55" s="105" t="str">
        <f>E24</f>
        <v>Tomáš Chlumecký</v>
      </c>
      <c r="L55" s="8"/>
    </row>
    <row r="56" spans="2:47" s="113" customFormat="1" ht="10.35" customHeight="1" x14ac:dyDescent="0.2">
      <c r="B56" s="8"/>
      <c r="L56" s="8"/>
    </row>
    <row r="57" spans="2:47" s="113" customFormat="1" ht="29.25" customHeight="1" x14ac:dyDescent="0.2">
      <c r="B57" s="8"/>
      <c r="C57" s="44" t="s">
        <v>80</v>
      </c>
      <c r="D57" s="11"/>
      <c r="E57" s="11"/>
      <c r="F57" s="11"/>
      <c r="G57" s="11"/>
      <c r="H57" s="11"/>
      <c r="I57" s="11"/>
      <c r="J57" s="45" t="s">
        <v>81</v>
      </c>
      <c r="K57" s="11"/>
      <c r="L57" s="8"/>
    </row>
    <row r="58" spans="2:47" s="113" customFormat="1" ht="10.35" customHeight="1" x14ac:dyDescent="0.2">
      <c r="B58" s="8"/>
      <c r="L58" s="8"/>
    </row>
    <row r="59" spans="2:47" s="113" customFormat="1" ht="22.9" customHeight="1" x14ac:dyDescent="0.2">
      <c r="B59" s="8"/>
      <c r="C59" s="46" t="s">
        <v>82</v>
      </c>
      <c r="J59" s="114">
        <f>J81</f>
        <v>0</v>
      </c>
      <c r="L59" s="8"/>
      <c r="AU59" s="6" t="s">
        <v>83</v>
      </c>
    </row>
    <row r="60" spans="2:47" s="48" customFormat="1" ht="24.95" customHeight="1" x14ac:dyDescent="0.2">
      <c r="B60" s="47"/>
      <c r="D60" s="49" t="s">
        <v>84</v>
      </c>
      <c r="E60" s="50"/>
      <c r="F60" s="50"/>
      <c r="G60" s="50"/>
      <c r="H60" s="50"/>
      <c r="I60" s="50"/>
      <c r="J60" s="51">
        <f>J82</f>
        <v>0</v>
      </c>
      <c r="L60" s="47"/>
    </row>
    <row r="61" spans="2:47" s="53" customFormat="1" ht="19.899999999999999" customHeight="1" x14ac:dyDescent="0.2">
      <c r="B61" s="52"/>
      <c r="D61" s="54" t="s">
        <v>85</v>
      </c>
      <c r="E61" s="55"/>
      <c r="F61" s="55"/>
      <c r="G61" s="55"/>
      <c r="H61" s="55"/>
      <c r="I61" s="55"/>
      <c r="J61" s="56">
        <f>J83</f>
        <v>0</v>
      </c>
      <c r="L61" s="52"/>
    </row>
    <row r="62" spans="2:47" s="113" customFormat="1" ht="21.75" customHeight="1" x14ac:dyDescent="0.2">
      <c r="B62" s="8"/>
      <c r="L62" s="8"/>
    </row>
    <row r="63" spans="2:47" s="113" customFormat="1" ht="6.95" customHeight="1" x14ac:dyDescent="0.2"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8"/>
    </row>
    <row r="67" spans="2:20" s="113" customFormat="1" ht="6.95" customHeight="1" x14ac:dyDescent="0.2"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8"/>
    </row>
    <row r="68" spans="2:20" s="113" customFormat="1" ht="24.95" customHeight="1" x14ac:dyDescent="0.2">
      <c r="B68" s="8"/>
      <c r="C68" s="5" t="s">
        <v>86</v>
      </c>
      <c r="L68" s="8"/>
    </row>
    <row r="69" spans="2:20" s="113" customFormat="1" ht="6.95" customHeight="1" x14ac:dyDescent="0.2">
      <c r="B69" s="8"/>
      <c r="L69" s="8"/>
    </row>
    <row r="70" spans="2:20" s="113" customFormat="1" ht="12" customHeight="1" x14ac:dyDescent="0.2">
      <c r="B70" s="8"/>
      <c r="C70" s="116" t="s">
        <v>202</v>
      </c>
      <c r="L70" s="8"/>
    </row>
    <row r="71" spans="2:20" s="113" customFormat="1" ht="14.45" customHeight="1" x14ac:dyDescent="0.2">
      <c r="B71" s="8"/>
      <c r="E71" s="166" t="str">
        <f>E7</f>
        <v>VZ Realizace expozic ve Vlašském dvoře - ČÁST 2 Audiovizuální a multimediální prvky expozic ve Vlašském dvoře</v>
      </c>
      <c r="F71" s="167"/>
      <c r="G71" s="167"/>
      <c r="H71" s="167"/>
      <c r="L71" s="8"/>
    </row>
    <row r="72" spans="2:20" s="113" customFormat="1" ht="12" customHeight="1" x14ac:dyDescent="0.2">
      <c r="B72" s="8"/>
      <c r="C72" s="116" t="s">
        <v>77</v>
      </c>
      <c r="L72" s="8"/>
    </row>
    <row r="73" spans="2:20" s="113" customFormat="1" ht="14.45" customHeight="1" x14ac:dyDescent="0.2">
      <c r="B73" s="8"/>
      <c r="E73" s="165" t="str">
        <f>E9</f>
        <v>04 - Multimediálni a audiovizuálni prvky</v>
      </c>
      <c r="F73" s="136"/>
      <c r="G73" s="136"/>
      <c r="H73" s="136"/>
      <c r="L73" s="8"/>
    </row>
    <row r="74" spans="2:20" s="113" customFormat="1" ht="6.95" customHeight="1" x14ac:dyDescent="0.2">
      <c r="B74" s="8"/>
      <c r="L74" s="8"/>
    </row>
    <row r="75" spans="2:20" s="113" customFormat="1" ht="12" customHeight="1" x14ac:dyDescent="0.2">
      <c r="B75" s="8"/>
      <c r="C75" s="116" t="s">
        <v>17</v>
      </c>
      <c r="F75" s="6" t="str">
        <f>F12</f>
        <v xml:space="preserve"> </v>
      </c>
      <c r="I75" s="116" t="s">
        <v>19</v>
      </c>
      <c r="J75" s="115" t="str">
        <f>IF(J12="","",J12)</f>
        <v>15. 4. 2019</v>
      </c>
      <c r="L75" s="8"/>
    </row>
    <row r="76" spans="2:20" s="113" customFormat="1" ht="6.95" customHeight="1" x14ac:dyDescent="0.2">
      <c r="B76" s="8"/>
      <c r="L76" s="8"/>
    </row>
    <row r="77" spans="2:20" s="113" customFormat="1" ht="12.6" customHeight="1" x14ac:dyDescent="0.2">
      <c r="B77" s="8"/>
      <c r="C77" s="116" t="s">
        <v>200</v>
      </c>
      <c r="F77" s="6" t="str">
        <f>E15</f>
        <v>Město Kutná Hora</v>
      </c>
      <c r="I77" s="116" t="s">
        <v>27</v>
      </c>
      <c r="J77" s="105" t="str">
        <f>E21</f>
        <v>ZIP o.p.s.</v>
      </c>
      <c r="L77" s="8"/>
    </row>
    <row r="78" spans="2:20" s="113" customFormat="1" ht="12.6" customHeight="1" x14ac:dyDescent="0.2">
      <c r="B78" s="8"/>
      <c r="C78" s="116" t="s">
        <v>201</v>
      </c>
      <c r="F78" s="6" t="str">
        <f>IF(E18="","",E18)</f>
        <v>vyplňte údaj</v>
      </c>
      <c r="I78" s="116" t="s">
        <v>28</v>
      </c>
      <c r="J78" s="105" t="str">
        <f>E24</f>
        <v>Tomáš Chlumecký</v>
      </c>
      <c r="L78" s="8"/>
    </row>
    <row r="79" spans="2:20" s="113" customFormat="1" ht="10.35" customHeight="1" x14ac:dyDescent="0.2">
      <c r="B79" s="8"/>
      <c r="L79" s="8"/>
    </row>
    <row r="80" spans="2:20" s="173" customFormat="1" ht="29.25" customHeight="1" x14ac:dyDescent="0.2">
      <c r="B80" s="57"/>
      <c r="C80" s="58" t="s">
        <v>87</v>
      </c>
      <c r="D80" s="59" t="s">
        <v>51</v>
      </c>
      <c r="E80" s="59" t="s">
        <v>47</v>
      </c>
      <c r="F80" s="59" t="s">
        <v>48</v>
      </c>
      <c r="G80" s="59" t="s">
        <v>88</v>
      </c>
      <c r="H80" s="59" t="s">
        <v>89</v>
      </c>
      <c r="I80" s="59" t="s">
        <v>90</v>
      </c>
      <c r="J80" s="60" t="s">
        <v>81</v>
      </c>
      <c r="K80" s="61" t="s">
        <v>91</v>
      </c>
      <c r="L80" s="57"/>
      <c r="M80" s="23" t="s">
        <v>1</v>
      </c>
      <c r="N80" s="24" t="s">
        <v>37</v>
      </c>
      <c r="O80" s="24" t="s">
        <v>92</v>
      </c>
      <c r="P80" s="24" t="s">
        <v>93</v>
      </c>
      <c r="Q80" s="24" t="s">
        <v>94</v>
      </c>
      <c r="R80" s="24" t="s">
        <v>95</v>
      </c>
      <c r="S80" s="24" t="s">
        <v>96</v>
      </c>
      <c r="T80" s="25" t="s">
        <v>97</v>
      </c>
    </row>
    <row r="81" spans="2:65" s="113" customFormat="1" ht="22.9" customHeight="1" x14ac:dyDescent="0.25">
      <c r="B81" s="8"/>
      <c r="C81" s="30" t="s">
        <v>98</v>
      </c>
      <c r="J81" s="62">
        <f>BK81</f>
        <v>0</v>
      </c>
      <c r="L81" s="8"/>
      <c r="M81" s="26"/>
      <c r="N81" s="27"/>
      <c r="O81" s="27"/>
      <c r="P81" s="63">
        <f>P82</f>
        <v>0</v>
      </c>
      <c r="Q81" s="27"/>
      <c r="R81" s="63">
        <f>R82</f>
        <v>0</v>
      </c>
      <c r="S81" s="27"/>
      <c r="T81" s="64">
        <f>T82</f>
        <v>0</v>
      </c>
      <c r="AT81" s="6" t="s">
        <v>65</v>
      </c>
      <c r="AU81" s="6" t="s">
        <v>83</v>
      </c>
      <c r="BK81" s="174">
        <f>BK82</f>
        <v>0</v>
      </c>
    </row>
    <row r="82" spans="2:65" s="66" customFormat="1" ht="25.9" customHeight="1" x14ac:dyDescent="0.2">
      <c r="B82" s="65"/>
      <c r="D82" s="67" t="s">
        <v>65</v>
      </c>
      <c r="E82" s="68" t="s">
        <v>99</v>
      </c>
      <c r="F82" s="68" t="s">
        <v>99</v>
      </c>
      <c r="J82" s="69">
        <f>BK82</f>
        <v>0</v>
      </c>
      <c r="L82" s="65"/>
      <c r="M82" s="70"/>
      <c r="N82" s="71"/>
      <c r="O82" s="71"/>
      <c r="P82" s="72">
        <f>P83</f>
        <v>0</v>
      </c>
      <c r="Q82" s="71"/>
      <c r="R82" s="72">
        <f>R83</f>
        <v>0</v>
      </c>
      <c r="S82" s="71"/>
      <c r="T82" s="73">
        <f>T83</f>
        <v>0</v>
      </c>
      <c r="AR82" s="67" t="s">
        <v>75</v>
      </c>
      <c r="AT82" s="175" t="s">
        <v>65</v>
      </c>
      <c r="AU82" s="175" t="s">
        <v>66</v>
      </c>
      <c r="AY82" s="67" t="s">
        <v>100</v>
      </c>
      <c r="BK82" s="176">
        <f>BK83</f>
        <v>0</v>
      </c>
    </row>
    <row r="83" spans="2:65" s="66" customFormat="1" ht="22.9" customHeight="1" x14ac:dyDescent="0.2">
      <c r="B83" s="65"/>
      <c r="D83" s="67" t="s">
        <v>65</v>
      </c>
      <c r="E83" s="74" t="s">
        <v>101</v>
      </c>
      <c r="F83" s="74" t="s">
        <v>72</v>
      </c>
      <c r="J83" s="75">
        <f>BK83</f>
        <v>0</v>
      </c>
      <c r="L83" s="65"/>
      <c r="M83" s="70"/>
      <c r="N83" s="71"/>
      <c r="O83" s="71"/>
      <c r="P83" s="72">
        <f>SUM(P84:P107)</f>
        <v>0</v>
      </c>
      <c r="Q83" s="71"/>
      <c r="R83" s="72">
        <f>SUM(R84:R107)</f>
        <v>0</v>
      </c>
      <c r="S83" s="71"/>
      <c r="T83" s="73">
        <f>SUM(T84:T107)</f>
        <v>0</v>
      </c>
      <c r="AR83" s="67" t="s">
        <v>75</v>
      </c>
      <c r="AT83" s="175" t="s">
        <v>65</v>
      </c>
      <c r="AU83" s="175" t="s">
        <v>16</v>
      </c>
      <c r="AY83" s="67" t="s">
        <v>100</v>
      </c>
      <c r="BK83" s="176">
        <f>SUM(BK84:BK107)</f>
        <v>0</v>
      </c>
    </row>
    <row r="84" spans="2:65" s="113" customFormat="1" ht="14.45" customHeight="1" x14ac:dyDescent="0.2">
      <c r="B84" s="8"/>
      <c r="C84" s="76" t="s">
        <v>16</v>
      </c>
      <c r="D84" s="76" t="s">
        <v>102</v>
      </c>
      <c r="E84" s="77" t="s">
        <v>103</v>
      </c>
      <c r="F84" s="78" t="s">
        <v>104</v>
      </c>
      <c r="G84" s="79" t="s">
        <v>105</v>
      </c>
      <c r="H84" s="80">
        <v>1</v>
      </c>
      <c r="I84" s="88">
        <v>0</v>
      </c>
      <c r="J84" s="81">
        <f t="shared" ref="J84:J107" si="0">ROUND(I84*H84,2)</f>
        <v>0</v>
      </c>
      <c r="K84" s="78" t="s">
        <v>1</v>
      </c>
      <c r="L84" s="8"/>
      <c r="M84" s="111" t="s">
        <v>1</v>
      </c>
      <c r="N84" s="82" t="s">
        <v>38</v>
      </c>
      <c r="O84" s="83">
        <v>0</v>
      </c>
      <c r="P84" s="83">
        <f t="shared" ref="P84:P107" si="1">O84*H84</f>
        <v>0</v>
      </c>
      <c r="Q84" s="83">
        <v>0</v>
      </c>
      <c r="R84" s="83">
        <f t="shared" ref="R84:R107" si="2">Q84*H84</f>
        <v>0</v>
      </c>
      <c r="S84" s="83">
        <v>0</v>
      </c>
      <c r="T84" s="84">
        <f t="shared" ref="T84:T107" si="3">S84*H84</f>
        <v>0</v>
      </c>
      <c r="AR84" s="6" t="s">
        <v>106</v>
      </c>
      <c r="AT84" s="6" t="s">
        <v>102</v>
      </c>
      <c r="AU84" s="6" t="s">
        <v>75</v>
      </c>
      <c r="AY84" s="6" t="s">
        <v>100</v>
      </c>
      <c r="BE84" s="177">
        <f t="shared" ref="BE84:BE107" si="4">IF(N84="základní",J84,0)</f>
        <v>0</v>
      </c>
      <c r="BF84" s="177">
        <f t="shared" ref="BF84:BF107" si="5">IF(N84="snížená",J84,0)</f>
        <v>0</v>
      </c>
      <c r="BG84" s="177">
        <f t="shared" ref="BG84:BG107" si="6">IF(N84="zákl. přenesená",J84,0)</f>
        <v>0</v>
      </c>
      <c r="BH84" s="177">
        <f t="shared" ref="BH84:BH107" si="7">IF(N84="sníž. přenesená",J84,0)</f>
        <v>0</v>
      </c>
      <c r="BI84" s="177">
        <f t="shared" ref="BI84:BI107" si="8">IF(N84="nulová",J84,0)</f>
        <v>0</v>
      </c>
      <c r="BJ84" s="6" t="s">
        <v>16</v>
      </c>
      <c r="BK84" s="177">
        <f t="shared" ref="BK84:BK107" si="9">ROUND(I84*H84,2)</f>
        <v>0</v>
      </c>
      <c r="BL84" s="6" t="s">
        <v>106</v>
      </c>
      <c r="BM84" s="6" t="s">
        <v>107</v>
      </c>
    </row>
    <row r="85" spans="2:65" s="113" customFormat="1" ht="14.45" customHeight="1" x14ac:dyDescent="0.2">
      <c r="B85" s="8"/>
      <c r="C85" s="76" t="s">
        <v>75</v>
      </c>
      <c r="D85" s="76" t="s">
        <v>102</v>
      </c>
      <c r="E85" s="77" t="s">
        <v>108</v>
      </c>
      <c r="F85" s="78" t="s">
        <v>109</v>
      </c>
      <c r="G85" s="79" t="s">
        <v>105</v>
      </c>
      <c r="H85" s="80">
        <v>1</v>
      </c>
      <c r="I85" s="88">
        <v>0</v>
      </c>
      <c r="J85" s="81">
        <f t="shared" si="0"/>
        <v>0</v>
      </c>
      <c r="K85" s="78" t="s">
        <v>1</v>
      </c>
      <c r="L85" s="8"/>
      <c r="M85" s="111" t="s">
        <v>1</v>
      </c>
      <c r="N85" s="82" t="s">
        <v>38</v>
      </c>
      <c r="O85" s="83">
        <v>0</v>
      </c>
      <c r="P85" s="83">
        <f t="shared" si="1"/>
        <v>0</v>
      </c>
      <c r="Q85" s="83">
        <v>0</v>
      </c>
      <c r="R85" s="83">
        <f t="shared" si="2"/>
        <v>0</v>
      </c>
      <c r="S85" s="83">
        <v>0</v>
      </c>
      <c r="T85" s="84">
        <f t="shared" si="3"/>
        <v>0</v>
      </c>
      <c r="AR85" s="6" t="s">
        <v>106</v>
      </c>
      <c r="AT85" s="6" t="s">
        <v>102</v>
      </c>
      <c r="AU85" s="6" t="s">
        <v>75</v>
      </c>
      <c r="AY85" s="6" t="s">
        <v>100</v>
      </c>
      <c r="BE85" s="177">
        <f t="shared" si="4"/>
        <v>0</v>
      </c>
      <c r="BF85" s="177">
        <f t="shared" si="5"/>
        <v>0</v>
      </c>
      <c r="BG85" s="177">
        <f t="shared" si="6"/>
        <v>0</v>
      </c>
      <c r="BH85" s="177">
        <f t="shared" si="7"/>
        <v>0</v>
      </c>
      <c r="BI85" s="177">
        <f t="shared" si="8"/>
        <v>0</v>
      </c>
      <c r="BJ85" s="6" t="s">
        <v>16</v>
      </c>
      <c r="BK85" s="177">
        <f t="shared" si="9"/>
        <v>0</v>
      </c>
      <c r="BL85" s="6" t="s">
        <v>106</v>
      </c>
      <c r="BM85" s="6" t="s">
        <v>110</v>
      </c>
    </row>
    <row r="86" spans="2:65" s="113" customFormat="1" ht="14.45" customHeight="1" x14ac:dyDescent="0.2">
      <c r="B86" s="8"/>
      <c r="C86" s="76" t="s">
        <v>111</v>
      </c>
      <c r="D86" s="76" t="s">
        <v>102</v>
      </c>
      <c r="E86" s="77" t="s">
        <v>112</v>
      </c>
      <c r="F86" s="78" t="s">
        <v>113</v>
      </c>
      <c r="G86" s="79" t="s">
        <v>105</v>
      </c>
      <c r="H86" s="80">
        <v>2</v>
      </c>
      <c r="I86" s="88">
        <v>0</v>
      </c>
      <c r="J86" s="81">
        <f t="shared" si="0"/>
        <v>0</v>
      </c>
      <c r="K86" s="78" t="s">
        <v>1</v>
      </c>
      <c r="L86" s="8"/>
      <c r="M86" s="111" t="s">
        <v>1</v>
      </c>
      <c r="N86" s="82" t="s">
        <v>38</v>
      </c>
      <c r="O86" s="83">
        <v>0</v>
      </c>
      <c r="P86" s="83">
        <f t="shared" si="1"/>
        <v>0</v>
      </c>
      <c r="Q86" s="83">
        <v>0</v>
      </c>
      <c r="R86" s="83">
        <f t="shared" si="2"/>
        <v>0</v>
      </c>
      <c r="S86" s="83">
        <v>0</v>
      </c>
      <c r="T86" s="84">
        <f t="shared" si="3"/>
        <v>0</v>
      </c>
      <c r="AR86" s="6" t="s">
        <v>106</v>
      </c>
      <c r="AT86" s="6" t="s">
        <v>102</v>
      </c>
      <c r="AU86" s="6" t="s">
        <v>75</v>
      </c>
      <c r="AY86" s="6" t="s">
        <v>100</v>
      </c>
      <c r="BE86" s="177">
        <f t="shared" si="4"/>
        <v>0</v>
      </c>
      <c r="BF86" s="177">
        <f t="shared" si="5"/>
        <v>0</v>
      </c>
      <c r="BG86" s="177">
        <f t="shared" si="6"/>
        <v>0</v>
      </c>
      <c r="BH86" s="177">
        <f t="shared" si="7"/>
        <v>0</v>
      </c>
      <c r="BI86" s="177">
        <f t="shared" si="8"/>
        <v>0</v>
      </c>
      <c r="BJ86" s="6" t="s">
        <v>16</v>
      </c>
      <c r="BK86" s="177">
        <f t="shared" si="9"/>
        <v>0</v>
      </c>
      <c r="BL86" s="6" t="s">
        <v>106</v>
      </c>
      <c r="BM86" s="6" t="s">
        <v>114</v>
      </c>
    </row>
    <row r="87" spans="2:65" s="113" customFormat="1" ht="14.45" customHeight="1" x14ac:dyDescent="0.2">
      <c r="B87" s="8"/>
      <c r="C87" s="76" t="s">
        <v>115</v>
      </c>
      <c r="D87" s="76" t="s">
        <v>102</v>
      </c>
      <c r="E87" s="77" t="s">
        <v>116</v>
      </c>
      <c r="F87" s="78" t="s">
        <v>117</v>
      </c>
      <c r="G87" s="79" t="s">
        <v>105</v>
      </c>
      <c r="H87" s="80">
        <v>1</v>
      </c>
      <c r="I87" s="88">
        <v>0</v>
      </c>
      <c r="J87" s="81">
        <f t="shared" si="0"/>
        <v>0</v>
      </c>
      <c r="K87" s="78" t="s">
        <v>1</v>
      </c>
      <c r="L87" s="8"/>
      <c r="M87" s="111" t="s">
        <v>1</v>
      </c>
      <c r="N87" s="82" t="s">
        <v>38</v>
      </c>
      <c r="O87" s="83">
        <v>0</v>
      </c>
      <c r="P87" s="83">
        <f t="shared" si="1"/>
        <v>0</v>
      </c>
      <c r="Q87" s="83">
        <v>0</v>
      </c>
      <c r="R87" s="83">
        <f t="shared" si="2"/>
        <v>0</v>
      </c>
      <c r="S87" s="83">
        <v>0</v>
      </c>
      <c r="T87" s="84">
        <f t="shared" si="3"/>
        <v>0</v>
      </c>
      <c r="AR87" s="6" t="s">
        <v>106</v>
      </c>
      <c r="AT87" s="6" t="s">
        <v>102</v>
      </c>
      <c r="AU87" s="6" t="s">
        <v>75</v>
      </c>
      <c r="AY87" s="6" t="s">
        <v>100</v>
      </c>
      <c r="BE87" s="177">
        <f t="shared" si="4"/>
        <v>0</v>
      </c>
      <c r="BF87" s="177">
        <f t="shared" si="5"/>
        <v>0</v>
      </c>
      <c r="BG87" s="177">
        <f t="shared" si="6"/>
        <v>0</v>
      </c>
      <c r="BH87" s="177">
        <f t="shared" si="7"/>
        <v>0</v>
      </c>
      <c r="BI87" s="177">
        <f t="shared" si="8"/>
        <v>0</v>
      </c>
      <c r="BJ87" s="6" t="s">
        <v>16</v>
      </c>
      <c r="BK87" s="177">
        <f t="shared" si="9"/>
        <v>0</v>
      </c>
      <c r="BL87" s="6" t="s">
        <v>106</v>
      </c>
      <c r="BM87" s="6" t="s">
        <v>118</v>
      </c>
    </row>
    <row r="88" spans="2:65" s="113" customFormat="1" ht="14.45" customHeight="1" x14ac:dyDescent="0.2">
      <c r="B88" s="8"/>
      <c r="C88" s="76" t="s">
        <v>119</v>
      </c>
      <c r="D88" s="76" t="s">
        <v>102</v>
      </c>
      <c r="E88" s="77" t="s">
        <v>120</v>
      </c>
      <c r="F88" s="78" t="s">
        <v>121</v>
      </c>
      <c r="G88" s="79" t="s">
        <v>105</v>
      </c>
      <c r="H88" s="80">
        <v>1</v>
      </c>
      <c r="I88" s="88">
        <v>0</v>
      </c>
      <c r="J88" s="81">
        <f t="shared" si="0"/>
        <v>0</v>
      </c>
      <c r="K88" s="78" t="s">
        <v>1</v>
      </c>
      <c r="L88" s="8"/>
      <c r="M88" s="111" t="s">
        <v>1</v>
      </c>
      <c r="N88" s="82" t="s">
        <v>38</v>
      </c>
      <c r="O88" s="83">
        <v>0</v>
      </c>
      <c r="P88" s="83">
        <f t="shared" si="1"/>
        <v>0</v>
      </c>
      <c r="Q88" s="83">
        <v>0</v>
      </c>
      <c r="R88" s="83">
        <f t="shared" si="2"/>
        <v>0</v>
      </c>
      <c r="S88" s="83">
        <v>0</v>
      </c>
      <c r="T88" s="84">
        <f t="shared" si="3"/>
        <v>0</v>
      </c>
      <c r="AR88" s="6" t="s">
        <v>106</v>
      </c>
      <c r="AT88" s="6" t="s">
        <v>102</v>
      </c>
      <c r="AU88" s="6" t="s">
        <v>75</v>
      </c>
      <c r="AY88" s="6" t="s">
        <v>100</v>
      </c>
      <c r="BE88" s="177">
        <f t="shared" si="4"/>
        <v>0</v>
      </c>
      <c r="BF88" s="177">
        <f t="shared" si="5"/>
        <v>0</v>
      </c>
      <c r="BG88" s="177">
        <f t="shared" si="6"/>
        <v>0</v>
      </c>
      <c r="BH88" s="177">
        <f t="shared" si="7"/>
        <v>0</v>
      </c>
      <c r="BI88" s="177">
        <f t="shared" si="8"/>
        <v>0</v>
      </c>
      <c r="BJ88" s="6" t="s">
        <v>16</v>
      </c>
      <c r="BK88" s="177">
        <f t="shared" si="9"/>
        <v>0</v>
      </c>
      <c r="BL88" s="6" t="s">
        <v>106</v>
      </c>
      <c r="BM88" s="6" t="s">
        <v>122</v>
      </c>
    </row>
    <row r="89" spans="2:65" s="113" customFormat="1" ht="14.45" customHeight="1" x14ac:dyDescent="0.2">
      <c r="B89" s="8"/>
      <c r="C89" s="76" t="s">
        <v>123</v>
      </c>
      <c r="D89" s="76" t="s">
        <v>102</v>
      </c>
      <c r="E89" s="77" t="s">
        <v>124</v>
      </c>
      <c r="F89" s="78" t="s">
        <v>125</v>
      </c>
      <c r="G89" s="79" t="s">
        <v>105</v>
      </c>
      <c r="H89" s="80">
        <v>1</v>
      </c>
      <c r="I89" s="88">
        <v>0</v>
      </c>
      <c r="J89" s="81">
        <f t="shared" si="0"/>
        <v>0</v>
      </c>
      <c r="K89" s="78" t="s">
        <v>1</v>
      </c>
      <c r="L89" s="8"/>
      <c r="M89" s="111" t="s">
        <v>1</v>
      </c>
      <c r="N89" s="82" t="s">
        <v>38</v>
      </c>
      <c r="O89" s="83">
        <v>0</v>
      </c>
      <c r="P89" s="83">
        <f t="shared" si="1"/>
        <v>0</v>
      </c>
      <c r="Q89" s="83">
        <v>0</v>
      </c>
      <c r="R89" s="83">
        <f t="shared" si="2"/>
        <v>0</v>
      </c>
      <c r="S89" s="83">
        <v>0</v>
      </c>
      <c r="T89" s="84">
        <f t="shared" si="3"/>
        <v>0</v>
      </c>
      <c r="AR89" s="6" t="s">
        <v>106</v>
      </c>
      <c r="AT89" s="6" t="s">
        <v>102</v>
      </c>
      <c r="AU89" s="6" t="s">
        <v>75</v>
      </c>
      <c r="AY89" s="6" t="s">
        <v>100</v>
      </c>
      <c r="BE89" s="177">
        <f t="shared" si="4"/>
        <v>0</v>
      </c>
      <c r="BF89" s="177">
        <f t="shared" si="5"/>
        <v>0</v>
      </c>
      <c r="BG89" s="177">
        <f t="shared" si="6"/>
        <v>0</v>
      </c>
      <c r="BH89" s="177">
        <f t="shared" si="7"/>
        <v>0</v>
      </c>
      <c r="BI89" s="177">
        <f t="shared" si="8"/>
        <v>0</v>
      </c>
      <c r="BJ89" s="6" t="s">
        <v>16</v>
      </c>
      <c r="BK89" s="177">
        <f t="shared" si="9"/>
        <v>0</v>
      </c>
      <c r="BL89" s="6" t="s">
        <v>106</v>
      </c>
      <c r="BM89" s="6" t="s">
        <v>126</v>
      </c>
    </row>
    <row r="90" spans="2:65" s="113" customFormat="1" ht="14.45" customHeight="1" x14ac:dyDescent="0.2">
      <c r="B90" s="8"/>
      <c r="C90" s="76" t="s">
        <v>127</v>
      </c>
      <c r="D90" s="76" t="s">
        <v>102</v>
      </c>
      <c r="E90" s="77" t="s">
        <v>128</v>
      </c>
      <c r="F90" s="78" t="s">
        <v>125</v>
      </c>
      <c r="G90" s="79" t="s">
        <v>105</v>
      </c>
      <c r="H90" s="80">
        <v>1</v>
      </c>
      <c r="I90" s="88">
        <v>0</v>
      </c>
      <c r="J90" s="81">
        <f t="shared" si="0"/>
        <v>0</v>
      </c>
      <c r="K90" s="78" t="s">
        <v>1</v>
      </c>
      <c r="L90" s="8"/>
      <c r="M90" s="111" t="s">
        <v>1</v>
      </c>
      <c r="N90" s="82" t="s">
        <v>38</v>
      </c>
      <c r="O90" s="83">
        <v>0</v>
      </c>
      <c r="P90" s="83">
        <f t="shared" si="1"/>
        <v>0</v>
      </c>
      <c r="Q90" s="83">
        <v>0</v>
      </c>
      <c r="R90" s="83">
        <f t="shared" si="2"/>
        <v>0</v>
      </c>
      <c r="S90" s="83">
        <v>0</v>
      </c>
      <c r="T90" s="84">
        <f t="shared" si="3"/>
        <v>0</v>
      </c>
      <c r="AR90" s="6" t="s">
        <v>106</v>
      </c>
      <c r="AT90" s="6" t="s">
        <v>102</v>
      </c>
      <c r="AU90" s="6" t="s">
        <v>75</v>
      </c>
      <c r="AY90" s="6" t="s">
        <v>100</v>
      </c>
      <c r="BE90" s="177">
        <f t="shared" si="4"/>
        <v>0</v>
      </c>
      <c r="BF90" s="177">
        <f t="shared" si="5"/>
        <v>0</v>
      </c>
      <c r="BG90" s="177">
        <f t="shared" si="6"/>
        <v>0</v>
      </c>
      <c r="BH90" s="177">
        <f t="shared" si="7"/>
        <v>0</v>
      </c>
      <c r="BI90" s="177">
        <f t="shared" si="8"/>
        <v>0</v>
      </c>
      <c r="BJ90" s="6" t="s">
        <v>16</v>
      </c>
      <c r="BK90" s="177">
        <f t="shared" si="9"/>
        <v>0</v>
      </c>
      <c r="BL90" s="6" t="s">
        <v>106</v>
      </c>
      <c r="BM90" s="6" t="s">
        <v>129</v>
      </c>
    </row>
    <row r="91" spans="2:65" s="113" customFormat="1" ht="14.45" customHeight="1" x14ac:dyDescent="0.2">
      <c r="B91" s="8"/>
      <c r="C91" s="76" t="s">
        <v>130</v>
      </c>
      <c r="D91" s="76" t="s">
        <v>102</v>
      </c>
      <c r="E91" s="77" t="s">
        <v>131</v>
      </c>
      <c r="F91" s="78" t="s">
        <v>132</v>
      </c>
      <c r="G91" s="79" t="s">
        <v>105</v>
      </c>
      <c r="H91" s="80">
        <v>1</v>
      </c>
      <c r="I91" s="88">
        <v>0</v>
      </c>
      <c r="J91" s="81">
        <f t="shared" si="0"/>
        <v>0</v>
      </c>
      <c r="K91" s="78" t="s">
        <v>1</v>
      </c>
      <c r="L91" s="8"/>
      <c r="M91" s="111" t="s">
        <v>1</v>
      </c>
      <c r="N91" s="82" t="s">
        <v>38</v>
      </c>
      <c r="O91" s="83">
        <v>0</v>
      </c>
      <c r="P91" s="83">
        <f t="shared" si="1"/>
        <v>0</v>
      </c>
      <c r="Q91" s="83">
        <v>0</v>
      </c>
      <c r="R91" s="83">
        <f t="shared" si="2"/>
        <v>0</v>
      </c>
      <c r="S91" s="83">
        <v>0</v>
      </c>
      <c r="T91" s="84">
        <f t="shared" si="3"/>
        <v>0</v>
      </c>
      <c r="AR91" s="6" t="s">
        <v>106</v>
      </c>
      <c r="AT91" s="6" t="s">
        <v>102</v>
      </c>
      <c r="AU91" s="6" t="s">
        <v>75</v>
      </c>
      <c r="AY91" s="6" t="s">
        <v>100</v>
      </c>
      <c r="BE91" s="177">
        <f t="shared" si="4"/>
        <v>0</v>
      </c>
      <c r="BF91" s="177">
        <f t="shared" si="5"/>
        <v>0</v>
      </c>
      <c r="BG91" s="177">
        <f t="shared" si="6"/>
        <v>0</v>
      </c>
      <c r="BH91" s="177">
        <f t="shared" si="7"/>
        <v>0</v>
      </c>
      <c r="BI91" s="177">
        <f t="shared" si="8"/>
        <v>0</v>
      </c>
      <c r="BJ91" s="6" t="s">
        <v>16</v>
      </c>
      <c r="BK91" s="177">
        <f t="shared" si="9"/>
        <v>0</v>
      </c>
      <c r="BL91" s="6" t="s">
        <v>106</v>
      </c>
      <c r="BM91" s="6" t="s">
        <v>133</v>
      </c>
    </row>
    <row r="92" spans="2:65" s="113" customFormat="1" ht="14.45" customHeight="1" x14ac:dyDescent="0.2">
      <c r="B92" s="8"/>
      <c r="C92" s="76" t="s">
        <v>21</v>
      </c>
      <c r="D92" s="76" t="s">
        <v>102</v>
      </c>
      <c r="E92" s="77" t="s">
        <v>134</v>
      </c>
      <c r="F92" s="78" t="s">
        <v>132</v>
      </c>
      <c r="G92" s="79" t="s">
        <v>105</v>
      </c>
      <c r="H92" s="80">
        <v>1</v>
      </c>
      <c r="I92" s="88">
        <v>0</v>
      </c>
      <c r="J92" s="81">
        <f t="shared" si="0"/>
        <v>0</v>
      </c>
      <c r="K92" s="78" t="s">
        <v>1</v>
      </c>
      <c r="L92" s="8"/>
      <c r="M92" s="111" t="s">
        <v>1</v>
      </c>
      <c r="N92" s="82" t="s">
        <v>38</v>
      </c>
      <c r="O92" s="83">
        <v>0</v>
      </c>
      <c r="P92" s="83">
        <f t="shared" si="1"/>
        <v>0</v>
      </c>
      <c r="Q92" s="83">
        <v>0</v>
      </c>
      <c r="R92" s="83">
        <f t="shared" si="2"/>
        <v>0</v>
      </c>
      <c r="S92" s="83">
        <v>0</v>
      </c>
      <c r="T92" s="84">
        <f t="shared" si="3"/>
        <v>0</v>
      </c>
      <c r="AR92" s="6" t="s">
        <v>106</v>
      </c>
      <c r="AT92" s="6" t="s">
        <v>102</v>
      </c>
      <c r="AU92" s="6" t="s">
        <v>75</v>
      </c>
      <c r="AY92" s="6" t="s">
        <v>100</v>
      </c>
      <c r="BE92" s="177">
        <f t="shared" si="4"/>
        <v>0</v>
      </c>
      <c r="BF92" s="177">
        <f t="shared" si="5"/>
        <v>0</v>
      </c>
      <c r="BG92" s="177">
        <f t="shared" si="6"/>
        <v>0</v>
      </c>
      <c r="BH92" s="177">
        <f t="shared" si="7"/>
        <v>0</v>
      </c>
      <c r="BI92" s="177">
        <f t="shared" si="8"/>
        <v>0</v>
      </c>
      <c r="BJ92" s="6" t="s">
        <v>16</v>
      </c>
      <c r="BK92" s="177">
        <f t="shared" si="9"/>
        <v>0</v>
      </c>
      <c r="BL92" s="6" t="s">
        <v>106</v>
      </c>
      <c r="BM92" s="6" t="s">
        <v>135</v>
      </c>
    </row>
    <row r="93" spans="2:65" s="113" customFormat="1" ht="14.45" customHeight="1" x14ac:dyDescent="0.2">
      <c r="B93" s="8"/>
      <c r="C93" s="76" t="s">
        <v>136</v>
      </c>
      <c r="D93" s="76" t="s">
        <v>102</v>
      </c>
      <c r="E93" s="77" t="s">
        <v>137</v>
      </c>
      <c r="F93" s="78" t="s">
        <v>132</v>
      </c>
      <c r="G93" s="79" t="s">
        <v>105</v>
      </c>
      <c r="H93" s="80">
        <v>1</v>
      </c>
      <c r="I93" s="88">
        <v>0</v>
      </c>
      <c r="J93" s="81">
        <f t="shared" si="0"/>
        <v>0</v>
      </c>
      <c r="K93" s="78" t="s">
        <v>1</v>
      </c>
      <c r="L93" s="8"/>
      <c r="M93" s="111" t="s">
        <v>1</v>
      </c>
      <c r="N93" s="82" t="s">
        <v>38</v>
      </c>
      <c r="O93" s="83">
        <v>0</v>
      </c>
      <c r="P93" s="83">
        <f t="shared" si="1"/>
        <v>0</v>
      </c>
      <c r="Q93" s="83">
        <v>0</v>
      </c>
      <c r="R93" s="83">
        <f t="shared" si="2"/>
        <v>0</v>
      </c>
      <c r="S93" s="83">
        <v>0</v>
      </c>
      <c r="T93" s="84">
        <f t="shared" si="3"/>
        <v>0</v>
      </c>
      <c r="AR93" s="6" t="s">
        <v>106</v>
      </c>
      <c r="AT93" s="6" t="s">
        <v>102</v>
      </c>
      <c r="AU93" s="6" t="s">
        <v>75</v>
      </c>
      <c r="AY93" s="6" t="s">
        <v>100</v>
      </c>
      <c r="BE93" s="177">
        <f t="shared" si="4"/>
        <v>0</v>
      </c>
      <c r="BF93" s="177">
        <f t="shared" si="5"/>
        <v>0</v>
      </c>
      <c r="BG93" s="177">
        <f t="shared" si="6"/>
        <v>0</v>
      </c>
      <c r="BH93" s="177">
        <f t="shared" si="7"/>
        <v>0</v>
      </c>
      <c r="BI93" s="177">
        <f t="shared" si="8"/>
        <v>0</v>
      </c>
      <c r="BJ93" s="6" t="s">
        <v>16</v>
      </c>
      <c r="BK93" s="177">
        <f t="shared" si="9"/>
        <v>0</v>
      </c>
      <c r="BL93" s="6" t="s">
        <v>106</v>
      </c>
      <c r="BM93" s="6" t="s">
        <v>138</v>
      </c>
    </row>
    <row r="94" spans="2:65" s="113" customFormat="1" ht="14.45" customHeight="1" x14ac:dyDescent="0.2">
      <c r="B94" s="8"/>
      <c r="C94" s="76" t="s">
        <v>139</v>
      </c>
      <c r="D94" s="76" t="s">
        <v>102</v>
      </c>
      <c r="E94" s="77" t="s">
        <v>140</v>
      </c>
      <c r="F94" s="78" t="s">
        <v>132</v>
      </c>
      <c r="G94" s="79" t="s">
        <v>105</v>
      </c>
      <c r="H94" s="80">
        <v>1</v>
      </c>
      <c r="I94" s="88">
        <v>0</v>
      </c>
      <c r="J94" s="81">
        <f t="shared" si="0"/>
        <v>0</v>
      </c>
      <c r="K94" s="78" t="s">
        <v>1</v>
      </c>
      <c r="L94" s="8"/>
      <c r="M94" s="111" t="s">
        <v>1</v>
      </c>
      <c r="N94" s="82" t="s">
        <v>38</v>
      </c>
      <c r="O94" s="83">
        <v>0</v>
      </c>
      <c r="P94" s="83">
        <f t="shared" si="1"/>
        <v>0</v>
      </c>
      <c r="Q94" s="83">
        <v>0</v>
      </c>
      <c r="R94" s="83">
        <f t="shared" si="2"/>
        <v>0</v>
      </c>
      <c r="S94" s="83">
        <v>0</v>
      </c>
      <c r="T94" s="84">
        <f t="shared" si="3"/>
        <v>0</v>
      </c>
      <c r="AR94" s="6" t="s">
        <v>106</v>
      </c>
      <c r="AT94" s="6" t="s">
        <v>102</v>
      </c>
      <c r="AU94" s="6" t="s">
        <v>75</v>
      </c>
      <c r="AY94" s="6" t="s">
        <v>100</v>
      </c>
      <c r="BE94" s="177">
        <f t="shared" si="4"/>
        <v>0</v>
      </c>
      <c r="BF94" s="177">
        <f t="shared" si="5"/>
        <v>0</v>
      </c>
      <c r="BG94" s="177">
        <f t="shared" si="6"/>
        <v>0</v>
      </c>
      <c r="BH94" s="177">
        <f t="shared" si="7"/>
        <v>0</v>
      </c>
      <c r="BI94" s="177">
        <f t="shared" si="8"/>
        <v>0</v>
      </c>
      <c r="BJ94" s="6" t="s">
        <v>16</v>
      </c>
      <c r="BK94" s="177">
        <f t="shared" si="9"/>
        <v>0</v>
      </c>
      <c r="BL94" s="6" t="s">
        <v>106</v>
      </c>
      <c r="BM94" s="6" t="s">
        <v>141</v>
      </c>
    </row>
    <row r="95" spans="2:65" s="113" customFormat="1" ht="14.45" customHeight="1" x14ac:dyDescent="0.2">
      <c r="B95" s="8"/>
      <c r="C95" s="76" t="s">
        <v>142</v>
      </c>
      <c r="D95" s="76" t="s">
        <v>102</v>
      </c>
      <c r="E95" s="77" t="s">
        <v>143</v>
      </c>
      <c r="F95" s="78" t="s">
        <v>144</v>
      </c>
      <c r="G95" s="79" t="s">
        <v>105</v>
      </c>
      <c r="H95" s="80">
        <v>1</v>
      </c>
      <c r="I95" s="88">
        <v>0</v>
      </c>
      <c r="J95" s="81">
        <f t="shared" si="0"/>
        <v>0</v>
      </c>
      <c r="K95" s="78" t="s">
        <v>1</v>
      </c>
      <c r="L95" s="8"/>
      <c r="M95" s="111" t="s">
        <v>1</v>
      </c>
      <c r="N95" s="82" t="s">
        <v>38</v>
      </c>
      <c r="O95" s="83">
        <v>0</v>
      </c>
      <c r="P95" s="83">
        <f t="shared" si="1"/>
        <v>0</v>
      </c>
      <c r="Q95" s="83">
        <v>0</v>
      </c>
      <c r="R95" s="83">
        <f t="shared" si="2"/>
        <v>0</v>
      </c>
      <c r="S95" s="83">
        <v>0</v>
      </c>
      <c r="T95" s="84">
        <f t="shared" si="3"/>
        <v>0</v>
      </c>
      <c r="AR95" s="6" t="s">
        <v>106</v>
      </c>
      <c r="AT95" s="6" t="s">
        <v>102</v>
      </c>
      <c r="AU95" s="6" t="s">
        <v>75</v>
      </c>
      <c r="AY95" s="6" t="s">
        <v>100</v>
      </c>
      <c r="BE95" s="177">
        <f t="shared" si="4"/>
        <v>0</v>
      </c>
      <c r="BF95" s="177">
        <f t="shared" si="5"/>
        <v>0</v>
      </c>
      <c r="BG95" s="177">
        <f t="shared" si="6"/>
        <v>0</v>
      </c>
      <c r="BH95" s="177">
        <f t="shared" si="7"/>
        <v>0</v>
      </c>
      <c r="BI95" s="177">
        <f t="shared" si="8"/>
        <v>0</v>
      </c>
      <c r="BJ95" s="6" t="s">
        <v>16</v>
      </c>
      <c r="BK95" s="177">
        <f t="shared" si="9"/>
        <v>0</v>
      </c>
      <c r="BL95" s="6" t="s">
        <v>106</v>
      </c>
      <c r="BM95" s="6" t="s">
        <v>145</v>
      </c>
    </row>
    <row r="96" spans="2:65" s="113" customFormat="1" ht="14.45" customHeight="1" x14ac:dyDescent="0.2">
      <c r="B96" s="8"/>
      <c r="C96" s="76" t="s">
        <v>146</v>
      </c>
      <c r="D96" s="76" t="s">
        <v>102</v>
      </c>
      <c r="E96" s="77" t="s">
        <v>147</v>
      </c>
      <c r="F96" s="78" t="s">
        <v>148</v>
      </c>
      <c r="G96" s="79" t="s">
        <v>105</v>
      </c>
      <c r="H96" s="80">
        <v>5</v>
      </c>
      <c r="I96" s="88">
        <v>0</v>
      </c>
      <c r="J96" s="81">
        <f t="shared" si="0"/>
        <v>0</v>
      </c>
      <c r="K96" s="78" t="s">
        <v>1</v>
      </c>
      <c r="L96" s="8"/>
      <c r="M96" s="111" t="s">
        <v>1</v>
      </c>
      <c r="N96" s="82" t="s">
        <v>38</v>
      </c>
      <c r="O96" s="83">
        <v>0</v>
      </c>
      <c r="P96" s="83">
        <f t="shared" si="1"/>
        <v>0</v>
      </c>
      <c r="Q96" s="83">
        <v>0</v>
      </c>
      <c r="R96" s="83">
        <f t="shared" si="2"/>
        <v>0</v>
      </c>
      <c r="S96" s="83">
        <v>0</v>
      </c>
      <c r="T96" s="84">
        <f t="shared" si="3"/>
        <v>0</v>
      </c>
      <c r="AR96" s="6" t="s">
        <v>106</v>
      </c>
      <c r="AT96" s="6" t="s">
        <v>102</v>
      </c>
      <c r="AU96" s="6" t="s">
        <v>75</v>
      </c>
      <c r="AY96" s="6" t="s">
        <v>100</v>
      </c>
      <c r="BE96" s="177">
        <f t="shared" si="4"/>
        <v>0</v>
      </c>
      <c r="BF96" s="177">
        <f t="shared" si="5"/>
        <v>0</v>
      </c>
      <c r="BG96" s="177">
        <f t="shared" si="6"/>
        <v>0</v>
      </c>
      <c r="BH96" s="177">
        <f t="shared" si="7"/>
        <v>0</v>
      </c>
      <c r="BI96" s="177">
        <f t="shared" si="8"/>
        <v>0</v>
      </c>
      <c r="BJ96" s="6" t="s">
        <v>16</v>
      </c>
      <c r="BK96" s="177">
        <f t="shared" si="9"/>
        <v>0</v>
      </c>
      <c r="BL96" s="6" t="s">
        <v>106</v>
      </c>
      <c r="BM96" s="6" t="s">
        <v>149</v>
      </c>
    </row>
    <row r="97" spans="2:65" s="113" customFormat="1" ht="14.45" customHeight="1" x14ac:dyDescent="0.2">
      <c r="B97" s="8"/>
      <c r="C97" s="76" t="s">
        <v>8</v>
      </c>
      <c r="D97" s="76" t="s">
        <v>102</v>
      </c>
      <c r="E97" s="77" t="s">
        <v>150</v>
      </c>
      <c r="F97" s="78" t="s">
        <v>151</v>
      </c>
      <c r="G97" s="79" t="s">
        <v>105</v>
      </c>
      <c r="H97" s="80">
        <v>1</v>
      </c>
      <c r="I97" s="88">
        <v>0</v>
      </c>
      <c r="J97" s="81">
        <f t="shared" si="0"/>
        <v>0</v>
      </c>
      <c r="K97" s="78" t="s">
        <v>1</v>
      </c>
      <c r="L97" s="8"/>
      <c r="M97" s="111" t="s">
        <v>1</v>
      </c>
      <c r="N97" s="82" t="s">
        <v>38</v>
      </c>
      <c r="O97" s="83">
        <v>0</v>
      </c>
      <c r="P97" s="83">
        <f t="shared" si="1"/>
        <v>0</v>
      </c>
      <c r="Q97" s="83">
        <v>0</v>
      </c>
      <c r="R97" s="83">
        <f t="shared" si="2"/>
        <v>0</v>
      </c>
      <c r="S97" s="83">
        <v>0</v>
      </c>
      <c r="T97" s="84">
        <f t="shared" si="3"/>
        <v>0</v>
      </c>
      <c r="AR97" s="6" t="s">
        <v>106</v>
      </c>
      <c r="AT97" s="6" t="s">
        <v>102</v>
      </c>
      <c r="AU97" s="6" t="s">
        <v>75</v>
      </c>
      <c r="AY97" s="6" t="s">
        <v>100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6" t="s">
        <v>16</v>
      </c>
      <c r="BK97" s="177">
        <f t="shared" si="9"/>
        <v>0</v>
      </c>
      <c r="BL97" s="6" t="s">
        <v>106</v>
      </c>
      <c r="BM97" s="6" t="s">
        <v>152</v>
      </c>
    </row>
    <row r="98" spans="2:65" s="113" customFormat="1" ht="14.45" customHeight="1" x14ac:dyDescent="0.2">
      <c r="B98" s="8"/>
      <c r="C98" s="76" t="s">
        <v>106</v>
      </c>
      <c r="D98" s="76" t="s">
        <v>102</v>
      </c>
      <c r="E98" s="77" t="s">
        <v>153</v>
      </c>
      <c r="F98" s="78" t="s">
        <v>154</v>
      </c>
      <c r="G98" s="79" t="s">
        <v>105</v>
      </c>
      <c r="H98" s="80">
        <v>1</v>
      </c>
      <c r="I98" s="88">
        <v>0</v>
      </c>
      <c r="J98" s="81">
        <f t="shared" si="0"/>
        <v>0</v>
      </c>
      <c r="K98" s="78" t="s">
        <v>1</v>
      </c>
      <c r="L98" s="8"/>
      <c r="M98" s="111" t="s">
        <v>1</v>
      </c>
      <c r="N98" s="82" t="s">
        <v>38</v>
      </c>
      <c r="O98" s="83">
        <v>0</v>
      </c>
      <c r="P98" s="83">
        <f t="shared" si="1"/>
        <v>0</v>
      </c>
      <c r="Q98" s="83">
        <v>0</v>
      </c>
      <c r="R98" s="83">
        <f t="shared" si="2"/>
        <v>0</v>
      </c>
      <c r="S98" s="83">
        <v>0</v>
      </c>
      <c r="T98" s="84">
        <f t="shared" si="3"/>
        <v>0</v>
      </c>
      <c r="AR98" s="6" t="s">
        <v>106</v>
      </c>
      <c r="AT98" s="6" t="s">
        <v>102</v>
      </c>
      <c r="AU98" s="6" t="s">
        <v>75</v>
      </c>
      <c r="AY98" s="6" t="s">
        <v>100</v>
      </c>
      <c r="BE98" s="177">
        <f t="shared" si="4"/>
        <v>0</v>
      </c>
      <c r="BF98" s="177">
        <f t="shared" si="5"/>
        <v>0</v>
      </c>
      <c r="BG98" s="177">
        <f t="shared" si="6"/>
        <v>0</v>
      </c>
      <c r="BH98" s="177">
        <f t="shared" si="7"/>
        <v>0</v>
      </c>
      <c r="BI98" s="177">
        <f t="shared" si="8"/>
        <v>0</v>
      </c>
      <c r="BJ98" s="6" t="s">
        <v>16</v>
      </c>
      <c r="BK98" s="177">
        <f t="shared" si="9"/>
        <v>0</v>
      </c>
      <c r="BL98" s="6" t="s">
        <v>106</v>
      </c>
      <c r="BM98" s="6" t="s">
        <v>155</v>
      </c>
    </row>
    <row r="99" spans="2:65" s="113" customFormat="1" ht="14.45" customHeight="1" x14ac:dyDescent="0.2">
      <c r="B99" s="8"/>
      <c r="C99" s="76" t="s">
        <v>156</v>
      </c>
      <c r="D99" s="76" t="s">
        <v>102</v>
      </c>
      <c r="E99" s="77" t="s">
        <v>157</v>
      </c>
      <c r="F99" s="78" t="s">
        <v>158</v>
      </c>
      <c r="G99" s="79" t="s">
        <v>105</v>
      </c>
      <c r="H99" s="80">
        <v>1</v>
      </c>
      <c r="I99" s="88">
        <v>0</v>
      </c>
      <c r="J99" s="81">
        <f t="shared" si="0"/>
        <v>0</v>
      </c>
      <c r="K99" s="78" t="s">
        <v>1</v>
      </c>
      <c r="L99" s="8"/>
      <c r="M99" s="111" t="s">
        <v>1</v>
      </c>
      <c r="N99" s="82" t="s">
        <v>38</v>
      </c>
      <c r="O99" s="83">
        <v>0</v>
      </c>
      <c r="P99" s="83">
        <f t="shared" si="1"/>
        <v>0</v>
      </c>
      <c r="Q99" s="83">
        <v>0</v>
      </c>
      <c r="R99" s="83">
        <f t="shared" si="2"/>
        <v>0</v>
      </c>
      <c r="S99" s="83">
        <v>0</v>
      </c>
      <c r="T99" s="84">
        <f t="shared" si="3"/>
        <v>0</v>
      </c>
      <c r="AR99" s="6" t="s">
        <v>106</v>
      </c>
      <c r="AT99" s="6" t="s">
        <v>102</v>
      </c>
      <c r="AU99" s="6" t="s">
        <v>75</v>
      </c>
      <c r="AY99" s="6" t="s">
        <v>100</v>
      </c>
      <c r="BE99" s="177">
        <f t="shared" si="4"/>
        <v>0</v>
      </c>
      <c r="BF99" s="177">
        <f t="shared" si="5"/>
        <v>0</v>
      </c>
      <c r="BG99" s="177">
        <f t="shared" si="6"/>
        <v>0</v>
      </c>
      <c r="BH99" s="177">
        <f t="shared" si="7"/>
        <v>0</v>
      </c>
      <c r="BI99" s="177">
        <f t="shared" si="8"/>
        <v>0</v>
      </c>
      <c r="BJ99" s="6" t="s">
        <v>16</v>
      </c>
      <c r="BK99" s="177">
        <f t="shared" si="9"/>
        <v>0</v>
      </c>
      <c r="BL99" s="6" t="s">
        <v>106</v>
      </c>
      <c r="BM99" s="6" t="s">
        <v>159</v>
      </c>
    </row>
    <row r="100" spans="2:65" s="113" customFormat="1" ht="14.45" customHeight="1" x14ac:dyDescent="0.2">
      <c r="B100" s="8"/>
      <c r="C100" s="76" t="s">
        <v>160</v>
      </c>
      <c r="D100" s="76" t="s">
        <v>102</v>
      </c>
      <c r="E100" s="77" t="s">
        <v>161</v>
      </c>
      <c r="F100" s="78" t="s">
        <v>132</v>
      </c>
      <c r="G100" s="79" t="s">
        <v>105</v>
      </c>
      <c r="H100" s="80">
        <v>1</v>
      </c>
      <c r="I100" s="88">
        <v>0</v>
      </c>
      <c r="J100" s="81">
        <f t="shared" si="0"/>
        <v>0</v>
      </c>
      <c r="K100" s="78" t="s">
        <v>1</v>
      </c>
      <c r="L100" s="8"/>
      <c r="M100" s="111" t="s">
        <v>1</v>
      </c>
      <c r="N100" s="82" t="s">
        <v>38</v>
      </c>
      <c r="O100" s="83">
        <v>0</v>
      </c>
      <c r="P100" s="83">
        <f t="shared" si="1"/>
        <v>0</v>
      </c>
      <c r="Q100" s="83">
        <v>0</v>
      </c>
      <c r="R100" s="83">
        <f t="shared" si="2"/>
        <v>0</v>
      </c>
      <c r="S100" s="83">
        <v>0</v>
      </c>
      <c r="T100" s="84">
        <f t="shared" si="3"/>
        <v>0</v>
      </c>
      <c r="AR100" s="6" t="s">
        <v>106</v>
      </c>
      <c r="AT100" s="6" t="s">
        <v>102</v>
      </c>
      <c r="AU100" s="6" t="s">
        <v>75</v>
      </c>
      <c r="AY100" s="6" t="s">
        <v>100</v>
      </c>
      <c r="BE100" s="177">
        <f t="shared" si="4"/>
        <v>0</v>
      </c>
      <c r="BF100" s="177">
        <f t="shared" si="5"/>
        <v>0</v>
      </c>
      <c r="BG100" s="177">
        <f t="shared" si="6"/>
        <v>0</v>
      </c>
      <c r="BH100" s="177">
        <f t="shared" si="7"/>
        <v>0</v>
      </c>
      <c r="BI100" s="177">
        <f t="shared" si="8"/>
        <v>0</v>
      </c>
      <c r="BJ100" s="6" t="s">
        <v>16</v>
      </c>
      <c r="BK100" s="177">
        <f t="shared" si="9"/>
        <v>0</v>
      </c>
      <c r="BL100" s="6" t="s">
        <v>106</v>
      </c>
      <c r="BM100" s="6" t="s">
        <v>162</v>
      </c>
    </row>
    <row r="101" spans="2:65" s="113" customFormat="1" ht="14.45" customHeight="1" x14ac:dyDescent="0.2">
      <c r="B101" s="8"/>
      <c r="C101" s="76" t="s">
        <v>163</v>
      </c>
      <c r="D101" s="76" t="s">
        <v>102</v>
      </c>
      <c r="E101" s="77" t="s">
        <v>164</v>
      </c>
      <c r="F101" s="78" t="s">
        <v>165</v>
      </c>
      <c r="G101" s="79" t="s">
        <v>105</v>
      </c>
      <c r="H101" s="80">
        <v>6</v>
      </c>
      <c r="I101" s="88">
        <v>0</v>
      </c>
      <c r="J101" s="81">
        <f t="shared" si="0"/>
        <v>0</v>
      </c>
      <c r="K101" s="78" t="s">
        <v>1</v>
      </c>
      <c r="L101" s="8"/>
      <c r="M101" s="111" t="s">
        <v>1</v>
      </c>
      <c r="N101" s="82" t="s">
        <v>38</v>
      </c>
      <c r="O101" s="83">
        <v>0</v>
      </c>
      <c r="P101" s="83">
        <f t="shared" si="1"/>
        <v>0</v>
      </c>
      <c r="Q101" s="83">
        <v>0</v>
      </c>
      <c r="R101" s="83">
        <f t="shared" si="2"/>
        <v>0</v>
      </c>
      <c r="S101" s="83">
        <v>0</v>
      </c>
      <c r="T101" s="84">
        <f t="shared" si="3"/>
        <v>0</v>
      </c>
      <c r="AR101" s="6" t="s">
        <v>106</v>
      </c>
      <c r="AT101" s="6" t="s">
        <v>102</v>
      </c>
      <c r="AU101" s="6" t="s">
        <v>75</v>
      </c>
      <c r="AY101" s="6" t="s">
        <v>100</v>
      </c>
      <c r="BE101" s="177">
        <f t="shared" si="4"/>
        <v>0</v>
      </c>
      <c r="BF101" s="177">
        <f t="shared" si="5"/>
        <v>0</v>
      </c>
      <c r="BG101" s="177">
        <f t="shared" si="6"/>
        <v>0</v>
      </c>
      <c r="BH101" s="177">
        <f t="shared" si="7"/>
        <v>0</v>
      </c>
      <c r="BI101" s="177">
        <f t="shared" si="8"/>
        <v>0</v>
      </c>
      <c r="BJ101" s="6" t="s">
        <v>16</v>
      </c>
      <c r="BK101" s="177">
        <f t="shared" si="9"/>
        <v>0</v>
      </c>
      <c r="BL101" s="6" t="s">
        <v>106</v>
      </c>
      <c r="BM101" s="6" t="s">
        <v>166</v>
      </c>
    </row>
    <row r="102" spans="2:65" s="113" customFormat="1" ht="14.45" customHeight="1" x14ac:dyDescent="0.2">
      <c r="B102" s="8"/>
      <c r="C102" s="76" t="s">
        <v>167</v>
      </c>
      <c r="D102" s="76" t="s">
        <v>102</v>
      </c>
      <c r="E102" s="77" t="s">
        <v>168</v>
      </c>
      <c r="F102" s="78" t="s">
        <v>169</v>
      </c>
      <c r="G102" s="79" t="s">
        <v>105</v>
      </c>
      <c r="H102" s="80">
        <v>1</v>
      </c>
      <c r="I102" s="88">
        <v>0</v>
      </c>
      <c r="J102" s="81">
        <f t="shared" si="0"/>
        <v>0</v>
      </c>
      <c r="K102" s="78" t="s">
        <v>1</v>
      </c>
      <c r="L102" s="8"/>
      <c r="M102" s="111" t="s">
        <v>1</v>
      </c>
      <c r="N102" s="82" t="s">
        <v>38</v>
      </c>
      <c r="O102" s="83">
        <v>0</v>
      </c>
      <c r="P102" s="83">
        <f t="shared" si="1"/>
        <v>0</v>
      </c>
      <c r="Q102" s="83">
        <v>0</v>
      </c>
      <c r="R102" s="83">
        <f t="shared" si="2"/>
        <v>0</v>
      </c>
      <c r="S102" s="83">
        <v>0</v>
      </c>
      <c r="T102" s="84">
        <f t="shared" si="3"/>
        <v>0</v>
      </c>
      <c r="AR102" s="6" t="s">
        <v>106</v>
      </c>
      <c r="AT102" s="6" t="s">
        <v>102</v>
      </c>
      <c r="AU102" s="6" t="s">
        <v>75</v>
      </c>
      <c r="AY102" s="6" t="s">
        <v>100</v>
      </c>
      <c r="BE102" s="177">
        <f t="shared" si="4"/>
        <v>0</v>
      </c>
      <c r="BF102" s="177">
        <f t="shared" si="5"/>
        <v>0</v>
      </c>
      <c r="BG102" s="177">
        <f t="shared" si="6"/>
        <v>0</v>
      </c>
      <c r="BH102" s="177">
        <f t="shared" si="7"/>
        <v>0</v>
      </c>
      <c r="BI102" s="177">
        <f t="shared" si="8"/>
        <v>0</v>
      </c>
      <c r="BJ102" s="6" t="s">
        <v>16</v>
      </c>
      <c r="BK102" s="177">
        <f t="shared" si="9"/>
        <v>0</v>
      </c>
      <c r="BL102" s="6" t="s">
        <v>106</v>
      </c>
      <c r="BM102" s="6" t="s">
        <v>170</v>
      </c>
    </row>
    <row r="103" spans="2:65" s="113" customFormat="1" ht="14.45" customHeight="1" x14ac:dyDescent="0.2">
      <c r="B103" s="8"/>
      <c r="C103" s="76" t="s">
        <v>7</v>
      </c>
      <c r="D103" s="76" t="s">
        <v>102</v>
      </c>
      <c r="E103" s="77" t="s">
        <v>171</v>
      </c>
      <c r="F103" s="85" t="s">
        <v>188</v>
      </c>
      <c r="G103" s="79" t="s">
        <v>105</v>
      </c>
      <c r="H103" s="86">
        <v>1</v>
      </c>
      <c r="I103" s="88">
        <v>0</v>
      </c>
      <c r="J103" s="81">
        <f t="shared" si="0"/>
        <v>0</v>
      </c>
      <c r="K103" s="78" t="s">
        <v>1</v>
      </c>
      <c r="L103" s="8"/>
      <c r="M103" s="111" t="s">
        <v>1</v>
      </c>
      <c r="N103" s="82" t="s">
        <v>38</v>
      </c>
      <c r="O103" s="83">
        <v>0</v>
      </c>
      <c r="P103" s="83">
        <f t="shared" si="1"/>
        <v>0</v>
      </c>
      <c r="Q103" s="83">
        <v>0</v>
      </c>
      <c r="R103" s="83">
        <f t="shared" si="2"/>
        <v>0</v>
      </c>
      <c r="S103" s="83">
        <v>0</v>
      </c>
      <c r="T103" s="84">
        <f t="shared" si="3"/>
        <v>0</v>
      </c>
      <c r="AR103" s="6" t="s">
        <v>106</v>
      </c>
      <c r="AT103" s="6" t="s">
        <v>102</v>
      </c>
      <c r="AU103" s="6" t="s">
        <v>75</v>
      </c>
      <c r="AY103" s="6" t="s">
        <v>100</v>
      </c>
      <c r="BE103" s="177">
        <f t="shared" si="4"/>
        <v>0</v>
      </c>
      <c r="BF103" s="177">
        <f t="shared" si="5"/>
        <v>0</v>
      </c>
      <c r="BG103" s="177">
        <f t="shared" si="6"/>
        <v>0</v>
      </c>
      <c r="BH103" s="177">
        <f t="shared" si="7"/>
        <v>0</v>
      </c>
      <c r="BI103" s="177">
        <f t="shared" si="8"/>
        <v>0</v>
      </c>
      <c r="BJ103" s="6" t="s">
        <v>16</v>
      </c>
      <c r="BK103" s="177">
        <f t="shared" si="9"/>
        <v>0</v>
      </c>
      <c r="BL103" s="6" t="s">
        <v>106</v>
      </c>
      <c r="BM103" s="6" t="s">
        <v>172</v>
      </c>
    </row>
    <row r="104" spans="2:65" s="113" customFormat="1" ht="14.45" customHeight="1" x14ac:dyDescent="0.2">
      <c r="B104" s="8"/>
      <c r="C104" s="76" t="s">
        <v>173</v>
      </c>
      <c r="D104" s="76" t="s">
        <v>102</v>
      </c>
      <c r="E104" s="77" t="s">
        <v>174</v>
      </c>
      <c r="F104" s="78" t="s">
        <v>125</v>
      </c>
      <c r="G104" s="79" t="s">
        <v>105</v>
      </c>
      <c r="H104" s="86">
        <v>1</v>
      </c>
      <c r="I104" s="88">
        <v>0</v>
      </c>
      <c r="J104" s="81">
        <f t="shared" si="0"/>
        <v>0</v>
      </c>
      <c r="K104" s="78" t="s">
        <v>1</v>
      </c>
      <c r="L104" s="8"/>
      <c r="M104" s="111" t="s">
        <v>1</v>
      </c>
      <c r="N104" s="82" t="s">
        <v>38</v>
      </c>
      <c r="O104" s="83">
        <v>0</v>
      </c>
      <c r="P104" s="83">
        <f t="shared" si="1"/>
        <v>0</v>
      </c>
      <c r="Q104" s="83">
        <v>0</v>
      </c>
      <c r="R104" s="83">
        <f t="shared" si="2"/>
        <v>0</v>
      </c>
      <c r="S104" s="83">
        <v>0</v>
      </c>
      <c r="T104" s="84">
        <f t="shared" si="3"/>
        <v>0</v>
      </c>
      <c r="AR104" s="6" t="s">
        <v>106</v>
      </c>
      <c r="AT104" s="6" t="s">
        <v>102</v>
      </c>
      <c r="AU104" s="6" t="s">
        <v>75</v>
      </c>
      <c r="AY104" s="6" t="s">
        <v>100</v>
      </c>
      <c r="BE104" s="177">
        <f t="shared" si="4"/>
        <v>0</v>
      </c>
      <c r="BF104" s="177">
        <f t="shared" si="5"/>
        <v>0</v>
      </c>
      <c r="BG104" s="177">
        <f t="shared" si="6"/>
        <v>0</v>
      </c>
      <c r="BH104" s="177">
        <f t="shared" si="7"/>
        <v>0</v>
      </c>
      <c r="BI104" s="177">
        <f t="shared" si="8"/>
        <v>0</v>
      </c>
      <c r="BJ104" s="6" t="s">
        <v>16</v>
      </c>
      <c r="BK104" s="177">
        <f t="shared" si="9"/>
        <v>0</v>
      </c>
      <c r="BL104" s="6" t="s">
        <v>106</v>
      </c>
      <c r="BM104" s="6" t="s">
        <v>175</v>
      </c>
    </row>
    <row r="105" spans="2:65" s="113" customFormat="1" ht="14.45" customHeight="1" x14ac:dyDescent="0.2">
      <c r="B105" s="8"/>
      <c r="C105" s="76" t="s">
        <v>176</v>
      </c>
      <c r="D105" s="76" t="s">
        <v>102</v>
      </c>
      <c r="E105" s="77" t="s">
        <v>177</v>
      </c>
      <c r="F105" s="85" t="s">
        <v>187</v>
      </c>
      <c r="G105" s="79" t="s">
        <v>105</v>
      </c>
      <c r="H105" s="86">
        <v>2</v>
      </c>
      <c r="I105" s="88">
        <v>0</v>
      </c>
      <c r="J105" s="81">
        <f t="shared" si="0"/>
        <v>0</v>
      </c>
      <c r="K105" s="78" t="s">
        <v>1</v>
      </c>
      <c r="L105" s="8"/>
      <c r="M105" s="111" t="s">
        <v>1</v>
      </c>
      <c r="N105" s="82" t="s">
        <v>38</v>
      </c>
      <c r="O105" s="83">
        <v>0</v>
      </c>
      <c r="P105" s="83">
        <f t="shared" si="1"/>
        <v>0</v>
      </c>
      <c r="Q105" s="83">
        <v>0</v>
      </c>
      <c r="R105" s="83">
        <f t="shared" si="2"/>
        <v>0</v>
      </c>
      <c r="S105" s="83">
        <v>0</v>
      </c>
      <c r="T105" s="84">
        <f t="shared" si="3"/>
        <v>0</v>
      </c>
      <c r="AR105" s="6" t="s">
        <v>106</v>
      </c>
      <c r="AT105" s="6" t="s">
        <v>102</v>
      </c>
      <c r="AU105" s="6" t="s">
        <v>75</v>
      </c>
      <c r="AY105" s="6" t="s">
        <v>100</v>
      </c>
      <c r="BE105" s="177">
        <f t="shared" si="4"/>
        <v>0</v>
      </c>
      <c r="BF105" s="177">
        <f t="shared" si="5"/>
        <v>0</v>
      </c>
      <c r="BG105" s="177">
        <f t="shared" si="6"/>
        <v>0</v>
      </c>
      <c r="BH105" s="177">
        <f t="shared" si="7"/>
        <v>0</v>
      </c>
      <c r="BI105" s="177">
        <f t="shared" si="8"/>
        <v>0</v>
      </c>
      <c r="BJ105" s="6" t="s">
        <v>16</v>
      </c>
      <c r="BK105" s="177">
        <f t="shared" si="9"/>
        <v>0</v>
      </c>
      <c r="BL105" s="6" t="s">
        <v>106</v>
      </c>
      <c r="BM105" s="6" t="s">
        <v>178</v>
      </c>
    </row>
    <row r="106" spans="2:65" s="113" customFormat="1" ht="14.45" customHeight="1" x14ac:dyDescent="0.2">
      <c r="B106" s="8"/>
      <c r="C106" s="76" t="s">
        <v>179</v>
      </c>
      <c r="D106" s="76" t="s">
        <v>102</v>
      </c>
      <c r="E106" s="77" t="s">
        <v>180</v>
      </c>
      <c r="F106" s="78" t="s">
        <v>181</v>
      </c>
      <c r="G106" s="79" t="s">
        <v>105</v>
      </c>
      <c r="H106" s="86">
        <v>1</v>
      </c>
      <c r="I106" s="88">
        <v>0</v>
      </c>
      <c r="J106" s="81">
        <f t="shared" si="0"/>
        <v>0</v>
      </c>
      <c r="K106" s="78" t="s">
        <v>1</v>
      </c>
      <c r="L106" s="8"/>
      <c r="M106" s="111" t="s">
        <v>1</v>
      </c>
      <c r="N106" s="82" t="s">
        <v>38</v>
      </c>
      <c r="O106" s="83">
        <v>0</v>
      </c>
      <c r="P106" s="83">
        <f t="shared" si="1"/>
        <v>0</v>
      </c>
      <c r="Q106" s="83">
        <v>0</v>
      </c>
      <c r="R106" s="83">
        <f t="shared" si="2"/>
        <v>0</v>
      </c>
      <c r="S106" s="83">
        <v>0</v>
      </c>
      <c r="T106" s="84">
        <f t="shared" si="3"/>
        <v>0</v>
      </c>
      <c r="AR106" s="6" t="s">
        <v>106</v>
      </c>
      <c r="AT106" s="6" t="s">
        <v>102</v>
      </c>
      <c r="AU106" s="6" t="s">
        <v>75</v>
      </c>
      <c r="AY106" s="6" t="s">
        <v>100</v>
      </c>
      <c r="BE106" s="177">
        <f t="shared" si="4"/>
        <v>0</v>
      </c>
      <c r="BF106" s="177">
        <f t="shared" si="5"/>
        <v>0</v>
      </c>
      <c r="BG106" s="177">
        <f t="shared" si="6"/>
        <v>0</v>
      </c>
      <c r="BH106" s="177">
        <f t="shared" si="7"/>
        <v>0</v>
      </c>
      <c r="BI106" s="177">
        <f t="shared" si="8"/>
        <v>0</v>
      </c>
      <c r="BJ106" s="6" t="s">
        <v>16</v>
      </c>
      <c r="BK106" s="177">
        <f t="shared" si="9"/>
        <v>0</v>
      </c>
      <c r="BL106" s="6" t="s">
        <v>106</v>
      </c>
      <c r="BM106" s="6" t="s">
        <v>182</v>
      </c>
    </row>
    <row r="107" spans="2:65" s="113" customFormat="1" ht="14.45" customHeight="1" x14ac:dyDescent="0.2">
      <c r="B107" s="8"/>
      <c r="C107" s="76" t="s">
        <v>183</v>
      </c>
      <c r="D107" s="76" t="s">
        <v>102</v>
      </c>
      <c r="E107" s="77" t="s">
        <v>184</v>
      </c>
      <c r="F107" s="78" t="s">
        <v>185</v>
      </c>
      <c r="G107" s="79" t="s">
        <v>105</v>
      </c>
      <c r="H107" s="86">
        <v>1</v>
      </c>
      <c r="I107" s="88">
        <v>0</v>
      </c>
      <c r="J107" s="81">
        <f t="shared" si="0"/>
        <v>0</v>
      </c>
      <c r="K107" s="78" t="s">
        <v>1</v>
      </c>
      <c r="L107" s="8"/>
      <c r="M107" s="111" t="s">
        <v>1</v>
      </c>
      <c r="N107" s="82" t="s">
        <v>38</v>
      </c>
      <c r="O107" s="83">
        <v>0</v>
      </c>
      <c r="P107" s="83">
        <f t="shared" si="1"/>
        <v>0</v>
      </c>
      <c r="Q107" s="83">
        <v>0</v>
      </c>
      <c r="R107" s="83">
        <f t="shared" si="2"/>
        <v>0</v>
      </c>
      <c r="S107" s="83">
        <v>0</v>
      </c>
      <c r="T107" s="84">
        <f t="shared" si="3"/>
        <v>0</v>
      </c>
      <c r="AR107" s="6" t="s">
        <v>106</v>
      </c>
      <c r="AT107" s="6" t="s">
        <v>102</v>
      </c>
      <c r="AU107" s="6" t="s">
        <v>75</v>
      </c>
      <c r="AY107" s="6" t="s">
        <v>100</v>
      </c>
      <c r="BE107" s="177">
        <f t="shared" si="4"/>
        <v>0</v>
      </c>
      <c r="BF107" s="177">
        <f t="shared" si="5"/>
        <v>0</v>
      </c>
      <c r="BG107" s="177">
        <f t="shared" si="6"/>
        <v>0</v>
      </c>
      <c r="BH107" s="177">
        <f t="shared" si="7"/>
        <v>0</v>
      </c>
      <c r="BI107" s="177">
        <f t="shared" si="8"/>
        <v>0</v>
      </c>
      <c r="BJ107" s="6" t="s">
        <v>16</v>
      </c>
      <c r="BK107" s="177">
        <f t="shared" si="9"/>
        <v>0</v>
      </c>
      <c r="BL107" s="6" t="s">
        <v>106</v>
      </c>
      <c r="BM107" s="6" t="s">
        <v>186</v>
      </c>
    </row>
    <row r="108" spans="2:65" s="113" customFormat="1" ht="6.95" customHeight="1" x14ac:dyDescent="0.2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8"/>
    </row>
  </sheetData>
  <sheetProtection algorithmName="SHA-512" hashValue="5uZUMabcIkRYeLic0SEv01cw5LBhnAU4GJupoSk6kM+mfX5mQCvkOmUSAJyc32vQFk6t+yYk8OO1MxT0Ht6O+Q==" saltValue="7rgserkkCWMXLZ6XBwtjxg==" spinCount="100000" sheet="1" objects="1" scenarios="1" formatColumns="0" formatRows="0" autoFilter="0"/>
  <protectedRanges>
    <protectedRange sqref="I84:I107" name="Oblast1"/>
  </protectedRanges>
  <autoFilter ref="C80:K107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honeticPr fontId="0" type="noConversion"/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04 - Multimediálni a audi...</vt:lpstr>
      <vt:lpstr>'04 - Multimediálni a audi...'!Názvy_tisku</vt:lpstr>
      <vt:lpstr>Rekapitulace!Názvy_tisku</vt:lpstr>
      <vt:lpstr>'04 - Multimediálni a audi...'!Oblast_tisku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Chlumecky</dc:creator>
  <cp:lastModifiedBy>Nedvedova, Aneta (RC-CZ EM ST)</cp:lastModifiedBy>
  <dcterms:created xsi:type="dcterms:W3CDTF">2019-04-15T09:48:40Z</dcterms:created>
  <dcterms:modified xsi:type="dcterms:W3CDTF">2019-10-21T17:17:43Z</dcterms:modified>
</cp:coreProperties>
</file>