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15345" windowHeight="6705" activeTab="0"/>
  </bookViews>
  <sheets>
    <sheet name="Rekapitulace stavby" sheetId="1" r:id="rId1"/>
    <sheet name="SO 01 - Terénní úpravy" sheetId="2" r:id="rId2"/>
    <sheet name="SO 02 - Technická rekulti..." sheetId="3" r:id="rId3"/>
    <sheet name="SO 03 - Biologická rekult..." sheetId="4" r:id="rId4"/>
    <sheet name="VRN - Vedlejší rozpočtové..." sheetId="6" r:id="rId5"/>
    <sheet name="ON - Ostatní náklady" sheetId="7" r:id="rId6"/>
  </sheets>
  <definedNames>
    <definedName name="_xlnm.Print_Area" localSheetId="5">'ON - Ostatní náklady'!$C$4:$Q$70,'ON - Ostatní náklady'!$C$76:$Q$94,'ON - Ostatní náklady'!$C$100:$Q$122</definedName>
    <definedName name="_xlnm.Print_Area" localSheetId="0">'Rekapitulace stavby'!$C$4:$AP$70,'Rekapitulace stavby'!$C$76:$AP$96</definedName>
    <definedName name="_xlnm.Print_Area" localSheetId="1">'SO 01 - Terénní úpravy'!$C$4:$Q$70,'SO 01 - Terénní úpravy'!$C$76:$Q$94,'SO 01 - Terénní úpravy'!$C$100:$Q$131</definedName>
    <definedName name="_xlnm.Print_Area" localSheetId="2">'SO 02 - Technická rekulti...'!$C$4:$Q$70,'SO 02 - Technická rekulti...'!$C$76:$Q$97,'SO 02 - Technická rekulti...'!$C$103:$Q$153</definedName>
    <definedName name="_xlnm.Print_Area" localSheetId="3">'SO 03 - Biologická rekult...'!$C$4:$Q$70,'SO 03 - Biologická rekult...'!$C$76:$Q$94,'SO 03 - Biologická rekult...'!$C$100:$Q$158</definedName>
    <definedName name="_xlnm.Print_Area" localSheetId="4">'VRN - Vedlejší rozpočtové...'!$C$4:$Q$70,'VRN - Vedlejší rozpočtové...'!$C$76:$Q$94,'VRN - Vedlejší rozpočtové...'!$C$100:$Q$122</definedName>
    <definedName name="_xlnm.Print_Titles" localSheetId="0">'Rekapitulace stavby'!$85:$85</definedName>
    <definedName name="_xlnm.Print_Titles" localSheetId="1">'SO 01 - Terénní úpravy'!$110:$110</definedName>
    <definedName name="_xlnm.Print_Titles" localSheetId="2">'SO 02 - Technická rekulti...'!$113:$113</definedName>
    <definedName name="_xlnm.Print_Titles" localSheetId="3">'SO 03 - Biologická rekult...'!$110:$110</definedName>
    <definedName name="_xlnm.Print_Titles" localSheetId="4">'VRN - Vedlejší rozpočtové...'!$110:$110</definedName>
    <definedName name="_xlnm.Print_Titles" localSheetId="5">'ON - Ostatní náklady'!$110:$110</definedName>
  </definedNames>
  <calcPr calcId="145621"/>
</workbook>
</file>

<file path=xl/sharedStrings.xml><?xml version="1.0" encoding="utf-8"?>
<sst xmlns="http://schemas.openxmlformats.org/spreadsheetml/2006/main" count="1906" uniqueCount="305">
  <si>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</si>
  <si>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</si>
  <si>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</si>
  <si>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</si>
  <si>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</si>
  <si>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</si>
  <si>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</si>
  <si>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</si>
  <si>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</si>
  <si>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</si>
  <si>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</si>
  <si>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</si>
  <si>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</si>
  <si>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</si>
  <si>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</si>
  <si>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</si>
  <si>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823 25</t>
  </si>
  <si>
    <t>CC-CZ:</t>
  </si>
  <si>
    <t>24204</t>
  </si>
  <si>
    <t>1</t>
  </si>
  <si>
    <t>Místo:</t>
  </si>
  <si>
    <t>Kaňk</t>
  </si>
  <si>
    <t>Datum:</t>
  </si>
  <si>
    <t>16.11.2016</t>
  </si>
  <si>
    <t>10</t>
  </si>
  <si>
    <t>CZ-CPV:</t>
  </si>
  <si>
    <t>90500000-2</t>
  </si>
  <si>
    <t>100</t>
  </si>
  <si>
    <t>Objednatel: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</si>
  <si>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</si>
  <si>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</si>
  <si>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</si>
  <si>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</si>
  <si>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</si>
  <si>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</si>
  <si>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</si>
  <si>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</si>
  <si>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</si>
  <si>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</si>
  <si>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</si>
  <si>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</si>
  <si>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</si>
  <si>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</si>
  <si>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</si>
  <si>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</si>
  <si>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</si>
  <si>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</si>
  <si>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</si>
  <si>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</si>
  <si>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</si>
  <si>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</si>
  <si>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</si>
  <si>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</si>
  <si>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</si>
  <si>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</si>
  <si>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</si>
  <si>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</si>
  <si>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</si>
  <si>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</si>
  <si>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</si>
  <si>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</si>
  <si>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</si>
  <si>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</si>
  <si>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</si>
  <si>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</si>
  <si>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</si>
  <si>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</si>
  <si>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</si>
  <si>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</si>
  <si>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</si>
  <si>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</si>
  <si>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</si>
  <si>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</si>
  <si>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</si>
  <si>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</si>
  <si>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</si>
  <si>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</si>
  <si>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</si>
  <si>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</si>
  <si>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{abc9476c-650b-453f-9310-ba2909406b4e}</t>
  </si>
  <si>
    <t>{00000000-0000-0000-0000-000000000000}</t>
  </si>
  <si>
    <t>SO 01</t>
  </si>
  <si>
    <t>Terénní úpravy</t>
  </si>
  <si>
    <t>{a1cacf6c-2b07-4d69-a242-027349b54303}</t>
  </si>
  <si>
    <t>SO 02</t>
  </si>
  <si>
    <t>Technická rekultivace</t>
  </si>
  <si>
    <t>{2d62a78f-e651-4c19-b6ec-b1916ad0d2cb}</t>
  </si>
  <si>
    <t>SO 03</t>
  </si>
  <si>
    <t>Biologická rekultivace</t>
  </si>
  <si>
    <t>{86042b62-9c4d-4a35-9a6c-89603df65cda}</t>
  </si>
  <si>
    <t>VRN</t>
  </si>
  <si>
    <t>Vedlejší rozpočtové náklady</t>
  </si>
  <si>
    <t>{2046536c-a041-4a38-b986-6cc646499c06}</t>
  </si>
  <si>
    <t>ON</t>
  </si>
  <si>
    <t>Ostatní náklady</t>
  </si>
  <si>
    <t>{2dc9b8d8-b18a-406a-b591-d49d8e6a2e6d}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</si>
  <si>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</si>
  <si>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</si>
  <si>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</si>
  <si>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</si>
  <si>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</si>
  <si>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</si>
  <si>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</si>
  <si>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</si>
  <si>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SO 01 - Terénní úpravy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</si>
  <si>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</si>
  <si>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</si>
  <si>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</si>
  <si>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</si>
  <si>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</si>
  <si>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</si>
  <si>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</si>
  <si>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</si>
  <si>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</si>
  <si>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</si>
  <si>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</si>
  <si>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</si>
  <si>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</si>
  <si>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</si>
  <si>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</si>
  <si>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</si>
  <si>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</si>
  <si>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</si>
  <si>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</si>
  <si>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</si>
  <si>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</si>
  <si>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</si>
  <si>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</si>
  <si>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</si>
  <si>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</si>
  <si>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122201102</t>
  </si>
  <si>
    <t>Odkopávky a prokopávky nezapažené v hornině tř. 3 objem do 1000 m3</t>
  </si>
  <si>
    <t>m3</t>
  </si>
  <si>
    <t>4</t>
  </si>
  <si>
    <t>593595230</t>
  </si>
  <si>
    <t>VV</t>
  </si>
  <si>
    <t>Součet</t>
  </si>
  <si>
    <t>122201109</t>
  </si>
  <si>
    <t>Příplatek za lepivost u odkopávek v hornině tř. 1 až 3</t>
  </si>
  <si>
    <t>942167773</t>
  </si>
  <si>
    <t>3</t>
  </si>
  <si>
    <t>162201102</t>
  </si>
  <si>
    <t>Vodorovné přemístění do 50 m výkopku/sypaniny z horniny tř. 1 až 4</t>
  </si>
  <si>
    <t>128965683</t>
  </si>
  <si>
    <t>5</t>
  </si>
  <si>
    <t>171101121</t>
  </si>
  <si>
    <t>Uložení sypaniny z hornin nesoudržných kamenitých do násypů zhutněných</t>
  </si>
  <si>
    <t>-518569610</t>
  </si>
  <si>
    <t>6</t>
  </si>
  <si>
    <t>171151101</t>
  </si>
  <si>
    <t>Hutnění boků násypů pro jakýkoliv sklon a míru zhutnění svahu</t>
  </si>
  <si>
    <t>m2</t>
  </si>
  <si>
    <t>-875778556</t>
  </si>
  <si>
    <t>7</t>
  </si>
  <si>
    <t>8</t>
  </si>
  <si>
    <t>9</t>
  </si>
  <si>
    <t>182201101</t>
  </si>
  <si>
    <t>Svahování násypů</t>
  </si>
  <si>
    <t>-1896382917</t>
  </si>
  <si>
    <t>11</t>
  </si>
  <si>
    <t>m</t>
  </si>
  <si>
    <t>12</t>
  </si>
  <si>
    <t>13</t>
  </si>
  <si>
    <t>t</t>
  </si>
  <si>
    <t>SO 02 - Technická rekultivace</t>
  </si>
  <si>
    <t xml:space="preserve">    2 - Zakládání</t>
  </si>
  <si>
    <t>PSV - Práce a dodávky PSV</t>
  </si>
  <si>
    <t xml:space="preserve">    711 - Izolace proti vodě, vlhkosti a plynům</t>
  </si>
  <si>
    <t>-1571489324</t>
  </si>
  <si>
    <t>M</t>
  </si>
  <si>
    <t>103800010R</t>
  </si>
  <si>
    <t>Zemina</t>
  </si>
  <si>
    <t>-1502993903</t>
  </si>
  <si>
    <t>144897757</t>
  </si>
  <si>
    <t>181301115</t>
  </si>
  <si>
    <t>Rozprostření ornice tl vrstvy do 300 mm pl přes 500 m2 v rovině nebo ve svahu do 1:5</t>
  </si>
  <si>
    <t>-705179632</t>
  </si>
  <si>
    <t>10380020R</t>
  </si>
  <si>
    <t>Ornice</t>
  </si>
  <si>
    <t>-1139273593</t>
  </si>
  <si>
    <t>650687145</t>
  </si>
  <si>
    <t>213141111</t>
  </si>
  <si>
    <t>Zřízení vrstvy z geotextilie v rovině nebo ve sklonu do 1:5 š do 3 m</t>
  </si>
  <si>
    <t>42924717</t>
  </si>
  <si>
    <t>693310220a</t>
  </si>
  <si>
    <t>geomříže ARTER GTS 200/50-30</t>
  </si>
  <si>
    <t>-379791745</t>
  </si>
  <si>
    <t>71120015R</t>
  </si>
  <si>
    <t>Montáž bentonitové rohože</t>
  </si>
  <si>
    <t>16</t>
  </si>
  <si>
    <t>317911353</t>
  </si>
  <si>
    <t>693410510a</t>
  </si>
  <si>
    <t>rohož bentonitová hydroizolační Eurobent CS</t>
  </si>
  <si>
    <t>32</t>
  </si>
  <si>
    <t>1455873022</t>
  </si>
  <si>
    <t>71120016R</t>
  </si>
  <si>
    <t>Kotvení rohože</t>
  </si>
  <si>
    <t>-631413323</t>
  </si>
  <si>
    <t>SO 03 - Biologická rekultivace</t>
  </si>
  <si>
    <t>181202112</t>
  </si>
  <si>
    <t>Kypření povrchu výsypek a ostatních ploch ovlivněných důlní činností plochy do 5 ha sklonu přes 5°</t>
  </si>
  <si>
    <t>ha</t>
  </si>
  <si>
    <t>2016203984</t>
  </si>
  <si>
    <t>181451121</t>
  </si>
  <si>
    <t>Založení lučního trávníku výsevem plochy přes 1000 m2 v rovině a ve svahu do 1:5</t>
  </si>
  <si>
    <t>2048372584</t>
  </si>
  <si>
    <t>005724800</t>
  </si>
  <si>
    <t>osivo směs jetelotravní</t>
  </si>
  <si>
    <t>kg</t>
  </si>
  <si>
    <t>-1104012205</t>
  </si>
  <si>
    <t>183101213</t>
  </si>
  <si>
    <t>Jamky pro výsadbu s výměnou 50 % půdy zeminy tř 1 až 4 objem do 0,05 m3 v rovině a svahu do 1:5</t>
  </si>
  <si>
    <t>kus</t>
  </si>
  <si>
    <t>1962853703</t>
  </si>
  <si>
    <t>183403151</t>
  </si>
  <si>
    <t>Obdělání půdy smykováním v rovině a svahu do 1:5</t>
  </si>
  <si>
    <t>-1193723316</t>
  </si>
  <si>
    <t>183551114</t>
  </si>
  <si>
    <t>Úprava půdy první orbou hl do 0,3 m ploch do 5 ha sklonu přes 5°</t>
  </si>
  <si>
    <t>105589394</t>
  </si>
  <si>
    <t>184102112</t>
  </si>
  <si>
    <t>Výsadba dřeviny s balem D do 0,3 m do jamky se zalitím v rovině a svahu do 1:5</t>
  </si>
  <si>
    <t>2021399653</t>
  </si>
  <si>
    <t>02652025R</t>
  </si>
  <si>
    <t>Trnka obecná (Prunus spinosa)</t>
  </si>
  <si>
    <t>-1707990453</t>
  </si>
  <si>
    <t>02652027R</t>
  </si>
  <si>
    <t>Svída obecná (Cornus sanguinea)</t>
  </si>
  <si>
    <t>-111662603</t>
  </si>
  <si>
    <t>02652028R</t>
  </si>
  <si>
    <t>Ptačí zob obecný (Ligustrum vulgare)</t>
  </si>
  <si>
    <t>-18177386</t>
  </si>
  <si>
    <t>02652029R</t>
  </si>
  <si>
    <t>Jalovec obecný (Juniperus communis)</t>
  </si>
  <si>
    <t>-138561919</t>
  </si>
  <si>
    <t>184802311</t>
  </si>
  <si>
    <t>Chemické odplevelení před založením kultury nad 20 m2 postřikem na široko ve svahu do 1:1</t>
  </si>
  <si>
    <t>1404072991</t>
  </si>
  <si>
    <t>185803112</t>
  </si>
  <si>
    <t>Ošetření trávníku shrabáním ve svahu do 1:2</t>
  </si>
  <si>
    <t>863559044</t>
  </si>
  <si>
    <t>14</t>
  </si>
  <si>
    <t>185803211</t>
  </si>
  <si>
    <t>Uválcování trávníku v rovině a svahu do 1:5</t>
  </si>
  <si>
    <t>-149544366</t>
  </si>
  <si>
    <t>185804312</t>
  </si>
  <si>
    <t>Zalití rostlin vodou plocha přes 20 m2</t>
  </si>
  <si>
    <t>-287172531</t>
  </si>
  <si>
    <t>3 "zalití vysazených dřevin, PD"</t>
  </si>
  <si>
    <t>VRN - Vedlejší rozpočtové náklady</t>
  </si>
  <si>
    <t>HSV - HSV</t>
  </si>
  <si>
    <t xml:space="preserve">    800 - Vedlejší rozpočtové náklady (NUS)</t>
  </si>
  <si>
    <t>800100100</t>
  </si>
  <si>
    <t>Zařízení staveniště</t>
  </si>
  <si>
    <t>%</t>
  </si>
  <si>
    <t>-46121038</t>
  </si>
  <si>
    <t>0,03</t>
  </si>
  <si>
    <t>800100200</t>
  </si>
  <si>
    <t>Územní vlivy</t>
  </si>
  <si>
    <t>776489288</t>
  </si>
  <si>
    <t>0,02</t>
  </si>
  <si>
    <t>800100300</t>
  </si>
  <si>
    <t>Provozní vlivy</t>
  </si>
  <si>
    <t>1065987945</t>
  </si>
  <si>
    <t>ON - Ostatní náklady</t>
  </si>
  <si>
    <t>HSV - Ostatní náklady</t>
  </si>
  <si>
    <t xml:space="preserve">    800 - Ostatní náklady</t>
  </si>
  <si>
    <t>Provedení předepsaných zkoušek</t>
  </si>
  <si>
    <t>soubor</t>
  </si>
  <si>
    <t>-1597048846</t>
  </si>
  <si>
    <t>1 "provedení předepsaných zkoušek"</t>
  </si>
  <si>
    <t>DSPS včetně geodetické zaměření</t>
  </si>
  <si>
    <t>-1893825953</t>
  </si>
  <si>
    <t>Hygienická opatření</t>
  </si>
  <si>
    <t>1283881933</t>
  </si>
  <si>
    <t>1 "hygienická opatření, dekontaminace strojů, úklid komunikace, kropení, hygienické pomůcky atd, PD"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</si>
  <si>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</si>
  <si>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</si>
  <si>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</si>
  <si>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</si>
  <si>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</si>
  <si>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</si>
  <si>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</si>
  <si>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1500 "dotvarování tělesa odvalu, PD"</t>
  </si>
  <si>
    <t>1050*0,5</t>
  </si>
  <si>
    <t>1050 "dotvarování tělesa odvalu, PD"</t>
  </si>
  <si>
    <t>2350 "dotvarování tělesa odvalu, PD"</t>
  </si>
  <si>
    <t>Sanace odvalu dolu Šafary v k. ú. Kaňk</t>
  </si>
  <si>
    <t>1230 "rekultivační vrstva zeminy, pd"</t>
  </si>
  <si>
    <t>1230*1,75 "rekultivační vrstva zeminy, PD"</t>
  </si>
  <si>
    <t>245 "PD"</t>
  </si>
  <si>
    <t>2*2350 "rekultivační vrstva zeminy, PD"</t>
  </si>
  <si>
    <t>620 "biologická vrstva zeminy, PD"</t>
  </si>
  <si>
    <t>620*1,6 "biologicky oživitelná zemina, PD"</t>
  </si>
  <si>
    <t>2350 "biologická zemina, PD"</t>
  </si>
  <si>
    <t>2350 "geomříž - rekultivační vrstva zeminy, PD"</t>
  </si>
  <si>
    <t>2350*1,15</t>
  </si>
  <si>
    <t>2350 "PD"</t>
  </si>
  <si>
    <t>0,228 "technická příprava, PD"</t>
  </si>
  <si>
    <t>2280 "biologická rekultivace, PD"</t>
  </si>
  <si>
    <t>2280*0,01</t>
  </si>
  <si>
    <t>220 "výsadba dřevin, PD"</t>
  </si>
  <si>
    <t>2280 "technická příprava, PD"</t>
  </si>
  <si>
    <t>3*2280 "ošetření trávníku, PD"</t>
  </si>
  <si>
    <t>Příloha č. 4 SOUHRNNÝ LIST STAVBY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</si>
</sst>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8"/>
      <color rgb="FF96969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8"/>
      <color theme="1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0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0" fillId="2" borderId="0" xfId="0" applyFill="1"/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4" fontId="22" fillId="0" borderId="13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7" fillId="0" borderId="15" xfId="0" applyNumberFormat="1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166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4" borderId="8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right" vertical="center"/>
    </xf>
    <xf numFmtId="0" fontId="4" fillId="4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4" xfId="0" applyNumberFormat="1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24" xfId="0" applyFont="1" applyBorder="1" applyAlignment="1">
      <alignment horizontal="left" vertical="center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7" fontId="9" fillId="0" borderId="0" xfId="0" applyNumberFormat="1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167" fontId="10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4" fillId="0" borderId="0" xfId="20" applyFont="1" applyAlignment="1">
      <alignment horizontal="center"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6" fillId="2" borderId="0" xfId="0" applyFont="1" applyFill="1" applyAlignment="1" applyProtection="1">
      <alignment vertical="center"/>
      <protection/>
    </xf>
    <xf numFmtId="0" fontId="35" fillId="2" borderId="0" xfId="0" applyFont="1" applyFill="1" applyAlignment="1" applyProtection="1">
      <alignment horizontal="left" vertical="center"/>
      <protection/>
    </xf>
    <xf numFmtId="0" fontId="36" fillId="2" borderId="0" xfId="20" applyFont="1" applyFill="1" applyAlignment="1" applyProtection="1">
      <alignment vertical="center"/>
      <protection/>
    </xf>
    <xf numFmtId="0" fontId="0" fillId="2" borderId="0" xfId="0" applyFill="1" applyProtection="1">
      <protection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66" fontId="30" fillId="0" borderId="0" xfId="0" applyNumberFormat="1" applyFont="1" applyBorder="1" applyAlignment="1">
      <alignment/>
    </xf>
    <xf numFmtId="0" fontId="0" fillId="5" borderId="4" xfId="0" applyFont="1" applyFill="1" applyBorder="1" applyAlignment="1" applyProtection="1">
      <alignment vertical="center"/>
      <protection locked="0"/>
    </xf>
    <xf numFmtId="0" fontId="0" fillId="5" borderId="24" xfId="0" applyFont="1" applyFill="1" applyBorder="1" applyAlignment="1" applyProtection="1">
      <alignment horizontal="center" vertical="center"/>
      <protection locked="0"/>
    </xf>
    <xf numFmtId="49" fontId="0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horizontal="center" vertical="center" wrapText="1"/>
      <protection locked="0"/>
    </xf>
    <xf numFmtId="167" fontId="0" fillId="5" borderId="24" xfId="0" applyNumberFormat="1" applyFont="1" applyFill="1" applyBorder="1" applyAlignment="1" applyProtection="1">
      <alignment vertical="center"/>
      <protection locked="0"/>
    </xf>
    <xf numFmtId="0" fontId="0" fillId="5" borderId="5" xfId="0" applyFont="1" applyFill="1" applyBorder="1" applyAlignment="1" applyProtection="1">
      <alignment vertical="center"/>
      <protection locked="0"/>
    </xf>
    <xf numFmtId="0" fontId="0" fillId="5" borderId="0" xfId="0" applyFont="1" applyFill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166" fontId="2" fillId="5" borderId="0" xfId="0" applyNumberFormat="1" applyFont="1" applyFill="1" applyBorder="1" applyAlignment="1">
      <alignment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0" fontId="9" fillId="5" borderId="4" xfId="0" applyFont="1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/>
    </xf>
    <xf numFmtId="167" fontId="9" fillId="5" borderId="0" xfId="0" applyNumberFormat="1" applyFont="1" applyFill="1" applyBorder="1" applyAlignment="1">
      <alignment vertical="center"/>
    </xf>
    <xf numFmtId="0" fontId="9" fillId="5" borderId="5" xfId="0" applyFont="1" applyFill="1" applyBorder="1" applyAlignment="1">
      <alignment vertical="center"/>
    </xf>
    <xf numFmtId="0" fontId="9" fillId="5" borderId="0" xfId="0" applyFont="1" applyFill="1" applyAlignment="1">
      <alignment vertical="center"/>
    </xf>
    <xf numFmtId="0" fontId="9" fillId="5" borderId="0" xfId="0" applyFont="1" applyFill="1" applyAlignment="1">
      <alignment horizontal="left"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/>
    </xf>
    <xf numFmtId="167" fontId="10" fillId="5" borderId="0" xfId="0" applyNumberFormat="1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0" fillId="5" borderId="0" xfId="0" applyFont="1" applyFill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166" fontId="2" fillId="5" borderId="14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4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14" xfId="0" applyFont="1" applyFill="1" applyBorder="1" applyAlignment="1">
      <alignment vertical="center"/>
    </xf>
    <xf numFmtId="0" fontId="32" fillId="5" borderId="24" xfId="0" applyFont="1" applyFill="1" applyBorder="1" applyAlignment="1" applyProtection="1">
      <alignment horizontal="center" vertical="center"/>
      <protection locked="0"/>
    </xf>
    <xf numFmtId="49" fontId="32" fillId="5" borderId="24" xfId="0" applyNumberFormat="1" applyFont="1" applyFill="1" applyBorder="1" applyAlignment="1" applyProtection="1">
      <alignment horizontal="left" vertical="center" wrapText="1"/>
      <protection locked="0"/>
    </xf>
    <xf numFmtId="0" fontId="32" fillId="5" borderId="24" xfId="0" applyFont="1" applyFill="1" applyBorder="1" applyAlignment="1" applyProtection="1">
      <alignment horizontal="center" vertical="center" wrapText="1"/>
      <protection locked="0"/>
    </xf>
    <xf numFmtId="167" fontId="32" fillId="5" borderId="24" xfId="0" applyNumberFormat="1" applyFont="1" applyFill="1" applyBorder="1" applyAlignment="1" applyProtection="1">
      <alignment vertical="center"/>
      <protection locked="0"/>
    </xf>
    <xf numFmtId="0" fontId="8" fillId="5" borderId="4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0" fontId="7" fillId="5" borderId="0" xfId="0" applyFont="1" applyFill="1" applyBorder="1" applyAlignment="1">
      <alignment horizontal="left"/>
    </xf>
    <xf numFmtId="0" fontId="8" fillId="5" borderId="5" xfId="0" applyFont="1" applyFill="1" applyBorder="1" applyAlignment="1">
      <alignment/>
    </xf>
    <xf numFmtId="0" fontId="8" fillId="5" borderId="0" xfId="0" applyFont="1" applyFill="1" applyAlignment="1">
      <alignment/>
    </xf>
    <xf numFmtId="0" fontId="8" fillId="5" borderId="13" xfId="0" applyFont="1" applyFill="1" applyBorder="1" applyAlignment="1">
      <alignment/>
    </xf>
    <xf numFmtId="166" fontId="8" fillId="5" borderId="0" xfId="0" applyNumberFormat="1" applyFont="1" applyFill="1" applyBorder="1" applyAlignment="1">
      <alignment/>
    </xf>
    <xf numFmtId="166" fontId="8" fillId="5" borderId="14" xfId="0" applyNumberFormat="1" applyFont="1" applyFill="1" applyBorder="1" applyAlignment="1">
      <alignment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4" fontId="8" fillId="5" borderId="0" xfId="0" applyNumberFormat="1" applyFont="1" applyFill="1" applyAlignment="1">
      <alignment vertical="center"/>
    </xf>
    <xf numFmtId="0" fontId="6" fillId="5" borderId="0" xfId="0" applyFont="1" applyFill="1" applyBorder="1" applyAlignment="1">
      <alignment horizontal="left"/>
    </xf>
    <xf numFmtId="0" fontId="10" fillId="5" borderId="15" xfId="0" applyFont="1" applyFill="1" applyBorder="1" applyAlignment="1">
      <alignment vertical="center"/>
    </xf>
    <xf numFmtId="0" fontId="10" fillId="5" borderId="16" xfId="0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0" fontId="0" fillId="5" borderId="18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20" xfId="0" applyFont="1" applyFill="1" applyBorder="1" applyAlignment="1">
      <alignment vertical="center"/>
    </xf>
    <xf numFmtId="0" fontId="12" fillId="6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Border="1" applyAlignment="1">
      <alignment horizontal="right" vertical="center"/>
    </xf>
    <xf numFmtId="4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0" fontId="0" fillId="0" borderId="0" xfId="0" applyBorder="1"/>
    <xf numFmtId="4" fontId="17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23" fillId="4" borderId="0" xfId="0" applyNumberFormat="1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vertical="center"/>
    </xf>
    <xf numFmtId="4" fontId="4" fillId="3" borderId="9" xfId="0" applyNumberFormat="1" applyFont="1" applyFill="1" applyBorder="1" applyAlignment="1">
      <alignment vertical="center"/>
    </xf>
    <xf numFmtId="0" fontId="0" fillId="3" borderId="25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9" fillId="5" borderId="11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vertical="center"/>
    </xf>
    <xf numFmtId="0" fontId="36" fillId="2" borderId="0" xfId="20" applyFont="1" applyFill="1" applyAlignment="1" applyProtection="1">
      <alignment horizontal="center" vertical="center"/>
      <protection/>
    </xf>
    <xf numFmtId="4" fontId="23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5" borderId="24" xfId="0" applyFont="1" applyFill="1" applyBorder="1" applyAlignment="1" applyProtection="1">
      <alignment horizontal="left" vertical="center" wrapText="1"/>
      <protection locked="0"/>
    </xf>
    <xf numFmtId="0" fontId="0" fillId="5" borderId="24" xfId="0" applyFont="1" applyFill="1" applyBorder="1" applyAlignment="1" applyProtection="1">
      <alignment vertical="center"/>
      <protection locked="0"/>
    </xf>
    <xf numFmtId="4" fontId="0" fillId="5" borderId="24" xfId="0" applyNumberFormat="1" applyFont="1" applyFill="1" applyBorder="1" applyAlignment="1" applyProtection="1">
      <alignment vertical="center"/>
      <protection locked="0"/>
    </xf>
    <xf numFmtId="0" fontId="3" fillId="4" borderId="22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 horizontal="center" vertical="center" wrapText="1"/>
    </xf>
    <xf numFmtId="0" fontId="29" fillId="4" borderId="22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4" fontId="7" fillId="5" borderId="16" xfId="0" applyNumberFormat="1" applyFont="1" applyFill="1" applyBorder="1" applyAlignment="1">
      <alignment/>
    </xf>
    <xf numFmtId="4" fontId="7" fillId="5" borderId="16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/>
    </xf>
    <xf numFmtId="4" fontId="6" fillId="5" borderId="0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left" vertical="center" wrapText="1"/>
    </xf>
    <xf numFmtId="0" fontId="32" fillId="5" borderId="24" xfId="0" applyFont="1" applyFill="1" applyBorder="1" applyAlignment="1" applyProtection="1">
      <alignment horizontal="left" vertical="center" wrapText="1"/>
      <protection locked="0"/>
    </xf>
    <xf numFmtId="0" fontId="32" fillId="5" borderId="24" xfId="0" applyFont="1" applyFill="1" applyBorder="1" applyAlignment="1" applyProtection="1">
      <alignment vertical="center"/>
      <protection locked="0"/>
    </xf>
    <xf numFmtId="4" fontId="32" fillId="5" borderId="24" xfId="0" applyNumberFormat="1" applyFont="1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vertical="center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ek 1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97"/>
  <sheetViews>
    <sheetView showGridLines="0" tabSelected="1" workbookViewId="0" topLeftCell="A1">
      <pane ySplit="1" topLeftCell="A2" activePane="bottomLeft" state="frozen"/>
      <selection pane="bottomLeft" activeCell="C4" sqref="C4:AP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64" t="s">
        <v>0</v>
      </c>
      <c r="B1" s="165"/>
      <c r="C1" s="165"/>
      <c r="D1" s="166" t="s">
        <v>1</v>
      </c>
      <c r="E1" s="165"/>
      <c r="F1" s="165"/>
      <c r="G1" s="165"/>
      <c r="H1" s="165"/>
      <c r="I1" s="165"/>
      <c r="J1" s="165"/>
      <c r="K1" s="167" t="s">
        <v>276</v>
      </c>
      <c r="L1" s="167"/>
      <c r="M1" s="167"/>
      <c r="N1" s="167"/>
      <c r="O1" s="167"/>
      <c r="P1" s="167"/>
      <c r="Q1" s="167"/>
      <c r="R1" s="167"/>
      <c r="S1" s="167"/>
      <c r="T1" s="165"/>
      <c r="U1" s="165"/>
      <c r="V1" s="165"/>
      <c r="W1" s="167" t="s">
        <v>277</v>
      </c>
      <c r="X1" s="167"/>
      <c r="Y1" s="167"/>
      <c r="Z1" s="167"/>
      <c r="AA1" s="167"/>
      <c r="AB1" s="167"/>
      <c r="AC1" s="167"/>
      <c r="AD1" s="167"/>
      <c r="AE1" s="167"/>
      <c r="AF1" s="167"/>
      <c r="AG1" s="165"/>
      <c r="AH1" s="165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95" customHeight="1">
      <c r="C2" s="257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R2" s="226" t="s">
        <v>6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15" t="s">
        <v>7</v>
      </c>
      <c r="BT2" s="15" t="s">
        <v>8</v>
      </c>
    </row>
    <row r="3" spans="2:72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95" customHeight="1">
      <c r="B4" s="19"/>
      <c r="C4" s="251" t="s">
        <v>304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1"/>
      <c r="AS4" s="22" t="s">
        <v>10</v>
      </c>
      <c r="BS4" s="15" t="s">
        <v>11</v>
      </c>
    </row>
    <row r="5" spans="2:71" ht="14.45" customHeight="1">
      <c r="B5" s="19"/>
      <c r="C5" s="20"/>
      <c r="D5" s="23" t="s">
        <v>12</v>
      </c>
      <c r="E5" s="20"/>
      <c r="F5" s="20"/>
      <c r="G5" s="20"/>
      <c r="H5" s="20"/>
      <c r="I5" s="20"/>
      <c r="J5" s="20"/>
      <c r="K5" s="25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0"/>
      <c r="AQ5" s="21"/>
      <c r="BS5" s="15" t="s">
        <v>7</v>
      </c>
    </row>
    <row r="6" spans="2:71" ht="36.95" customHeight="1">
      <c r="B6" s="19"/>
      <c r="C6" s="20"/>
      <c r="D6" s="25" t="s">
        <v>13</v>
      </c>
      <c r="E6" s="20"/>
      <c r="F6" s="20"/>
      <c r="G6" s="20"/>
      <c r="H6" s="20"/>
      <c r="I6" s="20"/>
      <c r="J6" s="20"/>
      <c r="K6" s="259" t="s">
        <v>287</v>
      </c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0"/>
      <c r="AQ6" s="21"/>
      <c r="BS6" s="15" t="s">
        <v>14</v>
      </c>
    </row>
    <row r="7" spans="2:71" ht="14.45" customHeight="1">
      <c r="B7" s="19"/>
      <c r="C7" s="20"/>
      <c r="D7" s="26" t="s">
        <v>15</v>
      </c>
      <c r="E7" s="20"/>
      <c r="F7" s="20"/>
      <c r="G7" s="20"/>
      <c r="H7" s="20"/>
      <c r="I7" s="20"/>
      <c r="J7" s="20"/>
      <c r="K7" s="24" t="s">
        <v>16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6" t="s">
        <v>17</v>
      </c>
      <c r="AL7" s="20"/>
      <c r="AM7" s="20"/>
      <c r="AN7" s="24" t="s">
        <v>18</v>
      </c>
      <c r="AO7" s="20"/>
      <c r="AP7" s="20"/>
      <c r="AQ7" s="21"/>
      <c r="BS7" s="15" t="s">
        <v>19</v>
      </c>
    </row>
    <row r="8" spans="2:71" ht="14.45" customHeight="1">
      <c r="B8" s="19"/>
      <c r="C8" s="20"/>
      <c r="D8" s="26" t="s">
        <v>20</v>
      </c>
      <c r="E8" s="20"/>
      <c r="F8" s="20"/>
      <c r="G8" s="20"/>
      <c r="H8" s="20"/>
      <c r="I8" s="20"/>
      <c r="J8" s="20"/>
      <c r="K8" s="24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6" t="s">
        <v>22</v>
      </c>
      <c r="AL8" s="20"/>
      <c r="AM8" s="20"/>
      <c r="AN8" s="24" t="s">
        <v>23</v>
      </c>
      <c r="AO8" s="20"/>
      <c r="AP8" s="20"/>
      <c r="AQ8" s="21"/>
      <c r="BS8" s="15" t="s">
        <v>24</v>
      </c>
    </row>
    <row r="9" spans="2:71" ht="29.25" customHeight="1">
      <c r="B9" s="19"/>
      <c r="C9" s="20"/>
      <c r="D9" s="23" t="s">
        <v>25</v>
      </c>
      <c r="E9" s="20"/>
      <c r="F9" s="20"/>
      <c r="G9" s="20"/>
      <c r="H9" s="20"/>
      <c r="I9" s="20"/>
      <c r="J9" s="20"/>
      <c r="K9" s="27" t="s">
        <v>26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S9" s="15" t="s">
        <v>27</v>
      </c>
    </row>
    <row r="10" spans="2:71" ht="14.45" customHeight="1">
      <c r="B10" s="19"/>
      <c r="C10" s="20"/>
      <c r="D10" s="26" t="s">
        <v>28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6" t="s">
        <v>29</v>
      </c>
      <c r="AL10" s="20"/>
      <c r="AM10" s="20"/>
      <c r="AN10" s="24" t="s">
        <v>3</v>
      </c>
      <c r="AO10" s="20"/>
      <c r="AP10" s="20"/>
      <c r="AQ10" s="21"/>
      <c r="BS10" s="15" t="s">
        <v>14</v>
      </c>
    </row>
    <row r="11" spans="2:71" ht="18.4" customHeight="1">
      <c r="B11" s="19"/>
      <c r="C11" s="20"/>
      <c r="D11" s="20"/>
      <c r="E11" s="24" t="s">
        <v>30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6" t="s">
        <v>31</v>
      </c>
      <c r="AL11" s="20"/>
      <c r="AM11" s="20"/>
      <c r="AN11" s="24" t="s">
        <v>3</v>
      </c>
      <c r="AO11" s="20"/>
      <c r="AP11" s="20"/>
      <c r="AQ11" s="21"/>
      <c r="BS11" s="15" t="s">
        <v>14</v>
      </c>
    </row>
    <row r="12" spans="2:7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S12" s="15" t="s">
        <v>14</v>
      </c>
    </row>
    <row r="13" spans="2:71" ht="14.45" customHeight="1">
      <c r="B13" s="19"/>
      <c r="C13" s="20"/>
      <c r="D13" s="26" t="s">
        <v>32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6" t="s">
        <v>29</v>
      </c>
      <c r="AL13" s="20"/>
      <c r="AM13" s="20"/>
      <c r="AN13" s="24" t="s">
        <v>3</v>
      </c>
      <c r="AO13" s="20"/>
      <c r="AP13" s="20"/>
      <c r="AQ13" s="21"/>
      <c r="BS13" s="15" t="s">
        <v>14</v>
      </c>
    </row>
    <row r="14" spans="2:71" ht="15">
      <c r="B14" s="19"/>
      <c r="C14" s="20"/>
      <c r="D14" s="20"/>
      <c r="E14" s="24" t="s">
        <v>30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6" t="s">
        <v>31</v>
      </c>
      <c r="AL14" s="20"/>
      <c r="AM14" s="20"/>
      <c r="AN14" s="24" t="s">
        <v>3</v>
      </c>
      <c r="AO14" s="20"/>
      <c r="AP14" s="20"/>
      <c r="AQ14" s="21"/>
      <c r="BS14" s="15" t="s">
        <v>14</v>
      </c>
    </row>
    <row r="15" spans="2:7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S15" s="15" t="s">
        <v>4</v>
      </c>
    </row>
    <row r="16" spans="2:71" ht="14.45" customHeight="1">
      <c r="B16" s="19"/>
      <c r="C16" s="20"/>
      <c r="D16" s="26" t="s">
        <v>33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6" t="s">
        <v>29</v>
      </c>
      <c r="AL16" s="20"/>
      <c r="AM16" s="20"/>
      <c r="AN16" s="24" t="s">
        <v>3</v>
      </c>
      <c r="AO16" s="20"/>
      <c r="AP16" s="20"/>
      <c r="AQ16" s="21"/>
      <c r="BS16" s="15" t="s">
        <v>4</v>
      </c>
    </row>
    <row r="17" spans="2:71" ht="18.4" customHeight="1">
      <c r="B17" s="19"/>
      <c r="C17" s="20"/>
      <c r="D17" s="20"/>
      <c r="E17" s="24" t="s">
        <v>30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6" t="s">
        <v>31</v>
      </c>
      <c r="AL17" s="20"/>
      <c r="AM17" s="20"/>
      <c r="AN17" s="24" t="s">
        <v>3</v>
      </c>
      <c r="AO17" s="20"/>
      <c r="AP17" s="20"/>
      <c r="AQ17" s="21"/>
      <c r="BS17" s="15" t="s">
        <v>34</v>
      </c>
    </row>
    <row r="18" spans="2:7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S18" s="15" t="s">
        <v>7</v>
      </c>
    </row>
    <row r="19" spans="2:71" ht="14.45" customHeight="1">
      <c r="B19" s="19"/>
      <c r="C19" s="20"/>
      <c r="D19" s="26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6" t="s">
        <v>29</v>
      </c>
      <c r="AL19" s="20"/>
      <c r="AM19" s="20"/>
      <c r="AN19" s="24" t="s">
        <v>3</v>
      </c>
      <c r="AO19" s="20"/>
      <c r="AP19" s="20"/>
      <c r="AQ19" s="21"/>
      <c r="BS19" s="15" t="s">
        <v>7</v>
      </c>
    </row>
    <row r="20" spans="2:43" ht="18.4" customHeight="1">
      <c r="B20" s="19"/>
      <c r="C20" s="20"/>
      <c r="D20" s="20"/>
      <c r="E20" s="24" t="s">
        <v>30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6" t="s">
        <v>31</v>
      </c>
      <c r="AL20" s="20"/>
      <c r="AM20" s="20"/>
      <c r="AN20" s="24" t="s">
        <v>3</v>
      </c>
      <c r="AO20" s="20"/>
      <c r="AP20" s="20"/>
      <c r="AQ20" s="21"/>
    </row>
    <row r="21" spans="2:43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</row>
    <row r="22" spans="2:43" ht="15">
      <c r="B22" s="19"/>
      <c r="C22" s="20"/>
      <c r="D22" s="26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</row>
    <row r="23" spans="2:43" ht="22.5" customHeight="1">
      <c r="B23" s="19"/>
      <c r="C23" s="20"/>
      <c r="D23" s="20"/>
      <c r="E23" s="260" t="s">
        <v>3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1"/>
    </row>
    <row r="24" spans="2:43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</row>
    <row r="25" spans="2:43" ht="6.95" customHeight="1">
      <c r="B25" s="19"/>
      <c r="C25" s="20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0"/>
      <c r="AQ25" s="21"/>
    </row>
    <row r="26" spans="2:43" ht="14.45" customHeight="1">
      <c r="B26" s="19"/>
      <c r="C26" s="20"/>
      <c r="D26" s="29" t="s">
        <v>37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37">
        <f>ROUND(AG87,2)</f>
        <v>0</v>
      </c>
      <c r="AL26" s="238"/>
      <c r="AM26" s="238"/>
      <c r="AN26" s="238"/>
      <c r="AO26" s="238"/>
      <c r="AP26" s="20"/>
      <c r="AQ26" s="21"/>
    </row>
    <row r="27" spans="2:43" ht="14.45" customHeight="1">
      <c r="B27" s="19"/>
      <c r="C27" s="20"/>
      <c r="D27" s="29" t="s">
        <v>38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37">
        <f>ROUND(AG94,2)</f>
        <v>0</v>
      </c>
      <c r="AL27" s="238"/>
      <c r="AM27" s="238"/>
      <c r="AN27" s="238"/>
      <c r="AO27" s="238"/>
      <c r="AP27" s="20"/>
      <c r="AQ27" s="21"/>
    </row>
    <row r="28" spans="2:43" s="1" customFormat="1" ht="6.95" customHeight="1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</row>
    <row r="29" spans="2:43" s="1" customFormat="1" ht="25.9" customHeight="1">
      <c r="B29" s="30"/>
      <c r="C29" s="31"/>
      <c r="D29" s="33" t="s">
        <v>39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239">
        <f>ROUND(AK26+AK27,2)</f>
        <v>0</v>
      </c>
      <c r="AL29" s="240"/>
      <c r="AM29" s="240"/>
      <c r="AN29" s="240"/>
      <c r="AO29" s="240"/>
      <c r="AP29" s="31"/>
      <c r="AQ29" s="32"/>
    </row>
    <row r="30" spans="2:43" s="1" customFormat="1" ht="6.95" customHeight="1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</row>
    <row r="31" spans="2:43" s="2" customFormat="1" ht="14.45" customHeight="1">
      <c r="B31" s="35"/>
      <c r="C31" s="36"/>
      <c r="D31" s="37" t="s">
        <v>40</v>
      </c>
      <c r="E31" s="36"/>
      <c r="F31" s="37" t="s">
        <v>41</v>
      </c>
      <c r="G31" s="36"/>
      <c r="H31" s="36"/>
      <c r="I31" s="36"/>
      <c r="J31" s="36"/>
      <c r="K31" s="36"/>
      <c r="L31" s="254">
        <v>0.21</v>
      </c>
      <c r="M31" s="255"/>
      <c r="N31" s="255"/>
      <c r="O31" s="255"/>
      <c r="P31" s="36"/>
      <c r="Q31" s="36"/>
      <c r="R31" s="36"/>
      <c r="S31" s="36"/>
      <c r="T31" s="39" t="s">
        <v>42</v>
      </c>
      <c r="U31" s="36"/>
      <c r="V31" s="36"/>
      <c r="W31" s="256">
        <f>ROUND(AZ87+SUM(CD95),2)</f>
        <v>0</v>
      </c>
      <c r="X31" s="255"/>
      <c r="Y31" s="255"/>
      <c r="Z31" s="255"/>
      <c r="AA31" s="255"/>
      <c r="AB31" s="255"/>
      <c r="AC31" s="255"/>
      <c r="AD31" s="255"/>
      <c r="AE31" s="255"/>
      <c r="AF31" s="36"/>
      <c r="AG31" s="36"/>
      <c r="AH31" s="36"/>
      <c r="AI31" s="36"/>
      <c r="AJ31" s="36"/>
      <c r="AK31" s="256">
        <f>ROUND(AV87+SUM(BY95),2)</f>
        <v>0</v>
      </c>
      <c r="AL31" s="255"/>
      <c r="AM31" s="255"/>
      <c r="AN31" s="255"/>
      <c r="AO31" s="255"/>
      <c r="AP31" s="36"/>
      <c r="AQ31" s="40"/>
    </row>
    <row r="32" spans="2:43" s="2" customFormat="1" ht="14.45" customHeight="1">
      <c r="B32" s="35"/>
      <c r="C32" s="36"/>
      <c r="D32" s="36"/>
      <c r="E32" s="36"/>
      <c r="F32" s="37" t="s">
        <v>43</v>
      </c>
      <c r="G32" s="36"/>
      <c r="H32" s="36"/>
      <c r="I32" s="36"/>
      <c r="J32" s="36"/>
      <c r="K32" s="36"/>
      <c r="L32" s="254">
        <v>0.15</v>
      </c>
      <c r="M32" s="255"/>
      <c r="N32" s="255"/>
      <c r="O32" s="255"/>
      <c r="P32" s="36"/>
      <c r="Q32" s="36"/>
      <c r="R32" s="36"/>
      <c r="S32" s="36"/>
      <c r="T32" s="39" t="s">
        <v>42</v>
      </c>
      <c r="U32" s="36"/>
      <c r="V32" s="36"/>
      <c r="W32" s="256">
        <f>ROUND(BA87+SUM(CE95),2)</f>
        <v>0</v>
      </c>
      <c r="X32" s="255"/>
      <c r="Y32" s="255"/>
      <c r="Z32" s="255"/>
      <c r="AA32" s="255"/>
      <c r="AB32" s="255"/>
      <c r="AC32" s="255"/>
      <c r="AD32" s="255"/>
      <c r="AE32" s="255"/>
      <c r="AF32" s="36"/>
      <c r="AG32" s="36"/>
      <c r="AH32" s="36"/>
      <c r="AI32" s="36"/>
      <c r="AJ32" s="36"/>
      <c r="AK32" s="256">
        <f>ROUND(AW87+SUM(BZ95),2)</f>
        <v>0</v>
      </c>
      <c r="AL32" s="255"/>
      <c r="AM32" s="255"/>
      <c r="AN32" s="255"/>
      <c r="AO32" s="255"/>
      <c r="AP32" s="36"/>
      <c r="AQ32" s="40"/>
    </row>
    <row r="33" spans="2:43" s="2" customFormat="1" ht="14.45" customHeight="1" hidden="1">
      <c r="B33" s="35"/>
      <c r="C33" s="36"/>
      <c r="D33" s="36"/>
      <c r="E33" s="36"/>
      <c r="F33" s="37" t="s">
        <v>44</v>
      </c>
      <c r="G33" s="36"/>
      <c r="H33" s="36"/>
      <c r="I33" s="36"/>
      <c r="J33" s="36"/>
      <c r="K33" s="36"/>
      <c r="L33" s="254">
        <v>0.21</v>
      </c>
      <c r="M33" s="255"/>
      <c r="N33" s="255"/>
      <c r="O33" s="255"/>
      <c r="P33" s="36"/>
      <c r="Q33" s="36"/>
      <c r="R33" s="36"/>
      <c r="S33" s="36"/>
      <c r="T33" s="39" t="s">
        <v>42</v>
      </c>
      <c r="U33" s="36"/>
      <c r="V33" s="36"/>
      <c r="W33" s="256">
        <f>ROUND(BB87+SUM(CF95),2)</f>
        <v>0</v>
      </c>
      <c r="X33" s="255"/>
      <c r="Y33" s="255"/>
      <c r="Z33" s="255"/>
      <c r="AA33" s="255"/>
      <c r="AB33" s="255"/>
      <c r="AC33" s="255"/>
      <c r="AD33" s="255"/>
      <c r="AE33" s="255"/>
      <c r="AF33" s="36"/>
      <c r="AG33" s="36"/>
      <c r="AH33" s="36"/>
      <c r="AI33" s="36"/>
      <c r="AJ33" s="36"/>
      <c r="AK33" s="256">
        <v>0</v>
      </c>
      <c r="AL33" s="255"/>
      <c r="AM33" s="255"/>
      <c r="AN33" s="255"/>
      <c r="AO33" s="255"/>
      <c r="AP33" s="36"/>
      <c r="AQ33" s="40"/>
    </row>
    <row r="34" spans="2:43" s="2" customFormat="1" ht="14.45" customHeight="1" hidden="1">
      <c r="B34" s="35"/>
      <c r="C34" s="36"/>
      <c r="D34" s="36"/>
      <c r="E34" s="36"/>
      <c r="F34" s="37" t="s">
        <v>45</v>
      </c>
      <c r="G34" s="36"/>
      <c r="H34" s="36"/>
      <c r="I34" s="36"/>
      <c r="J34" s="36"/>
      <c r="K34" s="36"/>
      <c r="L34" s="254">
        <v>0.15</v>
      </c>
      <c r="M34" s="255"/>
      <c r="N34" s="255"/>
      <c r="O34" s="255"/>
      <c r="P34" s="36"/>
      <c r="Q34" s="36"/>
      <c r="R34" s="36"/>
      <c r="S34" s="36"/>
      <c r="T34" s="39" t="s">
        <v>42</v>
      </c>
      <c r="U34" s="36"/>
      <c r="V34" s="36"/>
      <c r="W34" s="256">
        <f>ROUND(BC87+SUM(CG95),2)</f>
        <v>0</v>
      </c>
      <c r="X34" s="255"/>
      <c r="Y34" s="255"/>
      <c r="Z34" s="255"/>
      <c r="AA34" s="255"/>
      <c r="AB34" s="255"/>
      <c r="AC34" s="255"/>
      <c r="AD34" s="255"/>
      <c r="AE34" s="255"/>
      <c r="AF34" s="36"/>
      <c r="AG34" s="36"/>
      <c r="AH34" s="36"/>
      <c r="AI34" s="36"/>
      <c r="AJ34" s="36"/>
      <c r="AK34" s="256">
        <v>0</v>
      </c>
      <c r="AL34" s="255"/>
      <c r="AM34" s="255"/>
      <c r="AN34" s="255"/>
      <c r="AO34" s="255"/>
      <c r="AP34" s="36"/>
      <c r="AQ34" s="40"/>
    </row>
    <row r="35" spans="2:43" s="2" customFormat="1" ht="14.45" customHeight="1" hidden="1">
      <c r="B35" s="35"/>
      <c r="C35" s="36"/>
      <c r="D35" s="36"/>
      <c r="E35" s="36"/>
      <c r="F35" s="37" t="s">
        <v>46</v>
      </c>
      <c r="G35" s="36"/>
      <c r="H35" s="36"/>
      <c r="I35" s="36"/>
      <c r="J35" s="36"/>
      <c r="K35" s="36"/>
      <c r="L35" s="254">
        <v>0</v>
      </c>
      <c r="M35" s="255"/>
      <c r="N35" s="255"/>
      <c r="O35" s="255"/>
      <c r="P35" s="36"/>
      <c r="Q35" s="36"/>
      <c r="R35" s="36"/>
      <c r="S35" s="36"/>
      <c r="T35" s="39" t="s">
        <v>42</v>
      </c>
      <c r="U35" s="36"/>
      <c r="V35" s="36"/>
      <c r="W35" s="256">
        <f>ROUND(BD87+SUM(CH95),2)</f>
        <v>0</v>
      </c>
      <c r="X35" s="255"/>
      <c r="Y35" s="255"/>
      <c r="Z35" s="255"/>
      <c r="AA35" s="255"/>
      <c r="AB35" s="255"/>
      <c r="AC35" s="255"/>
      <c r="AD35" s="255"/>
      <c r="AE35" s="255"/>
      <c r="AF35" s="36"/>
      <c r="AG35" s="36"/>
      <c r="AH35" s="36"/>
      <c r="AI35" s="36"/>
      <c r="AJ35" s="36"/>
      <c r="AK35" s="256">
        <v>0</v>
      </c>
      <c r="AL35" s="255"/>
      <c r="AM35" s="255"/>
      <c r="AN35" s="255"/>
      <c r="AO35" s="255"/>
      <c r="AP35" s="36"/>
      <c r="AQ35" s="40"/>
    </row>
    <row r="36" spans="2:43" s="1" customFormat="1" ht="6.95" customHeight="1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43" s="1" customFormat="1" ht="25.9" customHeight="1">
      <c r="B37" s="30"/>
      <c r="C37" s="41"/>
      <c r="D37" s="42" t="s">
        <v>47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48</v>
      </c>
      <c r="U37" s="43"/>
      <c r="V37" s="43"/>
      <c r="W37" s="43"/>
      <c r="X37" s="247" t="s">
        <v>49</v>
      </c>
      <c r="Y37" s="248"/>
      <c r="Z37" s="248"/>
      <c r="AA37" s="248"/>
      <c r="AB37" s="248"/>
      <c r="AC37" s="43"/>
      <c r="AD37" s="43"/>
      <c r="AE37" s="43"/>
      <c r="AF37" s="43"/>
      <c r="AG37" s="43"/>
      <c r="AH37" s="43"/>
      <c r="AI37" s="43"/>
      <c r="AJ37" s="43"/>
      <c r="AK37" s="249">
        <f>SUM(AK29:AK35)</f>
        <v>0</v>
      </c>
      <c r="AL37" s="248"/>
      <c r="AM37" s="248"/>
      <c r="AN37" s="248"/>
      <c r="AO37" s="250"/>
      <c r="AP37" s="41"/>
      <c r="AQ37" s="32"/>
    </row>
    <row r="38" spans="2:43" s="1" customFormat="1" ht="14.45" customHeight="1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30"/>
      <c r="C49" s="31"/>
      <c r="D49" s="45" t="s">
        <v>50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51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>
      <c r="B50" s="19"/>
      <c r="C50" s="20"/>
      <c r="D50" s="48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49"/>
      <c r="AA50" s="20"/>
      <c r="AB50" s="20"/>
      <c r="AC50" s="48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49"/>
      <c r="AP50" s="20"/>
      <c r="AQ50" s="21"/>
    </row>
    <row r="51" spans="2:43" ht="13.5">
      <c r="B51" s="19"/>
      <c r="C51" s="20"/>
      <c r="D51" s="48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49"/>
      <c r="AA51" s="20"/>
      <c r="AB51" s="20"/>
      <c r="AC51" s="48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49"/>
      <c r="AP51" s="20"/>
      <c r="AQ51" s="21"/>
    </row>
    <row r="52" spans="2:43" ht="13.5">
      <c r="B52" s="19"/>
      <c r="C52" s="20"/>
      <c r="D52" s="48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49"/>
      <c r="AA52" s="20"/>
      <c r="AB52" s="20"/>
      <c r="AC52" s="48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49"/>
      <c r="AP52" s="20"/>
      <c r="AQ52" s="21"/>
    </row>
    <row r="53" spans="2:43" ht="13.5">
      <c r="B53" s="19"/>
      <c r="C53" s="20"/>
      <c r="D53" s="48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49"/>
      <c r="AA53" s="20"/>
      <c r="AB53" s="20"/>
      <c r="AC53" s="48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49"/>
      <c r="AP53" s="20"/>
      <c r="AQ53" s="21"/>
    </row>
    <row r="54" spans="2:43" ht="13.5">
      <c r="B54" s="19"/>
      <c r="C54" s="20"/>
      <c r="D54" s="48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49"/>
      <c r="AA54" s="20"/>
      <c r="AB54" s="20"/>
      <c r="AC54" s="48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49"/>
      <c r="AP54" s="20"/>
      <c r="AQ54" s="21"/>
    </row>
    <row r="55" spans="2:43" ht="13.5">
      <c r="B55" s="19"/>
      <c r="C55" s="20"/>
      <c r="D55" s="48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49"/>
      <c r="AA55" s="20"/>
      <c r="AB55" s="20"/>
      <c r="AC55" s="48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49"/>
      <c r="AP55" s="20"/>
      <c r="AQ55" s="21"/>
    </row>
    <row r="56" spans="2:43" ht="13.5">
      <c r="B56" s="19"/>
      <c r="C56" s="20"/>
      <c r="D56" s="48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49"/>
      <c r="AA56" s="20"/>
      <c r="AB56" s="20"/>
      <c r="AC56" s="48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49"/>
      <c r="AP56" s="20"/>
      <c r="AQ56" s="21"/>
    </row>
    <row r="57" spans="2:43" ht="13.5">
      <c r="B57" s="19"/>
      <c r="C57" s="20"/>
      <c r="D57" s="48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49"/>
      <c r="AA57" s="20"/>
      <c r="AB57" s="20"/>
      <c r="AC57" s="48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49"/>
      <c r="AP57" s="20"/>
      <c r="AQ57" s="21"/>
    </row>
    <row r="58" spans="2:43" s="1" customFormat="1" ht="15">
      <c r="B58" s="30"/>
      <c r="C58" s="31"/>
      <c r="D58" s="50" t="s">
        <v>52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53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52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53</v>
      </c>
      <c r="AN58" s="51"/>
      <c r="AO58" s="53"/>
      <c r="AP58" s="31"/>
      <c r="AQ58" s="32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30"/>
      <c r="C60" s="31"/>
      <c r="D60" s="45" t="s">
        <v>54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55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>
      <c r="B61" s="19"/>
      <c r="C61" s="20"/>
      <c r="D61" s="48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49"/>
      <c r="AA61" s="20"/>
      <c r="AB61" s="20"/>
      <c r="AC61" s="48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49"/>
      <c r="AP61" s="20"/>
      <c r="AQ61" s="21"/>
    </row>
    <row r="62" spans="2:43" ht="13.5">
      <c r="B62" s="19"/>
      <c r="C62" s="20"/>
      <c r="D62" s="48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49"/>
      <c r="AA62" s="20"/>
      <c r="AB62" s="20"/>
      <c r="AC62" s="48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49"/>
      <c r="AP62" s="20"/>
      <c r="AQ62" s="21"/>
    </row>
    <row r="63" spans="2:43" ht="13.5">
      <c r="B63" s="19"/>
      <c r="C63" s="20"/>
      <c r="D63" s="48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49"/>
      <c r="AA63" s="20"/>
      <c r="AB63" s="20"/>
      <c r="AC63" s="48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49"/>
      <c r="AP63" s="20"/>
      <c r="AQ63" s="21"/>
    </row>
    <row r="64" spans="2:43" ht="13.5">
      <c r="B64" s="19"/>
      <c r="C64" s="20"/>
      <c r="D64" s="48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49"/>
      <c r="AA64" s="20"/>
      <c r="AB64" s="20"/>
      <c r="AC64" s="48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49"/>
      <c r="AP64" s="20"/>
      <c r="AQ64" s="21"/>
    </row>
    <row r="65" spans="2:43" ht="13.5">
      <c r="B65" s="19"/>
      <c r="C65" s="20"/>
      <c r="D65" s="48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49"/>
      <c r="AA65" s="20"/>
      <c r="AB65" s="20"/>
      <c r="AC65" s="48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49"/>
      <c r="AP65" s="20"/>
      <c r="AQ65" s="21"/>
    </row>
    <row r="66" spans="2:43" ht="13.5">
      <c r="B66" s="19"/>
      <c r="C66" s="20"/>
      <c r="D66" s="48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49"/>
      <c r="AA66" s="20"/>
      <c r="AB66" s="20"/>
      <c r="AC66" s="48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49"/>
      <c r="AP66" s="20"/>
      <c r="AQ66" s="21"/>
    </row>
    <row r="67" spans="2:43" ht="13.5">
      <c r="B67" s="19"/>
      <c r="C67" s="20"/>
      <c r="D67" s="48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49"/>
      <c r="AA67" s="20"/>
      <c r="AB67" s="20"/>
      <c r="AC67" s="48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49"/>
      <c r="AP67" s="20"/>
      <c r="AQ67" s="21"/>
    </row>
    <row r="68" spans="2:43" ht="13.5">
      <c r="B68" s="19"/>
      <c r="C68" s="20"/>
      <c r="D68" s="48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49"/>
      <c r="AA68" s="20"/>
      <c r="AB68" s="20"/>
      <c r="AC68" s="48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49"/>
      <c r="AP68" s="20"/>
      <c r="AQ68" s="21"/>
    </row>
    <row r="69" spans="2:43" s="1" customFormat="1" ht="15">
      <c r="B69" s="30"/>
      <c r="C69" s="31"/>
      <c r="D69" s="50" t="s">
        <v>52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53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52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53</v>
      </c>
      <c r="AN69" s="51"/>
      <c r="AO69" s="53"/>
      <c r="AP69" s="31"/>
      <c r="AQ69" s="32"/>
    </row>
    <row r="70" spans="2:43" s="1" customFormat="1" ht="6.95" customHeight="1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" customHeight="1">
      <c r="B76" s="30"/>
      <c r="C76" s="251" t="s">
        <v>56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32"/>
    </row>
    <row r="77" spans="2:43" s="3" customFormat="1" ht="14.45" customHeight="1">
      <c r="B77" s="60"/>
      <c r="C77" s="26" t="s">
        <v>12</v>
      </c>
      <c r="D77" s="61"/>
      <c r="E77" s="61"/>
      <c r="F77" s="61"/>
      <c r="G77" s="61"/>
      <c r="H77" s="61"/>
      <c r="I77" s="61"/>
      <c r="J77" s="61"/>
      <c r="K77" s="61"/>
      <c r="L77" s="61">
        <f>K5</f>
        <v>0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" customHeight="1">
      <c r="B78" s="63"/>
      <c r="C78" s="64" t="s">
        <v>13</v>
      </c>
      <c r="D78" s="65"/>
      <c r="E78" s="65"/>
      <c r="F78" s="65"/>
      <c r="G78" s="65"/>
      <c r="H78" s="65"/>
      <c r="I78" s="65"/>
      <c r="J78" s="65"/>
      <c r="K78" s="65"/>
      <c r="L78" s="252" t="str">
        <f>K6</f>
        <v>Sanace odvalu dolu Šafary v k. ú. Kaňk</v>
      </c>
      <c r="M78" s="253"/>
      <c r="N78" s="253"/>
      <c r="O78" s="253"/>
      <c r="P78" s="253"/>
      <c r="Q78" s="253"/>
      <c r="R78" s="253"/>
      <c r="S78" s="253"/>
      <c r="T78" s="253"/>
      <c r="U78" s="253"/>
      <c r="V78" s="253"/>
      <c r="W78" s="253"/>
      <c r="X78" s="253"/>
      <c r="Y78" s="253"/>
      <c r="Z78" s="253"/>
      <c r="AA78" s="253"/>
      <c r="AB78" s="253"/>
      <c r="AC78" s="253"/>
      <c r="AD78" s="253"/>
      <c r="AE78" s="253"/>
      <c r="AF78" s="253"/>
      <c r="AG78" s="253"/>
      <c r="AH78" s="253"/>
      <c r="AI78" s="253"/>
      <c r="AJ78" s="253"/>
      <c r="AK78" s="253"/>
      <c r="AL78" s="253"/>
      <c r="AM78" s="253"/>
      <c r="AN78" s="253"/>
      <c r="AO78" s="253"/>
      <c r="AP78" s="65"/>
      <c r="AQ78" s="66"/>
    </row>
    <row r="79" spans="2:43" s="1" customFormat="1" ht="6.95" customHeight="1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ht="15">
      <c r="B80" s="30"/>
      <c r="C80" s="26" t="s">
        <v>20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Kaňk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6" t="s">
        <v>22</v>
      </c>
      <c r="AJ80" s="31"/>
      <c r="AK80" s="31"/>
      <c r="AL80" s="31"/>
      <c r="AM80" s="68" t="str">
        <f>IF(AN8="","",AN8)</f>
        <v>16.11.2016</v>
      </c>
      <c r="AN80" s="31"/>
      <c r="AO80" s="31"/>
      <c r="AP80" s="31"/>
      <c r="AQ80" s="32"/>
    </row>
    <row r="81" spans="2:43" s="1" customFormat="1" ht="6.95" customHeight="1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2:56" s="1" customFormat="1" ht="15">
      <c r="B82" s="30"/>
      <c r="C82" s="26" t="s">
        <v>28</v>
      </c>
      <c r="D82" s="31"/>
      <c r="E82" s="31"/>
      <c r="F82" s="31"/>
      <c r="G82" s="31"/>
      <c r="H82" s="31"/>
      <c r="I82" s="31"/>
      <c r="J82" s="31"/>
      <c r="K82" s="31"/>
      <c r="L82" s="61" t="str">
        <f>IF(E11="","",E11)</f>
        <v xml:space="preserve"> 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6" t="s">
        <v>33</v>
      </c>
      <c r="AJ82" s="31"/>
      <c r="AK82" s="31"/>
      <c r="AL82" s="31"/>
      <c r="AM82" s="236" t="str">
        <f>IF(E17="","",E17)</f>
        <v xml:space="preserve"> </v>
      </c>
      <c r="AN82" s="230"/>
      <c r="AO82" s="230"/>
      <c r="AP82" s="230"/>
      <c r="AQ82" s="32"/>
      <c r="AS82" s="233" t="s">
        <v>57</v>
      </c>
      <c r="AT82" s="234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2:56" s="1" customFormat="1" ht="15">
      <c r="B83" s="30"/>
      <c r="C83" s="26" t="s">
        <v>32</v>
      </c>
      <c r="D83" s="31"/>
      <c r="E83" s="31"/>
      <c r="F83" s="31"/>
      <c r="G83" s="31"/>
      <c r="H83" s="31"/>
      <c r="I83" s="31"/>
      <c r="J83" s="31"/>
      <c r="K83" s="31"/>
      <c r="L83" s="61" t="str">
        <f>IF(E14="","",E14)</f>
        <v xml:space="preserve"> </v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6" t="s">
        <v>35</v>
      </c>
      <c r="AJ83" s="31"/>
      <c r="AK83" s="31"/>
      <c r="AL83" s="31"/>
      <c r="AM83" s="236" t="str">
        <f>IF(E20="","",E20)</f>
        <v xml:space="preserve"> </v>
      </c>
      <c r="AN83" s="230"/>
      <c r="AO83" s="230"/>
      <c r="AP83" s="230"/>
      <c r="AQ83" s="32"/>
      <c r="AS83" s="235"/>
      <c r="AT83" s="230"/>
      <c r="AU83" s="31"/>
      <c r="AV83" s="31"/>
      <c r="AW83" s="31"/>
      <c r="AX83" s="31"/>
      <c r="AY83" s="31"/>
      <c r="AZ83" s="31"/>
      <c r="BA83" s="31"/>
      <c r="BB83" s="31"/>
      <c r="BC83" s="31"/>
      <c r="BD83" s="69"/>
    </row>
    <row r="84" spans="2:56" s="1" customFormat="1" ht="10.9" customHeight="1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235"/>
      <c r="AT84" s="230"/>
      <c r="AU84" s="31"/>
      <c r="AV84" s="31"/>
      <c r="AW84" s="31"/>
      <c r="AX84" s="31"/>
      <c r="AY84" s="31"/>
      <c r="AZ84" s="31"/>
      <c r="BA84" s="31"/>
      <c r="BB84" s="31"/>
      <c r="BC84" s="31"/>
      <c r="BD84" s="69"/>
    </row>
    <row r="85" spans="2:56" s="1" customFormat="1" ht="29.25" customHeight="1">
      <c r="B85" s="30"/>
      <c r="C85" s="243" t="s">
        <v>58</v>
      </c>
      <c r="D85" s="244"/>
      <c r="E85" s="244"/>
      <c r="F85" s="244"/>
      <c r="G85" s="244"/>
      <c r="H85" s="70"/>
      <c r="I85" s="245" t="s">
        <v>59</v>
      </c>
      <c r="J85" s="244"/>
      <c r="K85" s="244"/>
      <c r="L85" s="244"/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5" t="s">
        <v>60</v>
      </c>
      <c r="AH85" s="244"/>
      <c r="AI85" s="244"/>
      <c r="AJ85" s="244"/>
      <c r="AK85" s="244"/>
      <c r="AL85" s="244"/>
      <c r="AM85" s="244"/>
      <c r="AN85" s="245" t="s">
        <v>61</v>
      </c>
      <c r="AO85" s="244"/>
      <c r="AP85" s="246"/>
      <c r="AQ85" s="32"/>
      <c r="AS85" s="71" t="s">
        <v>62</v>
      </c>
      <c r="AT85" s="72" t="s">
        <v>63</v>
      </c>
      <c r="AU85" s="72" t="s">
        <v>64</v>
      </c>
      <c r="AV85" s="72" t="s">
        <v>65</v>
      </c>
      <c r="AW85" s="72" t="s">
        <v>66</v>
      </c>
      <c r="AX85" s="72" t="s">
        <v>67</v>
      </c>
      <c r="AY85" s="72" t="s">
        <v>68</v>
      </c>
      <c r="AZ85" s="72" t="s">
        <v>69</v>
      </c>
      <c r="BA85" s="72" t="s">
        <v>70</v>
      </c>
      <c r="BB85" s="72" t="s">
        <v>71</v>
      </c>
      <c r="BC85" s="72" t="s">
        <v>72</v>
      </c>
      <c r="BD85" s="73" t="s">
        <v>73</v>
      </c>
    </row>
    <row r="86" spans="2:56" s="1" customFormat="1" ht="10.9" customHeight="1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4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2:76" s="4" customFormat="1" ht="32.45" customHeight="1">
      <c r="B87" s="63"/>
      <c r="C87" s="75" t="s">
        <v>74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228">
        <f>ROUND(SUM(AG88:AG92),2)</f>
        <v>0</v>
      </c>
      <c r="AH87" s="228"/>
      <c r="AI87" s="228"/>
      <c r="AJ87" s="228"/>
      <c r="AK87" s="228"/>
      <c r="AL87" s="228"/>
      <c r="AM87" s="228"/>
      <c r="AN87" s="229">
        <f>SUM(AN88:AP92)</f>
        <v>0</v>
      </c>
      <c r="AO87" s="229"/>
      <c r="AP87" s="229"/>
      <c r="AQ87" s="66"/>
      <c r="AS87" s="77">
        <f>ROUND(SUM(AS88:AS92),2)</f>
        <v>0</v>
      </c>
      <c r="AT87" s="78">
        <f aca="true" t="shared" si="0" ref="AT87:AT92">ROUND(SUM(AV87:AW87),2)</f>
        <v>0</v>
      </c>
      <c r="AU87" s="79">
        <f>ROUND(SUM(AU88:AU92),5)</f>
        <v>1964.50735</v>
      </c>
      <c r="AV87" s="78">
        <f>ROUND(AZ87*L31,2)</f>
        <v>0</v>
      </c>
      <c r="AW87" s="78">
        <f>ROUND(BA87*L32,2)</f>
        <v>0</v>
      </c>
      <c r="AX87" s="78">
        <f>ROUND(BB87*L31,2)</f>
        <v>0</v>
      </c>
      <c r="AY87" s="78">
        <f>ROUND(BC87*L32,2)</f>
        <v>0</v>
      </c>
      <c r="AZ87" s="78">
        <f>ROUND(SUM(AZ88:AZ92),2)</f>
        <v>0</v>
      </c>
      <c r="BA87" s="78">
        <f>ROUND(SUM(BA88:BA92),2)</f>
        <v>0</v>
      </c>
      <c r="BB87" s="78">
        <f>ROUND(SUM(BB88:BB92),2)</f>
        <v>0</v>
      </c>
      <c r="BC87" s="78">
        <f>ROUND(SUM(BC88:BC92),2)</f>
        <v>0</v>
      </c>
      <c r="BD87" s="80">
        <f>ROUND(SUM(BD88:BD92),2)</f>
        <v>0</v>
      </c>
      <c r="BS87" s="81" t="s">
        <v>75</v>
      </c>
      <c r="BT87" s="81" t="s">
        <v>76</v>
      </c>
      <c r="BU87" s="82" t="s">
        <v>77</v>
      </c>
      <c r="BV87" s="81" t="s">
        <v>78</v>
      </c>
      <c r="BW87" s="81" t="s">
        <v>79</v>
      </c>
      <c r="BX87" s="81" t="s">
        <v>80</v>
      </c>
    </row>
    <row r="88" spans="1:76" s="5" customFormat="1" ht="22.5" customHeight="1">
      <c r="A88" s="163" t="s">
        <v>278</v>
      </c>
      <c r="B88" s="83"/>
      <c r="C88" s="84"/>
      <c r="D88" s="241" t="s">
        <v>81</v>
      </c>
      <c r="E88" s="232"/>
      <c r="F88" s="232"/>
      <c r="G88" s="232"/>
      <c r="H88" s="232"/>
      <c r="I88" s="85"/>
      <c r="J88" s="241" t="s">
        <v>82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1">
        <f>SUM('SO 01 - Terénní úpravy'!M30:P30)</f>
        <v>0</v>
      </c>
      <c r="AH88" s="232"/>
      <c r="AI88" s="232"/>
      <c r="AJ88" s="232"/>
      <c r="AK88" s="232"/>
      <c r="AL88" s="232"/>
      <c r="AM88" s="232"/>
      <c r="AN88" s="231">
        <f>SUM('SO 01 - Terénní úpravy'!L38:P38)</f>
        <v>0</v>
      </c>
      <c r="AO88" s="232"/>
      <c r="AP88" s="232"/>
      <c r="AQ88" s="86"/>
      <c r="AS88" s="87">
        <f>'SO 01 - Terénní úpravy'!M28</f>
        <v>0</v>
      </c>
      <c r="AT88" s="88">
        <f t="shared" si="0"/>
        <v>0</v>
      </c>
      <c r="AU88" s="89">
        <f>'SO 01 - Terénní úpravy'!W111</f>
        <v>636.65</v>
      </c>
      <c r="AV88" s="88">
        <f>'SO 01 - Terénní úpravy'!M32</f>
        <v>0</v>
      </c>
      <c r="AW88" s="88">
        <f>'SO 01 - Terénní úpravy'!M33</f>
        <v>0</v>
      </c>
      <c r="AX88" s="88">
        <f>'SO 01 - Terénní úpravy'!M34</f>
        <v>0</v>
      </c>
      <c r="AY88" s="88">
        <f>'SO 01 - Terénní úpravy'!M35</f>
        <v>0</v>
      </c>
      <c r="AZ88" s="88">
        <f>'SO 01 - Terénní úpravy'!H32</f>
        <v>0</v>
      </c>
      <c r="BA88" s="88">
        <f>'SO 01 - Terénní úpravy'!H33</f>
        <v>0</v>
      </c>
      <c r="BB88" s="88">
        <f>'SO 01 - Terénní úpravy'!H34</f>
        <v>0</v>
      </c>
      <c r="BC88" s="88">
        <f>'SO 01 - Terénní úpravy'!H35</f>
        <v>0</v>
      </c>
      <c r="BD88" s="90">
        <f>'SO 01 - Terénní úpravy'!H36</f>
        <v>0</v>
      </c>
      <c r="BT88" s="91" t="s">
        <v>19</v>
      </c>
      <c r="BV88" s="91" t="s">
        <v>78</v>
      </c>
      <c r="BW88" s="91" t="s">
        <v>83</v>
      </c>
      <c r="BX88" s="91" t="s">
        <v>79</v>
      </c>
    </row>
    <row r="89" spans="1:76" s="5" customFormat="1" ht="22.5" customHeight="1">
      <c r="A89" s="163" t="s">
        <v>278</v>
      </c>
      <c r="B89" s="83"/>
      <c r="C89" s="84"/>
      <c r="D89" s="241" t="s">
        <v>84</v>
      </c>
      <c r="E89" s="232"/>
      <c r="F89" s="232"/>
      <c r="G89" s="232"/>
      <c r="H89" s="232"/>
      <c r="I89" s="85"/>
      <c r="J89" s="241" t="s">
        <v>85</v>
      </c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  <c r="Y89" s="232"/>
      <c r="Z89" s="232"/>
      <c r="AA89" s="232"/>
      <c r="AB89" s="232"/>
      <c r="AC89" s="232"/>
      <c r="AD89" s="232"/>
      <c r="AE89" s="232"/>
      <c r="AF89" s="232"/>
      <c r="AG89" s="231">
        <f>SUM('SO 02 - Technická rekulti...'!M30:P30)</f>
        <v>0</v>
      </c>
      <c r="AH89" s="232"/>
      <c r="AI89" s="232"/>
      <c r="AJ89" s="232"/>
      <c r="AK89" s="232"/>
      <c r="AL89" s="232"/>
      <c r="AM89" s="232"/>
      <c r="AN89" s="231">
        <f>SUM('SO 02 - Technická rekulti...'!L38:P38)</f>
        <v>0</v>
      </c>
      <c r="AO89" s="232"/>
      <c r="AP89" s="232"/>
      <c r="AQ89" s="86"/>
      <c r="AS89" s="87">
        <f>'SO 02 - Technická rekulti...'!M28</f>
        <v>0</v>
      </c>
      <c r="AT89" s="88">
        <f t="shared" si="0"/>
        <v>0</v>
      </c>
      <c r="AU89" s="89">
        <f>'SO 02 - Technická rekulti...'!W114</f>
        <v>1039.55</v>
      </c>
      <c r="AV89" s="88">
        <f>'SO 02 - Technická rekulti...'!M32</f>
        <v>0</v>
      </c>
      <c r="AW89" s="88">
        <f>'SO 02 - Technická rekulti...'!M33</f>
        <v>0</v>
      </c>
      <c r="AX89" s="88">
        <f>'SO 02 - Technická rekulti...'!M34</f>
        <v>0</v>
      </c>
      <c r="AY89" s="88">
        <f>'SO 02 - Technická rekulti...'!M35</f>
        <v>0</v>
      </c>
      <c r="AZ89" s="88">
        <f>'SO 02 - Technická rekulti...'!H32</f>
        <v>0</v>
      </c>
      <c r="BA89" s="88">
        <f>'SO 02 - Technická rekulti...'!H33</f>
        <v>0</v>
      </c>
      <c r="BB89" s="88">
        <f>'SO 02 - Technická rekulti...'!H34</f>
        <v>0</v>
      </c>
      <c r="BC89" s="88">
        <f>'SO 02 - Technická rekulti...'!H35</f>
        <v>0</v>
      </c>
      <c r="BD89" s="90">
        <f>'SO 02 - Technická rekulti...'!H36</f>
        <v>0</v>
      </c>
      <c r="BT89" s="91" t="s">
        <v>19</v>
      </c>
      <c r="BV89" s="91" t="s">
        <v>78</v>
      </c>
      <c r="BW89" s="91" t="s">
        <v>86</v>
      </c>
      <c r="BX89" s="91" t="s">
        <v>79</v>
      </c>
    </row>
    <row r="90" spans="1:76" s="5" customFormat="1" ht="22.5" customHeight="1">
      <c r="A90" s="163" t="s">
        <v>278</v>
      </c>
      <c r="B90" s="83"/>
      <c r="C90" s="84"/>
      <c r="D90" s="241" t="s">
        <v>87</v>
      </c>
      <c r="E90" s="232"/>
      <c r="F90" s="232"/>
      <c r="G90" s="232"/>
      <c r="H90" s="232"/>
      <c r="I90" s="85"/>
      <c r="J90" s="241" t="s">
        <v>88</v>
      </c>
      <c r="K90" s="232"/>
      <c r="L90" s="232"/>
      <c r="M90" s="232"/>
      <c r="N90" s="232"/>
      <c r="O90" s="232"/>
      <c r="P90" s="232"/>
      <c r="Q90" s="232"/>
      <c r="R90" s="232"/>
      <c r="S90" s="232"/>
      <c r="T90" s="232"/>
      <c r="U90" s="232"/>
      <c r="V90" s="232"/>
      <c r="W90" s="232"/>
      <c r="X90" s="232"/>
      <c r="Y90" s="232"/>
      <c r="Z90" s="232"/>
      <c r="AA90" s="232"/>
      <c r="AB90" s="232"/>
      <c r="AC90" s="232"/>
      <c r="AD90" s="232"/>
      <c r="AE90" s="232"/>
      <c r="AF90" s="232"/>
      <c r="AG90" s="231">
        <f>SUM('SO 03 - Biologická rekult...'!M30:P30)</f>
        <v>0</v>
      </c>
      <c r="AH90" s="232"/>
      <c r="AI90" s="232"/>
      <c r="AJ90" s="232"/>
      <c r="AK90" s="232"/>
      <c r="AL90" s="232"/>
      <c r="AM90" s="232"/>
      <c r="AN90" s="231">
        <f>SUM('SO 03 - Biologická rekult...'!L38:P38)</f>
        <v>0</v>
      </c>
      <c r="AO90" s="232"/>
      <c r="AP90" s="232"/>
      <c r="AQ90" s="86"/>
      <c r="AS90" s="87">
        <f>'SO 03 - Biologická rekult...'!M28</f>
        <v>0</v>
      </c>
      <c r="AT90" s="88">
        <f t="shared" si="0"/>
        <v>0</v>
      </c>
      <c r="AU90" s="89">
        <f>'SO 03 - Biologická rekult...'!W111</f>
        <v>288.307348</v>
      </c>
      <c r="AV90" s="88">
        <f>'SO 03 - Biologická rekult...'!M32</f>
        <v>0</v>
      </c>
      <c r="AW90" s="88">
        <f>'SO 03 - Biologická rekult...'!M33</f>
        <v>0</v>
      </c>
      <c r="AX90" s="88">
        <f>'SO 03 - Biologická rekult...'!M34</f>
        <v>0</v>
      </c>
      <c r="AY90" s="88">
        <f>'SO 03 - Biologická rekult...'!M35</f>
        <v>0</v>
      </c>
      <c r="AZ90" s="88">
        <f>'SO 03 - Biologická rekult...'!H32</f>
        <v>0</v>
      </c>
      <c r="BA90" s="88">
        <f>'SO 03 - Biologická rekult...'!H33</f>
        <v>0</v>
      </c>
      <c r="BB90" s="88">
        <f>'SO 03 - Biologická rekult...'!H34</f>
        <v>0</v>
      </c>
      <c r="BC90" s="88">
        <f>'SO 03 - Biologická rekult...'!H35</f>
        <v>0</v>
      </c>
      <c r="BD90" s="90">
        <f>'SO 03 - Biologická rekult...'!H36</f>
        <v>0</v>
      </c>
      <c r="BT90" s="91" t="s">
        <v>19</v>
      </c>
      <c r="BV90" s="91" t="s">
        <v>78</v>
      </c>
      <c r="BW90" s="91" t="s">
        <v>89</v>
      </c>
      <c r="BX90" s="91" t="s">
        <v>79</v>
      </c>
    </row>
    <row r="91" spans="1:76" s="5" customFormat="1" ht="22.5" customHeight="1">
      <c r="A91" s="163" t="s">
        <v>278</v>
      </c>
      <c r="B91" s="83"/>
      <c r="C91" s="84"/>
      <c r="D91" s="241" t="s">
        <v>90</v>
      </c>
      <c r="E91" s="232"/>
      <c r="F91" s="232"/>
      <c r="G91" s="232"/>
      <c r="H91" s="232"/>
      <c r="I91" s="85"/>
      <c r="J91" s="241" t="s">
        <v>91</v>
      </c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1">
        <f>SUM('VRN - Vedlejší rozpočtové...'!M30:P30)</f>
        <v>0</v>
      </c>
      <c r="AH91" s="232"/>
      <c r="AI91" s="232"/>
      <c r="AJ91" s="232"/>
      <c r="AK91" s="232"/>
      <c r="AL91" s="232"/>
      <c r="AM91" s="232"/>
      <c r="AN91" s="231">
        <f>SUM('VRN - Vedlejší rozpočtové...'!L38:P38)</f>
        <v>0</v>
      </c>
      <c r="AO91" s="232"/>
      <c r="AP91" s="232"/>
      <c r="AQ91" s="86"/>
      <c r="AS91" s="87">
        <f>'VRN - Vedlejší rozpočtové...'!M28</f>
        <v>0</v>
      </c>
      <c r="AT91" s="88">
        <f t="shared" si="0"/>
        <v>0</v>
      </c>
      <c r="AU91" s="89">
        <f>'VRN - Vedlejší rozpočtové...'!W111</f>
        <v>0</v>
      </c>
      <c r="AV91" s="88">
        <f>'VRN - Vedlejší rozpočtové...'!M32</f>
        <v>0</v>
      </c>
      <c r="AW91" s="88">
        <f>'VRN - Vedlejší rozpočtové...'!M33</f>
        <v>0</v>
      </c>
      <c r="AX91" s="88">
        <f>'VRN - Vedlejší rozpočtové...'!M34</f>
        <v>0</v>
      </c>
      <c r="AY91" s="88">
        <f>'VRN - Vedlejší rozpočtové...'!M35</f>
        <v>0</v>
      </c>
      <c r="AZ91" s="88">
        <f>'VRN - Vedlejší rozpočtové...'!H32</f>
        <v>0</v>
      </c>
      <c r="BA91" s="88">
        <f>'VRN - Vedlejší rozpočtové...'!H33</f>
        <v>0</v>
      </c>
      <c r="BB91" s="88">
        <f>'VRN - Vedlejší rozpočtové...'!H34</f>
        <v>0</v>
      </c>
      <c r="BC91" s="88">
        <f>'VRN - Vedlejší rozpočtové...'!H35</f>
        <v>0</v>
      </c>
      <c r="BD91" s="90">
        <f>'VRN - Vedlejší rozpočtové...'!H36</f>
        <v>0</v>
      </c>
      <c r="BT91" s="91" t="s">
        <v>19</v>
      </c>
      <c r="BV91" s="91" t="s">
        <v>78</v>
      </c>
      <c r="BW91" s="91" t="s">
        <v>92</v>
      </c>
      <c r="BX91" s="91" t="s">
        <v>79</v>
      </c>
    </row>
    <row r="92" spans="1:76" s="5" customFormat="1" ht="22.5" customHeight="1">
      <c r="A92" s="163" t="s">
        <v>278</v>
      </c>
      <c r="B92" s="83"/>
      <c r="C92" s="84"/>
      <c r="D92" s="241" t="s">
        <v>93</v>
      </c>
      <c r="E92" s="232"/>
      <c r="F92" s="232"/>
      <c r="G92" s="232"/>
      <c r="H92" s="232"/>
      <c r="I92" s="85"/>
      <c r="J92" s="241" t="s">
        <v>94</v>
      </c>
      <c r="K92" s="232"/>
      <c r="L92" s="232"/>
      <c r="M92" s="232"/>
      <c r="N92" s="232"/>
      <c r="O92" s="232"/>
      <c r="P92" s="232"/>
      <c r="Q92" s="232"/>
      <c r="R92" s="232"/>
      <c r="S92" s="232"/>
      <c r="T92" s="232"/>
      <c r="U92" s="232"/>
      <c r="V92" s="232"/>
      <c r="W92" s="232"/>
      <c r="X92" s="232"/>
      <c r="Y92" s="232"/>
      <c r="Z92" s="232"/>
      <c r="AA92" s="232"/>
      <c r="AB92" s="232"/>
      <c r="AC92" s="232"/>
      <c r="AD92" s="232"/>
      <c r="AE92" s="232"/>
      <c r="AF92" s="232"/>
      <c r="AG92" s="231">
        <f>SUM('ON - Ostatní náklady'!M30:P30)</f>
        <v>0</v>
      </c>
      <c r="AH92" s="232"/>
      <c r="AI92" s="232"/>
      <c r="AJ92" s="232"/>
      <c r="AK92" s="232"/>
      <c r="AL92" s="232"/>
      <c r="AM92" s="232"/>
      <c r="AN92" s="231">
        <f>SUM('ON - Ostatní náklady'!L38:P38)</f>
        <v>0</v>
      </c>
      <c r="AO92" s="232"/>
      <c r="AP92" s="232"/>
      <c r="AQ92" s="86"/>
      <c r="AS92" s="92">
        <f>'ON - Ostatní náklady'!M28</f>
        <v>0</v>
      </c>
      <c r="AT92" s="93">
        <f t="shared" si="0"/>
        <v>0</v>
      </c>
      <c r="AU92" s="94">
        <f>'ON - Ostatní náklady'!W111</f>
        <v>0</v>
      </c>
      <c r="AV92" s="93">
        <f>'ON - Ostatní náklady'!M32</f>
        <v>0</v>
      </c>
      <c r="AW92" s="93">
        <f>'ON - Ostatní náklady'!M33</f>
        <v>0</v>
      </c>
      <c r="AX92" s="93">
        <f>'ON - Ostatní náklady'!M34</f>
        <v>0</v>
      </c>
      <c r="AY92" s="93">
        <f>'ON - Ostatní náklady'!M35</f>
        <v>0</v>
      </c>
      <c r="AZ92" s="93">
        <f>'ON - Ostatní náklady'!H32</f>
        <v>0</v>
      </c>
      <c r="BA92" s="93">
        <f>'ON - Ostatní náklady'!H33</f>
        <v>0</v>
      </c>
      <c r="BB92" s="93">
        <f>'ON - Ostatní náklady'!H34</f>
        <v>0</v>
      </c>
      <c r="BC92" s="93">
        <f>'ON - Ostatní náklady'!H35</f>
        <v>0</v>
      </c>
      <c r="BD92" s="95">
        <f>'ON - Ostatní náklady'!H36</f>
        <v>0</v>
      </c>
      <c r="BT92" s="91" t="s">
        <v>19</v>
      </c>
      <c r="BV92" s="91" t="s">
        <v>78</v>
      </c>
      <c r="BW92" s="91" t="s">
        <v>95</v>
      </c>
      <c r="BX92" s="91" t="s">
        <v>79</v>
      </c>
    </row>
    <row r="93" spans="2:43" ht="13.5"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1"/>
    </row>
    <row r="94" spans="2:48" s="1" customFormat="1" ht="30" customHeight="1">
      <c r="B94" s="30"/>
      <c r="C94" s="75" t="s">
        <v>96</v>
      </c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229">
        <v>0</v>
      </c>
      <c r="AH94" s="230"/>
      <c r="AI94" s="230"/>
      <c r="AJ94" s="230"/>
      <c r="AK94" s="230"/>
      <c r="AL94" s="230"/>
      <c r="AM94" s="230"/>
      <c r="AN94" s="229">
        <v>0</v>
      </c>
      <c r="AO94" s="230"/>
      <c r="AP94" s="230"/>
      <c r="AQ94" s="32"/>
      <c r="AS94" s="71" t="s">
        <v>97</v>
      </c>
      <c r="AT94" s="72" t="s">
        <v>98</v>
      </c>
      <c r="AU94" s="72" t="s">
        <v>40</v>
      </c>
      <c r="AV94" s="73" t="s">
        <v>63</v>
      </c>
    </row>
    <row r="95" spans="2:48" s="1" customFormat="1" ht="10.9" customHeight="1">
      <c r="B95" s="30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2"/>
      <c r="AS95" s="96"/>
      <c r="AT95" s="51"/>
      <c r="AU95" s="51"/>
      <c r="AV95" s="53"/>
    </row>
    <row r="96" spans="2:43" s="1" customFormat="1" ht="30" customHeight="1">
      <c r="B96" s="30"/>
      <c r="C96" s="97" t="s">
        <v>99</v>
      </c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242">
        <f>ROUND(AG87+AG94,2)</f>
        <v>0</v>
      </c>
      <c r="AH96" s="242"/>
      <c r="AI96" s="242"/>
      <c r="AJ96" s="242"/>
      <c r="AK96" s="242"/>
      <c r="AL96" s="242"/>
      <c r="AM96" s="242"/>
      <c r="AN96" s="242">
        <f>AN87+AN94</f>
        <v>0</v>
      </c>
      <c r="AO96" s="242"/>
      <c r="AP96" s="242"/>
      <c r="AQ96" s="32"/>
    </row>
    <row r="97" spans="2:43" s="1" customFormat="1" ht="6.95" customHeight="1"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6"/>
    </row>
  </sheetData>
  <mergeCells count="61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D88:H88"/>
    <mergeCell ref="J88:AF88"/>
    <mergeCell ref="AN89:AP89"/>
    <mergeCell ref="AG89:AM89"/>
    <mergeCell ref="D89:H89"/>
    <mergeCell ref="J89:AF89"/>
    <mergeCell ref="D90:H90"/>
    <mergeCell ref="J90:AF90"/>
    <mergeCell ref="AG96:AM96"/>
    <mergeCell ref="AN96:AP96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AR2:BE2"/>
    <mergeCell ref="AG87:AM87"/>
    <mergeCell ref="AN87:AP87"/>
    <mergeCell ref="AG94:AM94"/>
    <mergeCell ref="AN94:AP94"/>
    <mergeCell ref="AN90:AP90"/>
    <mergeCell ref="AG90:AM90"/>
    <mergeCell ref="AN88:AP88"/>
    <mergeCell ref="AG88:AM88"/>
    <mergeCell ref="AS82:AT84"/>
    <mergeCell ref="AM83:AP83"/>
    <mergeCell ref="AK26:AO26"/>
    <mergeCell ref="AK27:AO27"/>
    <mergeCell ref="AK29:AO29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Terénní úpravy'!C2" tooltip="SO 01 - Terénní úpravy" display="/"/>
    <hyperlink ref="A89" location="'SO 02 - Technická rekulti...'!C2" tooltip="SO 02 - Technická rekulti..." display="/"/>
    <hyperlink ref="A90" location="'SO 03 - Biologická rekult...'!C2" tooltip="SO 03 - Biologická rekult..." display="/"/>
    <hyperlink ref="A91" location="'VRN - Vedlejší rozpočtové...'!C2" tooltip="VRN - Vedlejší rozpočtové..." display="/"/>
    <hyperlink ref="A92" location="'ON - Ostatní náklady'!C2" tooltip="ON - Ostatní náklady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2"/>
  <sheetViews>
    <sheetView showGridLines="0" workbookViewId="0" topLeftCell="A1">
      <pane ySplit="1" topLeftCell="A116" activePane="bottomLeft" state="frozen"/>
      <selection pane="bottomLeft" activeCell="L114" sqref="L114:M12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279</v>
      </c>
      <c r="G1" s="167"/>
      <c r="H1" s="265" t="s">
        <v>280</v>
      </c>
      <c r="I1" s="265"/>
      <c r="J1" s="265"/>
      <c r="K1" s="265"/>
      <c r="L1" s="167" t="s">
        <v>281</v>
      </c>
      <c r="M1" s="165"/>
      <c r="N1" s="165"/>
      <c r="O1" s="166" t="s">
        <v>100</v>
      </c>
      <c r="P1" s="165"/>
      <c r="Q1" s="165"/>
      <c r="R1" s="165"/>
      <c r="S1" s="167" t="s">
        <v>282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57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5" t="s">
        <v>83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101</v>
      </c>
    </row>
    <row r="4" spans="2:46" ht="36.95" customHeight="1">
      <c r="B4" s="19"/>
      <c r="C4" s="251" t="s">
        <v>102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10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13</v>
      </c>
      <c r="E6" s="20"/>
      <c r="F6" s="279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103</v>
      </c>
      <c r="E7" s="31"/>
      <c r="F7" s="259" t="s">
        <v>104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1"/>
      <c r="R7" s="32"/>
    </row>
    <row r="8" spans="2:18" s="1" customFormat="1" ht="14.45" customHeight="1">
      <c r="B8" s="30"/>
      <c r="C8" s="31"/>
      <c r="D8" s="26" t="s">
        <v>15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17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20</v>
      </c>
      <c r="E9" s="31"/>
      <c r="F9" s="24" t="s">
        <v>21</v>
      </c>
      <c r="G9" s="31"/>
      <c r="H9" s="31"/>
      <c r="I9" s="31"/>
      <c r="J9" s="31"/>
      <c r="K9" s="31"/>
      <c r="L9" s="31"/>
      <c r="M9" s="26" t="s">
        <v>22</v>
      </c>
      <c r="N9" s="31"/>
      <c r="O9" s="280" t="str">
        <f>'Rekapitulace stavby'!AN8</f>
        <v>16.11.2016</v>
      </c>
      <c r="P9" s="23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28</v>
      </c>
      <c r="E11" s="31"/>
      <c r="F11" s="31"/>
      <c r="G11" s="31"/>
      <c r="H11" s="31"/>
      <c r="I11" s="31"/>
      <c r="J11" s="31"/>
      <c r="K11" s="31"/>
      <c r="L11" s="31"/>
      <c r="M11" s="26" t="s">
        <v>29</v>
      </c>
      <c r="N11" s="31"/>
      <c r="O11" s="258" t="str">
        <f>IF('Rekapitulace stavby'!AN10="","",'Rekapitulace stavby'!AN10)</f>
        <v/>
      </c>
      <c r="P11" s="23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31</v>
      </c>
      <c r="N12" s="31"/>
      <c r="O12" s="258" t="str">
        <f>IF('Rekapitulace stavby'!AN11="","",'Rekapitulace stavby'!AN11)</f>
        <v/>
      </c>
      <c r="P12" s="23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32</v>
      </c>
      <c r="E14" s="31"/>
      <c r="F14" s="31"/>
      <c r="G14" s="31"/>
      <c r="H14" s="31"/>
      <c r="I14" s="31"/>
      <c r="J14" s="31"/>
      <c r="K14" s="31"/>
      <c r="L14" s="31"/>
      <c r="M14" s="26" t="s">
        <v>29</v>
      </c>
      <c r="N14" s="31"/>
      <c r="O14" s="258" t="str">
        <f>IF('Rekapitulace stavby'!AN13="","",'Rekapitulace stavby'!AN13)</f>
        <v/>
      </c>
      <c r="P14" s="23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31</v>
      </c>
      <c r="N15" s="31"/>
      <c r="O15" s="258" t="str">
        <f>IF('Rekapitulace stavby'!AN14="","",'Rekapitulace stavby'!AN14)</f>
        <v/>
      </c>
      <c r="P15" s="23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33</v>
      </c>
      <c r="E17" s="31"/>
      <c r="F17" s="31"/>
      <c r="G17" s="31"/>
      <c r="H17" s="31"/>
      <c r="I17" s="31"/>
      <c r="J17" s="31"/>
      <c r="K17" s="31"/>
      <c r="L17" s="31"/>
      <c r="M17" s="26" t="s">
        <v>29</v>
      </c>
      <c r="N17" s="31"/>
      <c r="O17" s="258" t="str">
        <f>IF('Rekapitulace stavby'!AN16="","",'Rekapitulace stavby'!AN16)</f>
        <v/>
      </c>
      <c r="P17" s="23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31</v>
      </c>
      <c r="N18" s="31"/>
      <c r="O18" s="258" t="str">
        <f>IF('Rekapitulace stavby'!AN17="","",'Rekapitulace stavby'!AN17)</f>
        <v/>
      </c>
      <c r="P18" s="23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35</v>
      </c>
      <c r="E20" s="31"/>
      <c r="F20" s="31"/>
      <c r="G20" s="31"/>
      <c r="H20" s="31"/>
      <c r="I20" s="31"/>
      <c r="J20" s="31"/>
      <c r="K20" s="31"/>
      <c r="L20" s="31"/>
      <c r="M20" s="26" t="s">
        <v>29</v>
      </c>
      <c r="N20" s="31"/>
      <c r="O20" s="258" t="str">
        <f>IF('Rekapitulace stavby'!AN19="","",'Rekapitulace stavby'!AN19)</f>
        <v/>
      </c>
      <c r="P20" s="23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31</v>
      </c>
      <c r="N21" s="31"/>
      <c r="O21" s="258" t="str">
        <f>IF('Rekapitulace stavby'!AN20="","",'Rekapitulace stavby'!AN20)</f>
        <v/>
      </c>
      <c r="P21" s="23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60" t="s">
        <v>3</v>
      </c>
      <c r="F24" s="230"/>
      <c r="G24" s="230"/>
      <c r="H24" s="230"/>
      <c r="I24" s="230"/>
      <c r="J24" s="230"/>
      <c r="K24" s="230"/>
      <c r="L24" s="23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105</v>
      </c>
      <c r="E27" s="31"/>
      <c r="F27" s="31"/>
      <c r="G27" s="31"/>
      <c r="H27" s="31"/>
      <c r="I27" s="31"/>
      <c r="J27" s="31"/>
      <c r="K27" s="31"/>
      <c r="L27" s="31"/>
      <c r="M27" s="237">
        <f>N88</f>
        <v>0</v>
      </c>
      <c r="N27" s="230"/>
      <c r="O27" s="230"/>
      <c r="P27" s="230"/>
      <c r="Q27" s="31"/>
      <c r="R27" s="32"/>
    </row>
    <row r="28" spans="2:18" s="1" customFormat="1" ht="14.45" customHeight="1">
      <c r="B28" s="30"/>
      <c r="C28" s="31"/>
      <c r="D28" s="29" t="s">
        <v>94</v>
      </c>
      <c r="E28" s="31"/>
      <c r="F28" s="31"/>
      <c r="G28" s="31"/>
      <c r="H28" s="31"/>
      <c r="I28" s="31"/>
      <c r="J28" s="31"/>
      <c r="K28" s="31"/>
      <c r="L28" s="31"/>
      <c r="M28" s="237">
        <f>N92</f>
        <v>0</v>
      </c>
      <c r="N28" s="230"/>
      <c r="O28" s="230"/>
      <c r="P28" s="23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39</v>
      </c>
      <c r="E30" s="31"/>
      <c r="F30" s="31"/>
      <c r="G30" s="31"/>
      <c r="H30" s="31"/>
      <c r="I30" s="31"/>
      <c r="J30" s="31"/>
      <c r="K30" s="31"/>
      <c r="L30" s="31"/>
      <c r="M30" s="289">
        <f>ROUND(M27+M28,2)</f>
        <v>0</v>
      </c>
      <c r="N30" s="230"/>
      <c r="O30" s="230"/>
      <c r="P30" s="23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40</v>
      </c>
      <c r="E32" s="37" t="s">
        <v>41</v>
      </c>
      <c r="F32" s="38">
        <v>0.21</v>
      </c>
      <c r="G32" s="101" t="s">
        <v>42</v>
      </c>
      <c r="H32" s="288">
        <f>ROUND((SUM(BE92:BE93)+SUM(BE111:BE131)),2)</f>
        <v>0</v>
      </c>
      <c r="I32" s="230"/>
      <c r="J32" s="230"/>
      <c r="K32" s="31"/>
      <c r="L32" s="31"/>
      <c r="M32" s="288">
        <f>ROUND(ROUND((SUM(BE92:BE93)+SUM(BE111:BE131)),2)*F32,2)</f>
        <v>0</v>
      </c>
      <c r="N32" s="230"/>
      <c r="O32" s="230"/>
      <c r="P32" s="230"/>
      <c r="Q32" s="31"/>
      <c r="R32" s="32"/>
    </row>
    <row r="33" spans="2:18" s="1" customFormat="1" ht="14.45" customHeight="1">
      <c r="B33" s="30"/>
      <c r="C33" s="31"/>
      <c r="D33" s="31"/>
      <c r="E33" s="37" t="s">
        <v>43</v>
      </c>
      <c r="F33" s="38">
        <v>0.15</v>
      </c>
      <c r="G33" s="101" t="s">
        <v>42</v>
      </c>
      <c r="H33" s="288">
        <f>ROUND((SUM(BF92:BF93)+SUM(BF111:BF131)),2)</f>
        <v>0</v>
      </c>
      <c r="I33" s="230"/>
      <c r="J33" s="230"/>
      <c r="K33" s="31"/>
      <c r="L33" s="31"/>
      <c r="M33" s="288">
        <f>ROUND(ROUND((SUM(BF92:BF93)+SUM(BF111:BF131)),2)*F33,2)</f>
        <v>0</v>
      </c>
      <c r="N33" s="230"/>
      <c r="O33" s="230"/>
      <c r="P33" s="23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44</v>
      </c>
      <c r="F34" s="38">
        <v>0.21</v>
      </c>
      <c r="G34" s="101" t="s">
        <v>42</v>
      </c>
      <c r="H34" s="288">
        <f>ROUND((SUM(BG92:BG93)+SUM(BG111:BG131)),2)</f>
        <v>0</v>
      </c>
      <c r="I34" s="230"/>
      <c r="J34" s="230"/>
      <c r="K34" s="31"/>
      <c r="L34" s="31"/>
      <c r="M34" s="288">
        <v>0</v>
      </c>
      <c r="N34" s="230"/>
      <c r="O34" s="230"/>
      <c r="P34" s="23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45</v>
      </c>
      <c r="F35" s="38">
        <v>0.15</v>
      </c>
      <c r="G35" s="101" t="s">
        <v>42</v>
      </c>
      <c r="H35" s="288">
        <f>ROUND((SUM(BH92:BH93)+SUM(BH111:BH131)),2)</f>
        <v>0</v>
      </c>
      <c r="I35" s="230"/>
      <c r="J35" s="230"/>
      <c r="K35" s="31"/>
      <c r="L35" s="31"/>
      <c r="M35" s="288">
        <v>0</v>
      </c>
      <c r="N35" s="230"/>
      <c r="O35" s="230"/>
      <c r="P35" s="23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46</v>
      </c>
      <c r="F36" s="38">
        <v>0</v>
      </c>
      <c r="G36" s="101" t="s">
        <v>42</v>
      </c>
      <c r="H36" s="288">
        <f>ROUND((SUM(BI92:BI93)+SUM(BI111:BI131)),2)</f>
        <v>0</v>
      </c>
      <c r="I36" s="230"/>
      <c r="J36" s="230"/>
      <c r="K36" s="31"/>
      <c r="L36" s="31"/>
      <c r="M36" s="288">
        <v>0</v>
      </c>
      <c r="N36" s="230"/>
      <c r="O36" s="230"/>
      <c r="P36" s="23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47</v>
      </c>
      <c r="E38" s="70"/>
      <c r="F38" s="70"/>
      <c r="G38" s="103" t="s">
        <v>48</v>
      </c>
      <c r="H38" s="104" t="s">
        <v>49</v>
      </c>
      <c r="I38" s="70"/>
      <c r="J38" s="70"/>
      <c r="K38" s="70"/>
      <c r="L38" s="287">
        <f>SUM(M30:M36)</f>
        <v>0</v>
      </c>
      <c r="M38" s="244"/>
      <c r="N38" s="244"/>
      <c r="O38" s="244"/>
      <c r="P38" s="246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51" t="s">
        <v>106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13</v>
      </c>
      <c r="D78" s="31"/>
      <c r="E78" s="31"/>
      <c r="F78" s="279" t="str">
        <f>F6</f>
        <v>Sanace odvalu dolu Šafary v k. ú. Kaňk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1"/>
      <c r="R78" s="32"/>
    </row>
    <row r="79" spans="2:18" s="1" customFormat="1" ht="36.95" customHeight="1">
      <c r="B79" s="30"/>
      <c r="C79" s="64" t="s">
        <v>103</v>
      </c>
      <c r="D79" s="31"/>
      <c r="E79" s="31"/>
      <c r="F79" s="252" t="str">
        <f>F7</f>
        <v>SO 01 - Terénní úpravy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20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22</v>
      </c>
      <c r="L81" s="31"/>
      <c r="M81" s="280" t="str">
        <f>IF(O9="","",O9)</f>
        <v>16.11.2016</v>
      </c>
      <c r="N81" s="230"/>
      <c r="O81" s="230"/>
      <c r="P81" s="23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28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33</v>
      </c>
      <c r="L83" s="31"/>
      <c r="M83" s="258" t="str">
        <f>E18</f>
        <v xml:space="preserve"> </v>
      </c>
      <c r="N83" s="230"/>
      <c r="O83" s="230"/>
      <c r="P83" s="230"/>
      <c r="Q83" s="230"/>
      <c r="R83" s="32"/>
    </row>
    <row r="84" spans="2:18" s="1" customFormat="1" ht="14.45" customHeight="1">
      <c r="B84" s="30"/>
      <c r="C84" s="26" t="s">
        <v>32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35</v>
      </c>
      <c r="L84" s="31"/>
      <c r="M84" s="258" t="str">
        <f>E21</f>
        <v xml:space="preserve"> </v>
      </c>
      <c r="N84" s="230"/>
      <c r="O84" s="230"/>
      <c r="P84" s="230"/>
      <c r="Q84" s="23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86" t="s">
        <v>107</v>
      </c>
      <c r="D86" s="285"/>
      <c r="E86" s="285"/>
      <c r="F86" s="285"/>
      <c r="G86" s="285"/>
      <c r="H86" s="98"/>
      <c r="I86" s="98"/>
      <c r="J86" s="98"/>
      <c r="K86" s="98"/>
      <c r="L86" s="98"/>
      <c r="M86" s="98"/>
      <c r="N86" s="286" t="s">
        <v>108</v>
      </c>
      <c r="O86" s="230"/>
      <c r="P86" s="230"/>
      <c r="Q86" s="23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9">
        <f>N111</f>
        <v>0</v>
      </c>
      <c r="O88" s="230"/>
      <c r="P88" s="230"/>
      <c r="Q88" s="230"/>
      <c r="R88" s="32"/>
      <c r="AU88" s="15" t="s">
        <v>110</v>
      </c>
    </row>
    <row r="89" spans="2:18" s="6" customFormat="1" ht="24.95" customHeight="1">
      <c r="B89" s="106"/>
      <c r="C89" s="107"/>
      <c r="D89" s="108" t="s">
        <v>111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69">
        <f>N112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112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N113</f>
        <v>0</v>
      </c>
      <c r="O90" s="283"/>
      <c r="P90" s="283"/>
      <c r="Q90" s="283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84">
        <v>0</v>
      </c>
      <c r="O92" s="230"/>
      <c r="P92" s="230"/>
      <c r="Q92" s="230"/>
      <c r="R92" s="32"/>
      <c r="T92" s="114"/>
      <c r="U92" s="115" t="s">
        <v>40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99</v>
      </c>
      <c r="D94" s="98"/>
      <c r="E94" s="98"/>
      <c r="F94" s="98"/>
      <c r="G94" s="98"/>
      <c r="H94" s="98"/>
      <c r="I94" s="98"/>
      <c r="J94" s="98"/>
      <c r="K94" s="98"/>
      <c r="L94" s="242">
        <f>ROUND(SUM(N88+N92),2)</f>
        <v>0</v>
      </c>
      <c r="M94" s="285"/>
      <c r="N94" s="285"/>
      <c r="O94" s="285"/>
      <c r="P94" s="285"/>
      <c r="Q94" s="285"/>
      <c r="R94" s="32"/>
    </row>
    <row r="95" spans="2:18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95" customHeight="1">
      <c r="B100" s="30"/>
      <c r="C100" s="251" t="s">
        <v>114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32"/>
    </row>
    <row r="101" spans="2:18" s="1" customFormat="1" ht="6.9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6" t="s">
        <v>13</v>
      </c>
      <c r="D102" s="31"/>
      <c r="E102" s="31"/>
      <c r="F102" s="279" t="str">
        <f>F6</f>
        <v>Sanace odvalu dolu Šafary v k. ú. Kaňk</v>
      </c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31"/>
      <c r="R102" s="32"/>
    </row>
    <row r="103" spans="2:18" s="1" customFormat="1" ht="36.95" customHeight="1">
      <c r="B103" s="30"/>
      <c r="C103" s="64" t="s">
        <v>103</v>
      </c>
      <c r="D103" s="31"/>
      <c r="E103" s="31"/>
      <c r="F103" s="252" t="str">
        <f>F7</f>
        <v>SO 01 - Terénní úpravy</v>
      </c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31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6" t="s">
        <v>20</v>
      </c>
      <c r="D105" s="31"/>
      <c r="E105" s="31"/>
      <c r="F105" s="24" t="str">
        <f>F9</f>
        <v>Kaňk</v>
      </c>
      <c r="G105" s="31"/>
      <c r="H105" s="31"/>
      <c r="I105" s="31"/>
      <c r="J105" s="31"/>
      <c r="K105" s="26" t="s">
        <v>22</v>
      </c>
      <c r="L105" s="31"/>
      <c r="M105" s="280" t="str">
        <f>IF(O9="","",O9)</f>
        <v>16.11.2016</v>
      </c>
      <c r="N105" s="230"/>
      <c r="O105" s="230"/>
      <c r="P105" s="230"/>
      <c r="Q105" s="31"/>
      <c r="R105" s="32"/>
    </row>
    <row r="106" spans="2:18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6" t="s">
        <v>28</v>
      </c>
      <c r="D107" s="31"/>
      <c r="E107" s="31"/>
      <c r="F107" s="24" t="str">
        <f>E12</f>
        <v xml:space="preserve"> </v>
      </c>
      <c r="G107" s="31"/>
      <c r="H107" s="31"/>
      <c r="I107" s="31"/>
      <c r="J107" s="31"/>
      <c r="K107" s="26" t="s">
        <v>33</v>
      </c>
      <c r="L107" s="31"/>
      <c r="M107" s="258" t="str">
        <f>E18</f>
        <v xml:space="preserve"> </v>
      </c>
      <c r="N107" s="230"/>
      <c r="O107" s="230"/>
      <c r="P107" s="230"/>
      <c r="Q107" s="230"/>
      <c r="R107" s="32"/>
    </row>
    <row r="108" spans="2:18" s="1" customFormat="1" ht="14.45" customHeight="1">
      <c r="B108" s="30"/>
      <c r="C108" s="26" t="s">
        <v>32</v>
      </c>
      <c r="D108" s="31"/>
      <c r="E108" s="31"/>
      <c r="F108" s="24" t="str">
        <f>IF(E15="","",E15)</f>
        <v xml:space="preserve"> </v>
      </c>
      <c r="G108" s="31"/>
      <c r="H108" s="31"/>
      <c r="I108" s="31"/>
      <c r="J108" s="31"/>
      <c r="K108" s="26" t="s">
        <v>35</v>
      </c>
      <c r="L108" s="31"/>
      <c r="M108" s="258" t="str">
        <f>E21</f>
        <v xml:space="preserve"> </v>
      </c>
      <c r="N108" s="230"/>
      <c r="O108" s="230"/>
      <c r="P108" s="230"/>
      <c r="Q108" s="230"/>
      <c r="R108" s="32"/>
    </row>
    <row r="109" spans="2:18" s="1" customFormat="1" ht="10.3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115</v>
      </c>
      <c r="D110" s="118" t="s">
        <v>116</v>
      </c>
      <c r="E110" s="118" t="s">
        <v>58</v>
      </c>
      <c r="F110" s="275" t="s">
        <v>117</v>
      </c>
      <c r="G110" s="276"/>
      <c r="H110" s="276"/>
      <c r="I110" s="276"/>
      <c r="J110" s="118" t="s">
        <v>118</v>
      </c>
      <c r="K110" s="118" t="s">
        <v>119</v>
      </c>
      <c r="L110" s="277" t="s">
        <v>120</v>
      </c>
      <c r="M110" s="276"/>
      <c r="N110" s="275" t="s">
        <v>108</v>
      </c>
      <c r="O110" s="276"/>
      <c r="P110" s="276"/>
      <c r="Q110" s="278"/>
      <c r="R110" s="119"/>
      <c r="T110" s="170" t="s">
        <v>121</v>
      </c>
      <c r="U110" s="170" t="s">
        <v>40</v>
      </c>
      <c r="V110" s="170" t="s">
        <v>122</v>
      </c>
      <c r="W110" s="170" t="s">
        <v>123</v>
      </c>
      <c r="X110" s="170" t="s">
        <v>124</v>
      </c>
      <c r="Y110" s="170" t="s">
        <v>125</v>
      </c>
      <c r="Z110" s="170" t="s">
        <v>126</v>
      </c>
      <c r="AA110" s="170" t="s">
        <v>127</v>
      </c>
    </row>
    <row r="111" spans="2:63" s="1" customFormat="1" ht="29.25" customHeight="1">
      <c r="B111" s="30"/>
      <c r="C111" s="75" t="s">
        <v>105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66">
        <f>SUM(N112)</f>
        <v>0</v>
      </c>
      <c r="O111" s="267"/>
      <c r="P111" s="267"/>
      <c r="Q111" s="267"/>
      <c r="R111" s="32"/>
      <c r="T111" s="169"/>
      <c r="U111" s="169"/>
      <c r="V111" s="169"/>
      <c r="W111" s="171">
        <f>W112</f>
        <v>636.65</v>
      </c>
      <c r="X111" s="169"/>
      <c r="Y111" s="171">
        <f>Y112</f>
        <v>0</v>
      </c>
      <c r="Z111" s="169"/>
      <c r="AA111" s="171">
        <f>AA112</f>
        <v>0</v>
      </c>
      <c r="AT111" s="15" t="s">
        <v>75</v>
      </c>
      <c r="AU111" s="15" t="s">
        <v>110</v>
      </c>
      <c r="BK111" s="122" t="e">
        <f>BK112</f>
        <v>#REF!</v>
      </c>
    </row>
    <row r="112" spans="2:63" s="9" customFormat="1" ht="37.35" customHeight="1">
      <c r="B112" s="123"/>
      <c r="C112" s="124"/>
      <c r="D112" s="125" t="s">
        <v>111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68">
        <f>SUM(N113)</f>
        <v>0</v>
      </c>
      <c r="O112" s="269"/>
      <c r="P112" s="269"/>
      <c r="Q112" s="269"/>
      <c r="R112" s="126"/>
      <c r="T112" s="124"/>
      <c r="U112" s="124"/>
      <c r="V112" s="124"/>
      <c r="W112" s="128">
        <f>SUM(W113)</f>
        <v>636.65</v>
      </c>
      <c r="X112" s="124"/>
      <c r="Y112" s="128">
        <f>SUM(Y113)</f>
        <v>0</v>
      </c>
      <c r="Z112" s="124"/>
      <c r="AA112" s="128">
        <f>SUM(AA113)</f>
        <v>0</v>
      </c>
      <c r="AR112" s="130" t="s">
        <v>19</v>
      </c>
      <c r="AT112" s="131" t="s">
        <v>75</v>
      </c>
      <c r="AU112" s="131" t="s">
        <v>76</v>
      </c>
      <c r="AY112" s="130" t="s">
        <v>128</v>
      </c>
      <c r="BK112" s="132" t="e">
        <f>BK113+#REF!+#REF!+#REF!</f>
        <v>#REF!</v>
      </c>
    </row>
    <row r="113" spans="2:63" s="9" customFormat="1" ht="19.9" customHeight="1">
      <c r="B113" s="123"/>
      <c r="C113" s="124"/>
      <c r="D113" s="133" t="s">
        <v>112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270">
        <f>SUM(N114+N117+N120+N123+N126+N129)</f>
        <v>0</v>
      </c>
      <c r="O113" s="271"/>
      <c r="P113" s="271"/>
      <c r="Q113" s="271"/>
      <c r="R113" s="126"/>
      <c r="T113" s="124"/>
      <c r="U113" s="124"/>
      <c r="V113" s="124"/>
      <c r="W113" s="128">
        <f>SUM(W114:W131)</f>
        <v>636.65</v>
      </c>
      <c r="X113" s="124"/>
      <c r="Y113" s="128">
        <f>SUM(Y114:Y131)</f>
        <v>0</v>
      </c>
      <c r="Z113" s="124"/>
      <c r="AA113" s="128">
        <f>SUM(AA114:AA131)</f>
        <v>0</v>
      </c>
      <c r="AR113" s="130" t="s">
        <v>19</v>
      </c>
      <c r="AT113" s="131" t="s">
        <v>75</v>
      </c>
      <c r="AU113" s="131" t="s">
        <v>19</v>
      </c>
      <c r="AY113" s="130" t="s">
        <v>128</v>
      </c>
      <c r="BK113" s="132">
        <f>SUM(BK114:BK131)</f>
        <v>0</v>
      </c>
    </row>
    <row r="114" spans="2:65" s="178" customFormat="1" ht="31.5" customHeight="1">
      <c r="B114" s="172"/>
      <c r="C114" s="173" t="s">
        <v>19</v>
      </c>
      <c r="D114" s="173" t="s">
        <v>129</v>
      </c>
      <c r="E114" s="174" t="s">
        <v>130</v>
      </c>
      <c r="F114" s="272" t="s">
        <v>131</v>
      </c>
      <c r="G114" s="273"/>
      <c r="H114" s="273"/>
      <c r="I114" s="273"/>
      <c r="J114" s="175" t="s">
        <v>132</v>
      </c>
      <c r="K114" s="176">
        <v>1050</v>
      </c>
      <c r="L114" s="274"/>
      <c r="M114" s="273"/>
      <c r="N114" s="274">
        <f>ROUND(L114*K114,2)</f>
        <v>0</v>
      </c>
      <c r="O114" s="273"/>
      <c r="P114" s="273"/>
      <c r="Q114" s="273"/>
      <c r="R114" s="177"/>
      <c r="T114" s="179"/>
      <c r="U114" s="180" t="s">
        <v>41</v>
      </c>
      <c r="V114" s="181">
        <v>0.187</v>
      </c>
      <c r="W114" s="181">
        <f>V114*K114</f>
        <v>196.35</v>
      </c>
      <c r="X114" s="181">
        <v>0</v>
      </c>
      <c r="Y114" s="181">
        <f>X114*K114</f>
        <v>0</v>
      </c>
      <c r="Z114" s="181">
        <v>0</v>
      </c>
      <c r="AA114" s="181">
        <f>Z114*K114</f>
        <v>0</v>
      </c>
      <c r="AR114" s="182" t="s">
        <v>133</v>
      </c>
      <c r="AT114" s="182" t="s">
        <v>129</v>
      </c>
      <c r="AU114" s="182" t="s">
        <v>101</v>
      </c>
      <c r="AY114" s="182" t="s">
        <v>128</v>
      </c>
      <c r="BE114" s="183">
        <f>IF(U114="základní",N114,0)</f>
        <v>0</v>
      </c>
      <c r="BF114" s="183">
        <f>IF(U114="snížená",N114,0)</f>
        <v>0</v>
      </c>
      <c r="BG114" s="183">
        <f>IF(U114="zákl. přenesená",N114,0)</f>
        <v>0</v>
      </c>
      <c r="BH114" s="183">
        <f>IF(U114="sníž. přenesená",N114,0)</f>
        <v>0</v>
      </c>
      <c r="BI114" s="183">
        <f>IF(U114="nulová",N114,0)</f>
        <v>0</v>
      </c>
      <c r="BJ114" s="182" t="s">
        <v>19</v>
      </c>
      <c r="BK114" s="183">
        <f>ROUND(L114*K114,2)</f>
        <v>0</v>
      </c>
      <c r="BL114" s="182" t="s">
        <v>133</v>
      </c>
      <c r="BM114" s="182" t="s">
        <v>134</v>
      </c>
    </row>
    <row r="115" spans="2:51" s="189" customFormat="1" ht="22.5" customHeight="1">
      <c r="B115" s="184"/>
      <c r="C115" s="185"/>
      <c r="D115" s="185"/>
      <c r="E115" s="186" t="s">
        <v>3</v>
      </c>
      <c r="F115" s="261" t="s">
        <v>283</v>
      </c>
      <c r="G115" s="262"/>
      <c r="H115" s="262"/>
      <c r="I115" s="262"/>
      <c r="J115" s="185"/>
      <c r="K115" s="187">
        <v>1050</v>
      </c>
      <c r="L115" s="185"/>
      <c r="M115" s="185"/>
      <c r="N115" s="185"/>
      <c r="O115" s="185"/>
      <c r="P115" s="185"/>
      <c r="Q115" s="185"/>
      <c r="R115" s="188"/>
      <c r="T115" s="185"/>
      <c r="U115" s="185"/>
      <c r="V115" s="185"/>
      <c r="W115" s="185"/>
      <c r="X115" s="185"/>
      <c r="Y115" s="185"/>
      <c r="Z115" s="185"/>
      <c r="AA115" s="185"/>
      <c r="AT115" s="190" t="s">
        <v>135</v>
      </c>
      <c r="AU115" s="190" t="s">
        <v>101</v>
      </c>
      <c r="AV115" s="189" t="s">
        <v>101</v>
      </c>
      <c r="AW115" s="189" t="s">
        <v>34</v>
      </c>
      <c r="AX115" s="189" t="s">
        <v>76</v>
      </c>
      <c r="AY115" s="190" t="s">
        <v>128</v>
      </c>
    </row>
    <row r="116" spans="2:51" s="196" customFormat="1" ht="22.5" customHeight="1">
      <c r="B116" s="191"/>
      <c r="C116" s="192"/>
      <c r="D116" s="192"/>
      <c r="E116" s="193" t="s">
        <v>3</v>
      </c>
      <c r="F116" s="263" t="s">
        <v>136</v>
      </c>
      <c r="G116" s="264"/>
      <c r="H116" s="264"/>
      <c r="I116" s="264"/>
      <c r="J116" s="192"/>
      <c r="K116" s="194">
        <v>1050</v>
      </c>
      <c r="L116" s="192"/>
      <c r="M116" s="192"/>
      <c r="N116" s="192"/>
      <c r="O116" s="192"/>
      <c r="P116" s="192"/>
      <c r="Q116" s="192"/>
      <c r="R116" s="195"/>
      <c r="T116" s="192"/>
      <c r="U116" s="192"/>
      <c r="V116" s="192"/>
      <c r="W116" s="192"/>
      <c r="X116" s="192"/>
      <c r="Y116" s="192"/>
      <c r="Z116" s="192"/>
      <c r="AA116" s="192"/>
      <c r="AT116" s="197" t="s">
        <v>135</v>
      </c>
      <c r="AU116" s="197" t="s">
        <v>101</v>
      </c>
      <c r="AV116" s="196" t="s">
        <v>133</v>
      </c>
      <c r="AW116" s="196" t="s">
        <v>34</v>
      </c>
      <c r="AX116" s="196" t="s">
        <v>19</v>
      </c>
      <c r="AY116" s="197" t="s">
        <v>128</v>
      </c>
    </row>
    <row r="117" spans="2:65" s="178" customFormat="1" ht="31.5" customHeight="1">
      <c r="B117" s="172"/>
      <c r="C117" s="173" t="s">
        <v>101</v>
      </c>
      <c r="D117" s="173" t="s">
        <v>129</v>
      </c>
      <c r="E117" s="174" t="s">
        <v>137</v>
      </c>
      <c r="F117" s="272" t="s">
        <v>138</v>
      </c>
      <c r="G117" s="273"/>
      <c r="H117" s="273"/>
      <c r="I117" s="273"/>
      <c r="J117" s="175" t="s">
        <v>132</v>
      </c>
      <c r="K117" s="176">
        <v>525</v>
      </c>
      <c r="L117" s="274"/>
      <c r="M117" s="273"/>
      <c r="N117" s="274">
        <f>ROUND(L117*K117,2)</f>
        <v>0</v>
      </c>
      <c r="O117" s="273"/>
      <c r="P117" s="273"/>
      <c r="Q117" s="273"/>
      <c r="R117" s="177"/>
      <c r="T117" s="179"/>
      <c r="U117" s="180" t="s">
        <v>41</v>
      </c>
      <c r="V117" s="181">
        <v>0.058</v>
      </c>
      <c r="W117" s="181">
        <f>V117*K117</f>
        <v>30.450000000000003</v>
      </c>
      <c r="X117" s="181">
        <v>0</v>
      </c>
      <c r="Y117" s="181">
        <f>X117*K117</f>
        <v>0</v>
      </c>
      <c r="Z117" s="181">
        <v>0</v>
      </c>
      <c r="AA117" s="181">
        <f>Z117*K117</f>
        <v>0</v>
      </c>
      <c r="AR117" s="182" t="s">
        <v>133</v>
      </c>
      <c r="AT117" s="182" t="s">
        <v>129</v>
      </c>
      <c r="AU117" s="182" t="s">
        <v>101</v>
      </c>
      <c r="AY117" s="182" t="s">
        <v>128</v>
      </c>
      <c r="BE117" s="183">
        <f>IF(U117="základní",N117,0)</f>
        <v>0</v>
      </c>
      <c r="BF117" s="183">
        <f>IF(U117="snížená",N117,0)</f>
        <v>0</v>
      </c>
      <c r="BG117" s="183">
        <f>IF(U117="zákl. přenesená",N117,0)</f>
        <v>0</v>
      </c>
      <c r="BH117" s="183">
        <f>IF(U117="sníž. přenesená",N117,0)</f>
        <v>0</v>
      </c>
      <c r="BI117" s="183">
        <f>IF(U117="nulová",N117,0)</f>
        <v>0</v>
      </c>
      <c r="BJ117" s="182" t="s">
        <v>19</v>
      </c>
      <c r="BK117" s="183">
        <f>ROUND(L117*K117,2)</f>
        <v>0</v>
      </c>
      <c r="BL117" s="182" t="s">
        <v>133</v>
      </c>
      <c r="BM117" s="182" t="s">
        <v>139</v>
      </c>
    </row>
    <row r="118" spans="2:51" s="189" customFormat="1" ht="22.5" customHeight="1">
      <c r="B118" s="184"/>
      <c r="C118" s="185"/>
      <c r="D118" s="185"/>
      <c r="E118" s="186" t="s">
        <v>3</v>
      </c>
      <c r="F118" s="261" t="s">
        <v>284</v>
      </c>
      <c r="G118" s="262"/>
      <c r="H118" s="262"/>
      <c r="I118" s="262"/>
      <c r="J118" s="185"/>
      <c r="K118" s="187">
        <v>525</v>
      </c>
      <c r="L118" s="185"/>
      <c r="M118" s="185"/>
      <c r="N118" s="185"/>
      <c r="O118" s="185"/>
      <c r="P118" s="185"/>
      <c r="Q118" s="185"/>
      <c r="R118" s="188"/>
      <c r="T118" s="185"/>
      <c r="U118" s="185"/>
      <c r="V118" s="185"/>
      <c r="W118" s="185"/>
      <c r="X118" s="185"/>
      <c r="Y118" s="185"/>
      <c r="Z118" s="185"/>
      <c r="AA118" s="185"/>
      <c r="AT118" s="190" t="s">
        <v>135</v>
      </c>
      <c r="AU118" s="190" t="s">
        <v>101</v>
      </c>
      <c r="AV118" s="189" t="s">
        <v>101</v>
      </c>
      <c r="AW118" s="189" t="s">
        <v>34</v>
      </c>
      <c r="AX118" s="189" t="s">
        <v>76</v>
      </c>
      <c r="AY118" s="190" t="s">
        <v>128</v>
      </c>
    </row>
    <row r="119" spans="2:51" s="196" customFormat="1" ht="22.5" customHeight="1">
      <c r="B119" s="191"/>
      <c r="C119" s="192"/>
      <c r="D119" s="192"/>
      <c r="E119" s="193" t="s">
        <v>3</v>
      </c>
      <c r="F119" s="263" t="s">
        <v>136</v>
      </c>
      <c r="G119" s="264"/>
      <c r="H119" s="264"/>
      <c r="I119" s="264"/>
      <c r="J119" s="192"/>
      <c r="K119" s="194">
        <v>525</v>
      </c>
      <c r="L119" s="192"/>
      <c r="M119" s="192"/>
      <c r="N119" s="192"/>
      <c r="O119" s="192"/>
      <c r="P119" s="192"/>
      <c r="Q119" s="192"/>
      <c r="R119" s="195"/>
      <c r="T119" s="192"/>
      <c r="U119" s="192"/>
      <c r="V119" s="192"/>
      <c r="W119" s="192"/>
      <c r="X119" s="192"/>
      <c r="Y119" s="192"/>
      <c r="Z119" s="192"/>
      <c r="AA119" s="192"/>
      <c r="AT119" s="197" t="s">
        <v>135</v>
      </c>
      <c r="AU119" s="197" t="s">
        <v>101</v>
      </c>
      <c r="AV119" s="196" t="s">
        <v>133</v>
      </c>
      <c r="AW119" s="196" t="s">
        <v>34</v>
      </c>
      <c r="AX119" s="196" t="s">
        <v>19</v>
      </c>
      <c r="AY119" s="197" t="s">
        <v>128</v>
      </c>
    </row>
    <row r="120" spans="2:65" s="178" customFormat="1" ht="31.5" customHeight="1">
      <c r="B120" s="172"/>
      <c r="C120" s="173" t="s">
        <v>140</v>
      </c>
      <c r="D120" s="173" t="s">
        <v>129</v>
      </c>
      <c r="E120" s="174" t="s">
        <v>141</v>
      </c>
      <c r="F120" s="272" t="s">
        <v>142</v>
      </c>
      <c r="G120" s="273"/>
      <c r="H120" s="273"/>
      <c r="I120" s="273"/>
      <c r="J120" s="175" t="s">
        <v>132</v>
      </c>
      <c r="K120" s="176">
        <v>1050</v>
      </c>
      <c r="L120" s="274"/>
      <c r="M120" s="273"/>
      <c r="N120" s="274">
        <f>ROUND(L120*K120,2)</f>
        <v>0</v>
      </c>
      <c r="O120" s="273"/>
      <c r="P120" s="273"/>
      <c r="Q120" s="273"/>
      <c r="R120" s="177"/>
      <c r="T120" s="179"/>
      <c r="U120" s="180" t="s">
        <v>41</v>
      </c>
      <c r="V120" s="181">
        <v>0.074</v>
      </c>
      <c r="W120" s="181">
        <f>V120*K120</f>
        <v>77.7</v>
      </c>
      <c r="X120" s="181">
        <v>0</v>
      </c>
      <c r="Y120" s="181">
        <f>X120*K120</f>
        <v>0</v>
      </c>
      <c r="Z120" s="181">
        <v>0</v>
      </c>
      <c r="AA120" s="181">
        <f>Z120*K120</f>
        <v>0</v>
      </c>
      <c r="AR120" s="182" t="s">
        <v>133</v>
      </c>
      <c r="AT120" s="182" t="s">
        <v>129</v>
      </c>
      <c r="AU120" s="182" t="s">
        <v>101</v>
      </c>
      <c r="AY120" s="182" t="s">
        <v>128</v>
      </c>
      <c r="BE120" s="183">
        <f>IF(U120="základní",N120,0)</f>
        <v>0</v>
      </c>
      <c r="BF120" s="183">
        <f>IF(U120="snížená",N120,0)</f>
        <v>0</v>
      </c>
      <c r="BG120" s="183">
        <f>IF(U120="zákl. přenesená",N120,0)</f>
        <v>0</v>
      </c>
      <c r="BH120" s="183">
        <f>IF(U120="sníž. přenesená",N120,0)</f>
        <v>0</v>
      </c>
      <c r="BI120" s="183">
        <f>IF(U120="nulová",N120,0)</f>
        <v>0</v>
      </c>
      <c r="BJ120" s="182" t="s">
        <v>19</v>
      </c>
      <c r="BK120" s="183">
        <f>ROUND(L120*K120,2)</f>
        <v>0</v>
      </c>
      <c r="BL120" s="182" t="s">
        <v>133</v>
      </c>
      <c r="BM120" s="182" t="s">
        <v>143</v>
      </c>
    </row>
    <row r="121" spans="2:51" s="189" customFormat="1" ht="22.5" customHeight="1">
      <c r="B121" s="184"/>
      <c r="C121" s="185"/>
      <c r="D121" s="185"/>
      <c r="E121" s="186" t="s">
        <v>3</v>
      </c>
      <c r="F121" s="261" t="s">
        <v>285</v>
      </c>
      <c r="G121" s="262"/>
      <c r="H121" s="262"/>
      <c r="I121" s="262"/>
      <c r="J121" s="185"/>
      <c r="K121" s="187">
        <v>1050</v>
      </c>
      <c r="L121" s="185"/>
      <c r="M121" s="185"/>
      <c r="N121" s="185"/>
      <c r="O121" s="185"/>
      <c r="P121" s="185"/>
      <c r="Q121" s="185"/>
      <c r="R121" s="188"/>
      <c r="T121" s="185"/>
      <c r="U121" s="185"/>
      <c r="V121" s="185"/>
      <c r="W121" s="185"/>
      <c r="X121" s="185"/>
      <c r="Y121" s="185"/>
      <c r="Z121" s="185"/>
      <c r="AA121" s="185"/>
      <c r="AT121" s="190" t="s">
        <v>135</v>
      </c>
      <c r="AU121" s="190" t="s">
        <v>101</v>
      </c>
      <c r="AV121" s="189" t="s">
        <v>101</v>
      </c>
      <c r="AW121" s="189" t="s">
        <v>34</v>
      </c>
      <c r="AX121" s="189" t="s">
        <v>76</v>
      </c>
      <c r="AY121" s="190" t="s">
        <v>128</v>
      </c>
    </row>
    <row r="122" spans="2:51" s="196" customFormat="1" ht="22.5" customHeight="1">
      <c r="B122" s="191"/>
      <c r="C122" s="192"/>
      <c r="D122" s="192"/>
      <c r="E122" s="193" t="s">
        <v>3</v>
      </c>
      <c r="F122" s="263" t="s">
        <v>136</v>
      </c>
      <c r="G122" s="264"/>
      <c r="H122" s="264"/>
      <c r="I122" s="264"/>
      <c r="J122" s="192"/>
      <c r="K122" s="194">
        <v>1050</v>
      </c>
      <c r="L122" s="192"/>
      <c r="M122" s="192"/>
      <c r="N122" s="192"/>
      <c r="O122" s="192"/>
      <c r="P122" s="192"/>
      <c r="Q122" s="192"/>
      <c r="R122" s="195"/>
      <c r="T122" s="192"/>
      <c r="U122" s="192"/>
      <c r="V122" s="192"/>
      <c r="W122" s="192"/>
      <c r="X122" s="192"/>
      <c r="Y122" s="192"/>
      <c r="Z122" s="192"/>
      <c r="AA122" s="192"/>
      <c r="AT122" s="197" t="s">
        <v>135</v>
      </c>
      <c r="AU122" s="197" t="s">
        <v>101</v>
      </c>
      <c r="AV122" s="196" t="s">
        <v>133</v>
      </c>
      <c r="AW122" s="196" t="s">
        <v>34</v>
      </c>
      <c r="AX122" s="196" t="s">
        <v>19</v>
      </c>
      <c r="AY122" s="197" t="s">
        <v>128</v>
      </c>
    </row>
    <row r="123" spans="2:65" s="178" customFormat="1" ht="31.5" customHeight="1">
      <c r="B123" s="172"/>
      <c r="C123" s="173">
        <v>4</v>
      </c>
      <c r="D123" s="173" t="s">
        <v>129</v>
      </c>
      <c r="E123" s="174" t="s">
        <v>145</v>
      </c>
      <c r="F123" s="272" t="s">
        <v>146</v>
      </c>
      <c r="G123" s="273"/>
      <c r="H123" s="273"/>
      <c r="I123" s="273"/>
      <c r="J123" s="175" t="s">
        <v>132</v>
      </c>
      <c r="K123" s="176">
        <v>1050</v>
      </c>
      <c r="L123" s="274"/>
      <c r="M123" s="273"/>
      <c r="N123" s="274">
        <f>ROUND(L123*K123,2)</f>
        <v>0</v>
      </c>
      <c r="O123" s="273"/>
      <c r="P123" s="273"/>
      <c r="Q123" s="273"/>
      <c r="R123" s="177"/>
      <c r="T123" s="179"/>
      <c r="U123" s="180" t="s">
        <v>41</v>
      </c>
      <c r="V123" s="181">
        <v>0.05</v>
      </c>
      <c r="W123" s="181">
        <f>V123*K123</f>
        <v>52.5</v>
      </c>
      <c r="X123" s="181">
        <v>0</v>
      </c>
      <c r="Y123" s="181">
        <f>X123*K123</f>
        <v>0</v>
      </c>
      <c r="Z123" s="181">
        <v>0</v>
      </c>
      <c r="AA123" s="181">
        <f>Z123*K123</f>
        <v>0</v>
      </c>
      <c r="AR123" s="182" t="s">
        <v>133</v>
      </c>
      <c r="AT123" s="182" t="s">
        <v>129</v>
      </c>
      <c r="AU123" s="182" t="s">
        <v>101</v>
      </c>
      <c r="AY123" s="182" t="s">
        <v>128</v>
      </c>
      <c r="BE123" s="183">
        <f>IF(U123="základní",N123,0)</f>
        <v>0</v>
      </c>
      <c r="BF123" s="183">
        <f>IF(U123="snížená",N123,0)</f>
        <v>0</v>
      </c>
      <c r="BG123" s="183">
        <f>IF(U123="zákl. přenesená",N123,0)</f>
        <v>0</v>
      </c>
      <c r="BH123" s="183">
        <f>IF(U123="sníž. přenesená",N123,0)</f>
        <v>0</v>
      </c>
      <c r="BI123" s="183">
        <f>IF(U123="nulová",N123,0)</f>
        <v>0</v>
      </c>
      <c r="BJ123" s="182" t="s">
        <v>19</v>
      </c>
      <c r="BK123" s="183">
        <f>ROUND(L123*K123,2)</f>
        <v>0</v>
      </c>
      <c r="BL123" s="182" t="s">
        <v>133</v>
      </c>
      <c r="BM123" s="182" t="s">
        <v>147</v>
      </c>
    </row>
    <row r="124" spans="2:51" s="189" customFormat="1" ht="22.5" customHeight="1">
      <c r="B124" s="184"/>
      <c r="C124" s="185"/>
      <c r="D124" s="185"/>
      <c r="E124" s="186" t="s">
        <v>3</v>
      </c>
      <c r="F124" s="261" t="s">
        <v>285</v>
      </c>
      <c r="G124" s="262"/>
      <c r="H124" s="262"/>
      <c r="I124" s="262"/>
      <c r="J124" s="185"/>
      <c r="K124" s="187">
        <v>1050</v>
      </c>
      <c r="L124" s="185"/>
      <c r="M124" s="185"/>
      <c r="N124" s="185"/>
      <c r="O124" s="185"/>
      <c r="P124" s="185"/>
      <c r="Q124" s="185"/>
      <c r="R124" s="188"/>
      <c r="T124" s="185"/>
      <c r="U124" s="185"/>
      <c r="V124" s="185"/>
      <c r="W124" s="185"/>
      <c r="X124" s="185"/>
      <c r="Y124" s="185"/>
      <c r="Z124" s="185"/>
      <c r="AA124" s="185"/>
      <c r="AT124" s="190" t="s">
        <v>135</v>
      </c>
      <c r="AU124" s="190" t="s">
        <v>101</v>
      </c>
      <c r="AV124" s="189" t="s">
        <v>101</v>
      </c>
      <c r="AW124" s="189" t="s">
        <v>34</v>
      </c>
      <c r="AX124" s="189" t="s">
        <v>76</v>
      </c>
      <c r="AY124" s="190" t="s">
        <v>128</v>
      </c>
    </row>
    <row r="125" spans="2:51" s="196" customFormat="1" ht="22.5" customHeight="1">
      <c r="B125" s="191"/>
      <c r="C125" s="192"/>
      <c r="D125" s="192"/>
      <c r="E125" s="193" t="s">
        <v>3</v>
      </c>
      <c r="F125" s="263" t="s">
        <v>136</v>
      </c>
      <c r="G125" s="264"/>
      <c r="H125" s="264"/>
      <c r="I125" s="264"/>
      <c r="J125" s="192"/>
      <c r="K125" s="194">
        <v>1050</v>
      </c>
      <c r="L125" s="192"/>
      <c r="M125" s="192"/>
      <c r="N125" s="192"/>
      <c r="O125" s="192"/>
      <c r="P125" s="192"/>
      <c r="Q125" s="192"/>
      <c r="R125" s="195"/>
      <c r="T125" s="192"/>
      <c r="U125" s="192"/>
      <c r="V125" s="192"/>
      <c r="W125" s="192"/>
      <c r="X125" s="192"/>
      <c r="Y125" s="192"/>
      <c r="Z125" s="192"/>
      <c r="AA125" s="192"/>
      <c r="AT125" s="197" t="s">
        <v>135</v>
      </c>
      <c r="AU125" s="197" t="s">
        <v>101</v>
      </c>
      <c r="AV125" s="196" t="s">
        <v>133</v>
      </c>
      <c r="AW125" s="196" t="s">
        <v>34</v>
      </c>
      <c r="AX125" s="196" t="s">
        <v>19</v>
      </c>
      <c r="AY125" s="197" t="s">
        <v>128</v>
      </c>
    </row>
    <row r="126" spans="2:65" s="178" customFormat="1" ht="31.5" customHeight="1">
      <c r="B126" s="172"/>
      <c r="C126" s="173">
        <v>5</v>
      </c>
      <c r="D126" s="173" t="s">
        <v>129</v>
      </c>
      <c r="E126" s="174" t="s">
        <v>149</v>
      </c>
      <c r="F126" s="272" t="s">
        <v>150</v>
      </c>
      <c r="G126" s="273"/>
      <c r="H126" s="273"/>
      <c r="I126" s="273"/>
      <c r="J126" s="175" t="s">
        <v>151</v>
      </c>
      <c r="K126" s="176">
        <v>2350</v>
      </c>
      <c r="L126" s="274"/>
      <c r="M126" s="273"/>
      <c r="N126" s="274">
        <f>ROUND(L126*K126,2)</f>
        <v>0</v>
      </c>
      <c r="O126" s="273"/>
      <c r="P126" s="273"/>
      <c r="Q126" s="273"/>
      <c r="R126" s="177"/>
      <c r="T126" s="179"/>
      <c r="U126" s="180" t="s">
        <v>41</v>
      </c>
      <c r="V126" s="181">
        <v>0.012</v>
      </c>
      <c r="W126" s="181">
        <f>V126*K126</f>
        <v>28.2</v>
      </c>
      <c r="X126" s="181">
        <v>0</v>
      </c>
      <c r="Y126" s="181">
        <f>X126*K126</f>
        <v>0</v>
      </c>
      <c r="Z126" s="181">
        <v>0</v>
      </c>
      <c r="AA126" s="181">
        <f>Z126*K126</f>
        <v>0</v>
      </c>
      <c r="AR126" s="182" t="s">
        <v>133</v>
      </c>
      <c r="AT126" s="182" t="s">
        <v>129</v>
      </c>
      <c r="AU126" s="182" t="s">
        <v>101</v>
      </c>
      <c r="AY126" s="182" t="s">
        <v>128</v>
      </c>
      <c r="BE126" s="183">
        <f>IF(U126="základní",N126,0)</f>
        <v>0</v>
      </c>
      <c r="BF126" s="183">
        <f>IF(U126="snížená",N126,0)</f>
        <v>0</v>
      </c>
      <c r="BG126" s="183">
        <f>IF(U126="zákl. přenesená",N126,0)</f>
        <v>0</v>
      </c>
      <c r="BH126" s="183">
        <f>IF(U126="sníž. přenesená",N126,0)</f>
        <v>0</v>
      </c>
      <c r="BI126" s="183">
        <f>IF(U126="nulová",N126,0)</f>
        <v>0</v>
      </c>
      <c r="BJ126" s="182" t="s">
        <v>19</v>
      </c>
      <c r="BK126" s="183">
        <f>ROUND(L126*K126,2)</f>
        <v>0</v>
      </c>
      <c r="BL126" s="182" t="s">
        <v>133</v>
      </c>
      <c r="BM126" s="182" t="s">
        <v>152</v>
      </c>
    </row>
    <row r="127" spans="2:51" s="189" customFormat="1" ht="22.5" customHeight="1">
      <c r="B127" s="184"/>
      <c r="C127" s="185"/>
      <c r="D127" s="185"/>
      <c r="E127" s="186" t="s">
        <v>3</v>
      </c>
      <c r="F127" s="261" t="s">
        <v>286</v>
      </c>
      <c r="G127" s="262"/>
      <c r="H127" s="262"/>
      <c r="I127" s="262"/>
      <c r="J127" s="185"/>
      <c r="K127" s="187">
        <v>2350</v>
      </c>
      <c r="L127" s="185"/>
      <c r="M127" s="185"/>
      <c r="N127" s="185"/>
      <c r="O127" s="185"/>
      <c r="P127" s="185"/>
      <c r="Q127" s="185"/>
      <c r="R127" s="188"/>
      <c r="T127" s="185"/>
      <c r="U127" s="185"/>
      <c r="V127" s="185"/>
      <c r="W127" s="185"/>
      <c r="X127" s="185"/>
      <c r="Y127" s="185"/>
      <c r="Z127" s="185"/>
      <c r="AA127" s="185"/>
      <c r="AT127" s="190" t="s">
        <v>135</v>
      </c>
      <c r="AU127" s="190" t="s">
        <v>101</v>
      </c>
      <c r="AV127" s="189" t="s">
        <v>101</v>
      </c>
      <c r="AW127" s="189" t="s">
        <v>34</v>
      </c>
      <c r="AX127" s="189" t="s">
        <v>76</v>
      </c>
      <c r="AY127" s="190" t="s">
        <v>128</v>
      </c>
    </row>
    <row r="128" spans="2:51" s="196" customFormat="1" ht="22.5" customHeight="1">
      <c r="B128" s="191"/>
      <c r="C128" s="192"/>
      <c r="D128" s="192"/>
      <c r="E128" s="193" t="s">
        <v>3</v>
      </c>
      <c r="F128" s="263" t="s">
        <v>136</v>
      </c>
      <c r="G128" s="264"/>
      <c r="H128" s="264"/>
      <c r="I128" s="264"/>
      <c r="J128" s="192"/>
      <c r="K128" s="194">
        <v>2350</v>
      </c>
      <c r="L128" s="192"/>
      <c r="M128" s="192"/>
      <c r="N128" s="192"/>
      <c r="O128" s="192"/>
      <c r="P128" s="192"/>
      <c r="Q128" s="192"/>
      <c r="R128" s="195"/>
      <c r="T128" s="192"/>
      <c r="U128" s="192"/>
      <c r="V128" s="192"/>
      <c r="W128" s="192"/>
      <c r="X128" s="192"/>
      <c r="Y128" s="192"/>
      <c r="Z128" s="192"/>
      <c r="AA128" s="192"/>
      <c r="AT128" s="197" t="s">
        <v>135</v>
      </c>
      <c r="AU128" s="197" t="s">
        <v>101</v>
      </c>
      <c r="AV128" s="196" t="s">
        <v>133</v>
      </c>
      <c r="AW128" s="196" t="s">
        <v>34</v>
      </c>
      <c r="AX128" s="196" t="s">
        <v>19</v>
      </c>
      <c r="AY128" s="197" t="s">
        <v>128</v>
      </c>
    </row>
    <row r="129" spans="2:65" s="178" customFormat="1" ht="22.5" customHeight="1">
      <c r="B129" s="172"/>
      <c r="C129" s="173">
        <v>6</v>
      </c>
      <c r="D129" s="173" t="s">
        <v>129</v>
      </c>
      <c r="E129" s="174" t="s">
        <v>156</v>
      </c>
      <c r="F129" s="272" t="s">
        <v>157</v>
      </c>
      <c r="G129" s="273"/>
      <c r="H129" s="273"/>
      <c r="I129" s="273"/>
      <c r="J129" s="175" t="s">
        <v>151</v>
      </c>
      <c r="K129" s="176">
        <v>2350</v>
      </c>
      <c r="L129" s="274"/>
      <c r="M129" s="273"/>
      <c r="N129" s="274">
        <f>ROUND(L129*K129,2)</f>
        <v>0</v>
      </c>
      <c r="O129" s="273"/>
      <c r="P129" s="273"/>
      <c r="Q129" s="273"/>
      <c r="R129" s="177"/>
      <c r="T129" s="179"/>
      <c r="U129" s="180" t="s">
        <v>41</v>
      </c>
      <c r="V129" s="181">
        <v>0.107</v>
      </c>
      <c r="W129" s="181">
        <f>V129*K129</f>
        <v>251.45</v>
      </c>
      <c r="X129" s="181">
        <v>0</v>
      </c>
      <c r="Y129" s="181">
        <f>X129*K129</f>
        <v>0</v>
      </c>
      <c r="Z129" s="181">
        <v>0</v>
      </c>
      <c r="AA129" s="181">
        <f>Z129*K129</f>
        <v>0</v>
      </c>
      <c r="AR129" s="182" t="s">
        <v>133</v>
      </c>
      <c r="AT129" s="182" t="s">
        <v>129</v>
      </c>
      <c r="AU129" s="182" t="s">
        <v>101</v>
      </c>
      <c r="AY129" s="182" t="s">
        <v>128</v>
      </c>
      <c r="BE129" s="183">
        <f>IF(U129="základní",N129,0)</f>
        <v>0</v>
      </c>
      <c r="BF129" s="183">
        <f>IF(U129="snížená",N129,0)</f>
        <v>0</v>
      </c>
      <c r="BG129" s="183">
        <f>IF(U129="zákl. přenesená",N129,0)</f>
        <v>0</v>
      </c>
      <c r="BH129" s="183">
        <f>IF(U129="sníž. přenesená",N129,0)</f>
        <v>0</v>
      </c>
      <c r="BI129" s="183">
        <f>IF(U129="nulová",N129,0)</f>
        <v>0</v>
      </c>
      <c r="BJ129" s="182" t="s">
        <v>19</v>
      </c>
      <c r="BK129" s="183">
        <f>ROUND(L129*K129,2)</f>
        <v>0</v>
      </c>
      <c r="BL129" s="182" t="s">
        <v>133</v>
      </c>
      <c r="BM129" s="182" t="s">
        <v>158</v>
      </c>
    </row>
    <row r="130" spans="2:51" s="189" customFormat="1" ht="22.5" customHeight="1">
      <c r="B130" s="184"/>
      <c r="C130" s="185"/>
      <c r="D130" s="185"/>
      <c r="E130" s="186" t="s">
        <v>3</v>
      </c>
      <c r="F130" s="261" t="s">
        <v>286</v>
      </c>
      <c r="G130" s="262"/>
      <c r="H130" s="262"/>
      <c r="I130" s="262"/>
      <c r="J130" s="185"/>
      <c r="K130" s="187">
        <v>2350</v>
      </c>
      <c r="L130" s="185"/>
      <c r="M130" s="185"/>
      <c r="N130" s="185"/>
      <c r="O130" s="185"/>
      <c r="P130" s="185"/>
      <c r="Q130" s="185"/>
      <c r="R130" s="188"/>
      <c r="T130" s="185"/>
      <c r="U130" s="185"/>
      <c r="V130" s="185"/>
      <c r="W130" s="185"/>
      <c r="X130" s="185"/>
      <c r="Y130" s="185"/>
      <c r="Z130" s="185"/>
      <c r="AA130" s="185"/>
      <c r="AT130" s="190" t="s">
        <v>135</v>
      </c>
      <c r="AU130" s="190" t="s">
        <v>101</v>
      </c>
      <c r="AV130" s="189" t="s">
        <v>101</v>
      </c>
      <c r="AW130" s="189" t="s">
        <v>34</v>
      </c>
      <c r="AX130" s="189" t="s">
        <v>76</v>
      </c>
      <c r="AY130" s="190" t="s">
        <v>128</v>
      </c>
    </row>
    <row r="131" spans="2:51" s="196" customFormat="1" ht="22.5" customHeight="1">
      <c r="B131" s="191"/>
      <c r="C131" s="192"/>
      <c r="D131" s="192"/>
      <c r="E131" s="193" t="s">
        <v>3</v>
      </c>
      <c r="F131" s="263" t="s">
        <v>136</v>
      </c>
      <c r="G131" s="264"/>
      <c r="H131" s="264"/>
      <c r="I131" s="264"/>
      <c r="J131" s="192"/>
      <c r="K131" s="194">
        <v>2350</v>
      </c>
      <c r="L131" s="192"/>
      <c r="M131" s="192"/>
      <c r="N131" s="192"/>
      <c r="O131" s="192"/>
      <c r="P131" s="192"/>
      <c r="Q131" s="192"/>
      <c r="R131" s="195"/>
      <c r="T131" s="192"/>
      <c r="U131" s="192"/>
      <c r="V131" s="192"/>
      <c r="W131" s="192"/>
      <c r="X131" s="192"/>
      <c r="Y131" s="192"/>
      <c r="Z131" s="192"/>
      <c r="AA131" s="192"/>
      <c r="AT131" s="197" t="s">
        <v>135</v>
      </c>
      <c r="AU131" s="197" t="s">
        <v>101</v>
      </c>
      <c r="AV131" s="196" t="s">
        <v>133</v>
      </c>
      <c r="AW131" s="196" t="s">
        <v>34</v>
      </c>
      <c r="AX131" s="196" t="s">
        <v>19</v>
      </c>
      <c r="AY131" s="197" t="s">
        <v>128</v>
      </c>
    </row>
    <row r="132" spans="2:18" s="1" customFormat="1" ht="6.95" customHeight="1">
      <c r="B132" s="54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6"/>
    </row>
  </sheetData>
  <mergeCells count="85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F116:I116"/>
    <mergeCell ref="F117:I117"/>
    <mergeCell ref="L117:M117"/>
    <mergeCell ref="N117:Q117"/>
    <mergeCell ref="F118:I118"/>
    <mergeCell ref="F119:I119"/>
    <mergeCell ref="F120:I120"/>
    <mergeCell ref="L120:M120"/>
    <mergeCell ref="N120:Q120"/>
    <mergeCell ref="N126:Q126"/>
    <mergeCell ref="F121:I121"/>
    <mergeCell ref="F122:I122"/>
    <mergeCell ref="F123:I123"/>
    <mergeCell ref="L123:M123"/>
    <mergeCell ref="N123:Q123"/>
    <mergeCell ref="F130:I130"/>
    <mergeCell ref="F131:I131"/>
    <mergeCell ref="H1:K1"/>
    <mergeCell ref="S2:AC2"/>
    <mergeCell ref="N111:Q111"/>
    <mergeCell ref="N112:Q112"/>
    <mergeCell ref="N113:Q113"/>
    <mergeCell ref="F127:I127"/>
    <mergeCell ref="F128:I128"/>
    <mergeCell ref="F129:I129"/>
    <mergeCell ref="L129:M129"/>
    <mergeCell ref="N129:Q129"/>
    <mergeCell ref="F124:I124"/>
    <mergeCell ref="F125:I125"/>
    <mergeCell ref="F126:I126"/>
    <mergeCell ref="L126:M12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4"/>
  <sheetViews>
    <sheetView showGridLines="0" workbookViewId="0" topLeftCell="A1">
      <pane ySplit="1" topLeftCell="A133" activePane="bottomLeft" state="frozen"/>
      <selection pane="bottomLeft" activeCell="L117" sqref="L117:M15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279</v>
      </c>
      <c r="G1" s="167"/>
      <c r="H1" s="265" t="s">
        <v>280</v>
      </c>
      <c r="I1" s="265"/>
      <c r="J1" s="265"/>
      <c r="K1" s="265"/>
      <c r="L1" s="167" t="s">
        <v>281</v>
      </c>
      <c r="M1" s="165"/>
      <c r="N1" s="165"/>
      <c r="O1" s="166" t="s">
        <v>100</v>
      </c>
      <c r="P1" s="165"/>
      <c r="Q1" s="165"/>
      <c r="R1" s="165"/>
      <c r="S1" s="167" t="s">
        <v>282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57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5" t="s">
        <v>86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101</v>
      </c>
    </row>
    <row r="4" spans="2:46" ht="36.95" customHeight="1">
      <c r="B4" s="19"/>
      <c r="C4" s="251" t="s">
        <v>102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10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13</v>
      </c>
      <c r="E6" s="20"/>
      <c r="F6" s="279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103</v>
      </c>
      <c r="E7" s="31"/>
      <c r="F7" s="259" t="s">
        <v>164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1"/>
      <c r="R7" s="32"/>
    </row>
    <row r="8" spans="2:18" s="1" customFormat="1" ht="14.45" customHeight="1">
      <c r="B8" s="30"/>
      <c r="C8" s="31"/>
      <c r="D8" s="26" t="s">
        <v>15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17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20</v>
      </c>
      <c r="E9" s="31"/>
      <c r="F9" s="24" t="s">
        <v>21</v>
      </c>
      <c r="G9" s="31"/>
      <c r="H9" s="31"/>
      <c r="I9" s="31"/>
      <c r="J9" s="31"/>
      <c r="K9" s="31"/>
      <c r="L9" s="31"/>
      <c r="M9" s="26" t="s">
        <v>22</v>
      </c>
      <c r="N9" s="31"/>
      <c r="O9" s="280" t="str">
        <f>'Rekapitulace stavby'!AN8</f>
        <v>16.11.2016</v>
      </c>
      <c r="P9" s="23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28</v>
      </c>
      <c r="E11" s="31"/>
      <c r="F11" s="31"/>
      <c r="G11" s="31"/>
      <c r="H11" s="31"/>
      <c r="I11" s="31"/>
      <c r="J11" s="31"/>
      <c r="K11" s="31"/>
      <c r="L11" s="31"/>
      <c r="M11" s="26" t="s">
        <v>29</v>
      </c>
      <c r="N11" s="31"/>
      <c r="O11" s="258" t="str">
        <f>IF('Rekapitulace stavby'!AN10="","",'Rekapitulace stavby'!AN10)</f>
        <v/>
      </c>
      <c r="P11" s="23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31</v>
      </c>
      <c r="N12" s="31"/>
      <c r="O12" s="258" t="str">
        <f>IF('Rekapitulace stavby'!AN11="","",'Rekapitulace stavby'!AN11)</f>
        <v/>
      </c>
      <c r="P12" s="23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32</v>
      </c>
      <c r="E14" s="31"/>
      <c r="F14" s="31"/>
      <c r="G14" s="31"/>
      <c r="H14" s="31"/>
      <c r="I14" s="31"/>
      <c r="J14" s="31"/>
      <c r="K14" s="31"/>
      <c r="L14" s="31"/>
      <c r="M14" s="26" t="s">
        <v>29</v>
      </c>
      <c r="N14" s="31"/>
      <c r="O14" s="258" t="str">
        <f>IF('Rekapitulace stavby'!AN13="","",'Rekapitulace stavby'!AN13)</f>
        <v/>
      </c>
      <c r="P14" s="23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31</v>
      </c>
      <c r="N15" s="31"/>
      <c r="O15" s="258" t="str">
        <f>IF('Rekapitulace stavby'!AN14="","",'Rekapitulace stavby'!AN14)</f>
        <v/>
      </c>
      <c r="P15" s="23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33</v>
      </c>
      <c r="E17" s="31"/>
      <c r="F17" s="31"/>
      <c r="G17" s="31"/>
      <c r="H17" s="31"/>
      <c r="I17" s="31"/>
      <c r="J17" s="31"/>
      <c r="K17" s="31"/>
      <c r="L17" s="31"/>
      <c r="M17" s="26" t="s">
        <v>29</v>
      </c>
      <c r="N17" s="31"/>
      <c r="O17" s="258" t="str">
        <f>IF('Rekapitulace stavby'!AN16="","",'Rekapitulace stavby'!AN16)</f>
        <v/>
      </c>
      <c r="P17" s="23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31</v>
      </c>
      <c r="N18" s="31"/>
      <c r="O18" s="258" t="str">
        <f>IF('Rekapitulace stavby'!AN17="","",'Rekapitulace stavby'!AN17)</f>
        <v/>
      </c>
      <c r="P18" s="23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35</v>
      </c>
      <c r="E20" s="31"/>
      <c r="F20" s="31"/>
      <c r="G20" s="31"/>
      <c r="H20" s="31"/>
      <c r="I20" s="31"/>
      <c r="J20" s="31"/>
      <c r="K20" s="31"/>
      <c r="L20" s="31"/>
      <c r="M20" s="26" t="s">
        <v>29</v>
      </c>
      <c r="N20" s="31"/>
      <c r="O20" s="258" t="str">
        <f>IF('Rekapitulace stavby'!AN19="","",'Rekapitulace stavby'!AN19)</f>
        <v/>
      </c>
      <c r="P20" s="23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31</v>
      </c>
      <c r="N21" s="31"/>
      <c r="O21" s="258" t="str">
        <f>IF('Rekapitulace stavby'!AN20="","",'Rekapitulace stavby'!AN20)</f>
        <v/>
      </c>
      <c r="P21" s="23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60" t="s">
        <v>3</v>
      </c>
      <c r="F24" s="230"/>
      <c r="G24" s="230"/>
      <c r="H24" s="230"/>
      <c r="I24" s="230"/>
      <c r="J24" s="230"/>
      <c r="K24" s="230"/>
      <c r="L24" s="23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105</v>
      </c>
      <c r="E27" s="31"/>
      <c r="F27" s="31"/>
      <c r="G27" s="31"/>
      <c r="H27" s="31"/>
      <c r="I27" s="31"/>
      <c r="J27" s="31"/>
      <c r="K27" s="31"/>
      <c r="L27" s="31"/>
      <c r="M27" s="237">
        <f>N88</f>
        <v>0</v>
      </c>
      <c r="N27" s="230"/>
      <c r="O27" s="230"/>
      <c r="P27" s="230"/>
      <c r="Q27" s="31"/>
      <c r="R27" s="32"/>
    </row>
    <row r="28" spans="2:18" s="1" customFormat="1" ht="14.45" customHeight="1">
      <c r="B28" s="30"/>
      <c r="C28" s="31"/>
      <c r="D28" s="29" t="s">
        <v>94</v>
      </c>
      <c r="E28" s="31"/>
      <c r="F28" s="31"/>
      <c r="G28" s="31"/>
      <c r="H28" s="31"/>
      <c r="I28" s="31"/>
      <c r="J28" s="31"/>
      <c r="K28" s="31"/>
      <c r="L28" s="31"/>
      <c r="M28" s="237">
        <f>N95</f>
        <v>0</v>
      </c>
      <c r="N28" s="230"/>
      <c r="O28" s="230"/>
      <c r="P28" s="23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39</v>
      </c>
      <c r="E30" s="31"/>
      <c r="F30" s="31"/>
      <c r="G30" s="31"/>
      <c r="H30" s="31"/>
      <c r="I30" s="31"/>
      <c r="J30" s="31"/>
      <c r="K30" s="31"/>
      <c r="L30" s="31"/>
      <c r="M30" s="289">
        <f>ROUND(M27+M28,2)</f>
        <v>0</v>
      </c>
      <c r="N30" s="230"/>
      <c r="O30" s="230"/>
      <c r="P30" s="23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40</v>
      </c>
      <c r="E32" s="37" t="s">
        <v>41</v>
      </c>
      <c r="F32" s="38">
        <v>0.21</v>
      </c>
      <c r="G32" s="101" t="s">
        <v>42</v>
      </c>
      <c r="H32" s="288">
        <f>ROUND((SUM(BE95:BE96)+SUM(BE114:BE153)),2)</f>
        <v>0</v>
      </c>
      <c r="I32" s="230"/>
      <c r="J32" s="230"/>
      <c r="K32" s="31"/>
      <c r="L32" s="31"/>
      <c r="M32" s="288">
        <f>ROUND(ROUND((SUM(BE95:BE96)+SUM(BE114:BE153)),2)*F32,2)</f>
        <v>0</v>
      </c>
      <c r="N32" s="230"/>
      <c r="O32" s="230"/>
      <c r="P32" s="230"/>
      <c r="Q32" s="31"/>
      <c r="R32" s="32"/>
    </row>
    <row r="33" spans="2:18" s="1" customFormat="1" ht="14.45" customHeight="1">
      <c r="B33" s="30"/>
      <c r="C33" s="31"/>
      <c r="D33" s="31"/>
      <c r="E33" s="37" t="s">
        <v>43</v>
      </c>
      <c r="F33" s="38">
        <v>0.15</v>
      </c>
      <c r="G33" s="101" t="s">
        <v>42</v>
      </c>
      <c r="H33" s="288">
        <f>ROUND((SUM(BF95:BF96)+SUM(BF114:BF153)),2)</f>
        <v>0</v>
      </c>
      <c r="I33" s="230"/>
      <c r="J33" s="230"/>
      <c r="K33" s="31"/>
      <c r="L33" s="31"/>
      <c r="M33" s="288">
        <f>ROUND(ROUND((SUM(BF95:BF96)+SUM(BF114:BF153)),2)*F33,2)</f>
        <v>0</v>
      </c>
      <c r="N33" s="230"/>
      <c r="O33" s="230"/>
      <c r="P33" s="23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44</v>
      </c>
      <c r="F34" s="38">
        <v>0.21</v>
      </c>
      <c r="G34" s="101" t="s">
        <v>42</v>
      </c>
      <c r="H34" s="288">
        <f>ROUND((SUM(BG95:BG96)+SUM(BG114:BG153)),2)</f>
        <v>0</v>
      </c>
      <c r="I34" s="230"/>
      <c r="J34" s="230"/>
      <c r="K34" s="31"/>
      <c r="L34" s="31"/>
      <c r="M34" s="288">
        <v>0</v>
      </c>
      <c r="N34" s="230"/>
      <c r="O34" s="230"/>
      <c r="P34" s="23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45</v>
      </c>
      <c r="F35" s="38">
        <v>0.15</v>
      </c>
      <c r="G35" s="101" t="s">
        <v>42</v>
      </c>
      <c r="H35" s="288">
        <f>ROUND((SUM(BH95:BH96)+SUM(BH114:BH153)),2)</f>
        <v>0</v>
      </c>
      <c r="I35" s="230"/>
      <c r="J35" s="230"/>
      <c r="K35" s="31"/>
      <c r="L35" s="31"/>
      <c r="M35" s="288">
        <v>0</v>
      </c>
      <c r="N35" s="230"/>
      <c r="O35" s="230"/>
      <c r="P35" s="23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46</v>
      </c>
      <c r="F36" s="38">
        <v>0</v>
      </c>
      <c r="G36" s="101" t="s">
        <v>42</v>
      </c>
      <c r="H36" s="288">
        <f>ROUND((SUM(BI95:BI96)+SUM(BI114:BI153)),2)</f>
        <v>0</v>
      </c>
      <c r="I36" s="230"/>
      <c r="J36" s="230"/>
      <c r="K36" s="31"/>
      <c r="L36" s="31"/>
      <c r="M36" s="288">
        <v>0</v>
      </c>
      <c r="N36" s="230"/>
      <c r="O36" s="230"/>
      <c r="P36" s="23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47</v>
      </c>
      <c r="E38" s="70"/>
      <c r="F38" s="70"/>
      <c r="G38" s="103" t="s">
        <v>48</v>
      </c>
      <c r="H38" s="104" t="s">
        <v>49</v>
      </c>
      <c r="I38" s="70"/>
      <c r="J38" s="70"/>
      <c r="K38" s="70"/>
      <c r="L38" s="287">
        <f>SUM(M30:M36)</f>
        <v>0</v>
      </c>
      <c r="M38" s="244"/>
      <c r="N38" s="244"/>
      <c r="O38" s="244"/>
      <c r="P38" s="246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51" t="s">
        <v>106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13</v>
      </c>
      <c r="D78" s="31"/>
      <c r="E78" s="31"/>
      <c r="F78" s="279" t="str">
        <f>F6</f>
        <v>Sanace odvalu dolu Šafary v k. ú. Kaňk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1"/>
      <c r="R78" s="32"/>
    </row>
    <row r="79" spans="2:18" s="1" customFormat="1" ht="36.95" customHeight="1">
      <c r="B79" s="30"/>
      <c r="C79" s="64" t="s">
        <v>103</v>
      </c>
      <c r="D79" s="31"/>
      <c r="E79" s="31"/>
      <c r="F79" s="252" t="str">
        <f>F7</f>
        <v>SO 02 - Technická rekultivace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20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22</v>
      </c>
      <c r="L81" s="31"/>
      <c r="M81" s="280" t="str">
        <f>IF(O9="","",O9)</f>
        <v>16.11.2016</v>
      </c>
      <c r="N81" s="230"/>
      <c r="O81" s="230"/>
      <c r="P81" s="23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28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33</v>
      </c>
      <c r="L83" s="31"/>
      <c r="M83" s="258" t="str">
        <f>E18</f>
        <v xml:space="preserve"> </v>
      </c>
      <c r="N83" s="230"/>
      <c r="O83" s="230"/>
      <c r="P83" s="230"/>
      <c r="Q83" s="230"/>
      <c r="R83" s="32"/>
    </row>
    <row r="84" spans="2:18" s="1" customFormat="1" ht="14.45" customHeight="1">
      <c r="B84" s="30"/>
      <c r="C84" s="26" t="s">
        <v>32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35</v>
      </c>
      <c r="L84" s="31"/>
      <c r="M84" s="258" t="str">
        <f>E21</f>
        <v xml:space="preserve"> </v>
      </c>
      <c r="N84" s="230"/>
      <c r="O84" s="230"/>
      <c r="P84" s="230"/>
      <c r="Q84" s="23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86" t="s">
        <v>107</v>
      </c>
      <c r="D86" s="285"/>
      <c r="E86" s="285"/>
      <c r="F86" s="285"/>
      <c r="G86" s="285"/>
      <c r="H86" s="98"/>
      <c r="I86" s="98"/>
      <c r="J86" s="98"/>
      <c r="K86" s="98"/>
      <c r="L86" s="98"/>
      <c r="M86" s="98"/>
      <c r="N86" s="286" t="s">
        <v>108</v>
      </c>
      <c r="O86" s="230"/>
      <c r="P86" s="230"/>
      <c r="Q86" s="23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9">
        <f>SUM(N89+N92)</f>
        <v>0</v>
      </c>
      <c r="O88" s="230"/>
      <c r="P88" s="230"/>
      <c r="Q88" s="230"/>
      <c r="R88" s="32"/>
      <c r="AU88" s="15" t="s">
        <v>110</v>
      </c>
    </row>
    <row r="89" spans="2:18" s="6" customFormat="1" ht="24.95" customHeight="1">
      <c r="B89" s="106"/>
      <c r="C89" s="107"/>
      <c r="D89" s="108" t="s">
        <v>111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69">
        <f>SUM(N90:Q91)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112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SUM(N116)</f>
        <v>0</v>
      </c>
      <c r="O90" s="283"/>
      <c r="P90" s="283"/>
      <c r="Q90" s="283"/>
      <c r="R90" s="113"/>
    </row>
    <row r="91" spans="2:18" s="7" customFormat="1" ht="19.9" customHeight="1">
      <c r="B91" s="110"/>
      <c r="C91" s="111"/>
      <c r="D91" s="112" t="s">
        <v>165</v>
      </c>
      <c r="E91" s="111"/>
      <c r="F91" s="111"/>
      <c r="G91" s="111"/>
      <c r="H91" s="111"/>
      <c r="I91" s="111"/>
      <c r="J91" s="111"/>
      <c r="K91" s="111"/>
      <c r="L91" s="111"/>
      <c r="M91" s="111"/>
      <c r="N91" s="282">
        <f>SUM(N136)</f>
        <v>0</v>
      </c>
      <c r="O91" s="283"/>
      <c r="P91" s="283"/>
      <c r="Q91" s="283"/>
      <c r="R91" s="113"/>
    </row>
    <row r="92" spans="2:18" s="6" customFormat="1" ht="24.95" customHeight="1">
      <c r="B92" s="106"/>
      <c r="C92" s="107"/>
      <c r="D92" s="108" t="s">
        <v>166</v>
      </c>
      <c r="E92" s="107"/>
      <c r="F92" s="107"/>
      <c r="G92" s="107"/>
      <c r="H92" s="107"/>
      <c r="I92" s="107"/>
      <c r="J92" s="107"/>
      <c r="K92" s="107"/>
      <c r="L92" s="107"/>
      <c r="M92" s="107"/>
      <c r="N92" s="269">
        <f>SUM(N93)</f>
        <v>0</v>
      </c>
      <c r="O92" s="281"/>
      <c r="P92" s="281"/>
      <c r="Q92" s="281"/>
      <c r="R92" s="109"/>
    </row>
    <row r="93" spans="2:18" s="7" customFormat="1" ht="19.9" customHeight="1">
      <c r="B93" s="110"/>
      <c r="C93" s="111"/>
      <c r="D93" s="112" t="s">
        <v>167</v>
      </c>
      <c r="E93" s="111"/>
      <c r="F93" s="111"/>
      <c r="G93" s="111"/>
      <c r="H93" s="111"/>
      <c r="I93" s="111"/>
      <c r="J93" s="111"/>
      <c r="K93" s="111"/>
      <c r="L93" s="111"/>
      <c r="M93" s="111"/>
      <c r="N93" s="282">
        <f>SUM(N144)</f>
        <v>0</v>
      </c>
      <c r="O93" s="283"/>
      <c r="P93" s="283"/>
      <c r="Q93" s="283"/>
      <c r="R93" s="113"/>
    </row>
    <row r="94" spans="2:18" s="1" customFormat="1" ht="21.75" customHeight="1"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2"/>
    </row>
    <row r="95" spans="2:21" s="1" customFormat="1" ht="29.25" customHeight="1">
      <c r="B95" s="30"/>
      <c r="C95" s="105" t="s">
        <v>113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284">
        <v>0</v>
      </c>
      <c r="O95" s="230"/>
      <c r="P95" s="230"/>
      <c r="Q95" s="230"/>
      <c r="R95" s="32"/>
      <c r="T95" s="114"/>
      <c r="U95" s="115" t="s">
        <v>40</v>
      </c>
    </row>
    <row r="96" spans="2:18" s="1" customFormat="1" ht="18" customHeight="1">
      <c r="B96" s="30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2"/>
    </row>
    <row r="97" spans="2:18" s="1" customFormat="1" ht="29.25" customHeight="1">
      <c r="B97" s="30"/>
      <c r="C97" s="97" t="s">
        <v>99</v>
      </c>
      <c r="D97" s="98"/>
      <c r="E97" s="98"/>
      <c r="F97" s="98"/>
      <c r="G97" s="98"/>
      <c r="H97" s="98"/>
      <c r="I97" s="98"/>
      <c r="J97" s="98"/>
      <c r="K97" s="98"/>
      <c r="L97" s="242">
        <f>ROUND(SUM(N88+N95),2)</f>
        <v>0</v>
      </c>
      <c r="M97" s="285"/>
      <c r="N97" s="285"/>
      <c r="O97" s="285"/>
      <c r="P97" s="285"/>
      <c r="Q97" s="285"/>
      <c r="R97" s="32"/>
    </row>
    <row r="98" spans="2:18" s="1" customFormat="1" ht="6.95" customHeight="1"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6"/>
    </row>
    <row r="102" spans="2:18" s="1" customFormat="1" ht="6.95" customHeight="1">
      <c r="B102" s="57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9"/>
    </row>
    <row r="103" spans="2:18" s="1" customFormat="1" ht="36.95" customHeight="1">
      <c r="B103" s="30"/>
      <c r="C103" s="251" t="s">
        <v>114</v>
      </c>
      <c r="D103" s="230"/>
      <c r="E103" s="230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30" customHeight="1">
      <c r="B105" s="30"/>
      <c r="C105" s="26" t="s">
        <v>13</v>
      </c>
      <c r="D105" s="31"/>
      <c r="E105" s="31"/>
      <c r="F105" s="279" t="str">
        <f>F6</f>
        <v>Sanace odvalu dolu Šafary v k. ú. Kaňk</v>
      </c>
      <c r="G105" s="230"/>
      <c r="H105" s="230"/>
      <c r="I105" s="230"/>
      <c r="J105" s="230"/>
      <c r="K105" s="230"/>
      <c r="L105" s="230"/>
      <c r="M105" s="230"/>
      <c r="N105" s="230"/>
      <c r="O105" s="230"/>
      <c r="P105" s="230"/>
      <c r="Q105" s="31"/>
      <c r="R105" s="32"/>
    </row>
    <row r="106" spans="2:18" s="1" customFormat="1" ht="36.95" customHeight="1">
      <c r="B106" s="30"/>
      <c r="C106" s="64" t="s">
        <v>103</v>
      </c>
      <c r="D106" s="31"/>
      <c r="E106" s="31"/>
      <c r="F106" s="252" t="str">
        <f>F7</f>
        <v>SO 02 - Technická rekultivace</v>
      </c>
      <c r="G106" s="230"/>
      <c r="H106" s="230"/>
      <c r="I106" s="230"/>
      <c r="J106" s="230"/>
      <c r="K106" s="230"/>
      <c r="L106" s="230"/>
      <c r="M106" s="230"/>
      <c r="N106" s="230"/>
      <c r="O106" s="230"/>
      <c r="P106" s="230"/>
      <c r="Q106" s="31"/>
      <c r="R106" s="32"/>
    </row>
    <row r="107" spans="2:18" s="1" customFormat="1" ht="6.95" customHeight="1">
      <c r="B107" s="30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2"/>
    </row>
    <row r="108" spans="2:18" s="1" customFormat="1" ht="18" customHeight="1">
      <c r="B108" s="30"/>
      <c r="C108" s="26" t="s">
        <v>20</v>
      </c>
      <c r="D108" s="31"/>
      <c r="E108" s="31"/>
      <c r="F108" s="24" t="str">
        <f>F9</f>
        <v>Kaňk</v>
      </c>
      <c r="G108" s="31"/>
      <c r="H108" s="31"/>
      <c r="I108" s="31"/>
      <c r="J108" s="31"/>
      <c r="K108" s="26" t="s">
        <v>22</v>
      </c>
      <c r="L108" s="31"/>
      <c r="M108" s="280" t="str">
        <f>IF(O9="","",O9)</f>
        <v>16.11.2016</v>
      </c>
      <c r="N108" s="230"/>
      <c r="O108" s="230"/>
      <c r="P108" s="230"/>
      <c r="Q108" s="31"/>
      <c r="R108" s="32"/>
    </row>
    <row r="109" spans="2:18" s="1" customFormat="1" ht="6.9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18" s="1" customFormat="1" ht="15">
      <c r="B110" s="30"/>
      <c r="C110" s="26" t="s">
        <v>28</v>
      </c>
      <c r="D110" s="31"/>
      <c r="E110" s="31"/>
      <c r="F110" s="24" t="str">
        <f>E12</f>
        <v xml:space="preserve"> </v>
      </c>
      <c r="G110" s="31"/>
      <c r="H110" s="31"/>
      <c r="I110" s="31"/>
      <c r="J110" s="31"/>
      <c r="K110" s="26" t="s">
        <v>33</v>
      </c>
      <c r="L110" s="31"/>
      <c r="M110" s="258" t="str">
        <f>E18</f>
        <v xml:space="preserve"> </v>
      </c>
      <c r="N110" s="230"/>
      <c r="O110" s="230"/>
      <c r="P110" s="230"/>
      <c r="Q110" s="230"/>
      <c r="R110" s="32"/>
    </row>
    <row r="111" spans="2:18" s="1" customFormat="1" ht="14.45" customHeight="1">
      <c r="B111" s="30"/>
      <c r="C111" s="26" t="s">
        <v>32</v>
      </c>
      <c r="D111" s="31"/>
      <c r="E111" s="31"/>
      <c r="F111" s="24" t="str">
        <f>IF(E15="","",E15)</f>
        <v xml:space="preserve"> </v>
      </c>
      <c r="G111" s="31"/>
      <c r="H111" s="31"/>
      <c r="I111" s="31"/>
      <c r="J111" s="31"/>
      <c r="K111" s="26" t="s">
        <v>35</v>
      </c>
      <c r="L111" s="31"/>
      <c r="M111" s="258" t="str">
        <f>E21</f>
        <v xml:space="preserve"> </v>
      </c>
      <c r="N111" s="230"/>
      <c r="O111" s="230"/>
      <c r="P111" s="230"/>
      <c r="Q111" s="230"/>
      <c r="R111" s="32"/>
    </row>
    <row r="112" spans="2:18" s="1" customFormat="1" ht="10.35" customHeight="1">
      <c r="B112" s="30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2"/>
    </row>
    <row r="113" spans="2:27" s="8" customFormat="1" ht="29.25" customHeight="1">
      <c r="B113" s="116"/>
      <c r="C113" s="117" t="s">
        <v>115</v>
      </c>
      <c r="D113" s="118" t="s">
        <v>116</v>
      </c>
      <c r="E113" s="118" t="s">
        <v>58</v>
      </c>
      <c r="F113" s="275" t="s">
        <v>117</v>
      </c>
      <c r="G113" s="276"/>
      <c r="H113" s="276"/>
      <c r="I113" s="276"/>
      <c r="J113" s="118" t="s">
        <v>118</v>
      </c>
      <c r="K113" s="118" t="s">
        <v>119</v>
      </c>
      <c r="L113" s="277" t="s">
        <v>120</v>
      </c>
      <c r="M113" s="276"/>
      <c r="N113" s="275" t="s">
        <v>108</v>
      </c>
      <c r="O113" s="276"/>
      <c r="P113" s="276"/>
      <c r="Q113" s="278"/>
      <c r="R113" s="119"/>
      <c r="T113" s="71" t="s">
        <v>121</v>
      </c>
      <c r="U113" s="72" t="s">
        <v>40</v>
      </c>
      <c r="V113" s="72" t="s">
        <v>122</v>
      </c>
      <c r="W113" s="72" t="s">
        <v>123</v>
      </c>
      <c r="X113" s="72" t="s">
        <v>124</v>
      </c>
      <c r="Y113" s="72" t="s">
        <v>125</v>
      </c>
      <c r="Z113" s="72" t="s">
        <v>126</v>
      </c>
      <c r="AA113" s="73" t="s">
        <v>127</v>
      </c>
    </row>
    <row r="114" spans="2:63" s="1" customFormat="1" ht="29.25" customHeight="1">
      <c r="B114" s="30"/>
      <c r="C114" s="75" t="s">
        <v>105</v>
      </c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266">
        <f>SUM(N115+N143)</f>
        <v>0</v>
      </c>
      <c r="O114" s="267"/>
      <c r="P114" s="267"/>
      <c r="Q114" s="267"/>
      <c r="R114" s="32"/>
      <c r="T114" s="74"/>
      <c r="U114" s="46"/>
      <c r="V114" s="46"/>
      <c r="W114" s="120">
        <f>W115+W143</f>
        <v>1039.55</v>
      </c>
      <c r="X114" s="46"/>
      <c r="Y114" s="120">
        <f>Y115+Y143</f>
        <v>13.087</v>
      </c>
      <c r="Z114" s="46"/>
      <c r="AA114" s="121">
        <f>AA115+AA143</f>
        <v>0</v>
      </c>
      <c r="AT114" s="15" t="s">
        <v>75</v>
      </c>
      <c r="AU114" s="15" t="s">
        <v>110</v>
      </c>
      <c r="BK114" s="122">
        <f>BK115+BK143</f>
        <v>0</v>
      </c>
    </row>
    <row r="115" spans="2:63" s="9" customFormat="1" ht="37.35" customHeight="1">
      <c r="B115" s="123"/>
      <c r="C115" s="124"/>
      <c r="D115" s="125" t="s">
        <v>111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268">
        <f>SUM(N116+N136)</f>
        <v>0</v>
      </c>
      <c r="O115" s="269"/>
      <c r="P115" s="269"/>
      <c r="Q115" s="269"/>
      <c r="R115" s="126"/>
      <c r="T115" s="127"/>
      <c r="U115" s="124"/>
      <c r="V115" s="124"/>
      <c r="W115" s="128">
        <f>W116+W136</f>
        <v>1039.55</v>
      </c>
      <c r="X115" s="124"/>
      <c r="Y115" s="128">
        <f>Y116+Y136</f>
        <v>2.827</v>
      </c>
      <c r="Z115" s="124"/>
      <c r="AA115" s="129">
        <f>AA116+AA136</f>
        <v>0</v>
      </c>
      <c r="AR115" s="130" t="s">
        <v>19</v>
      </c>
      <c r="AT115" s="131" t="s">
        <v>75</v>
      </c>
      <c r="AU115" s="131" t="s">
        <v>76</v>
      </c>
      <c r="AY115" s="130" t="s">
        <v>128</v>
      </c>
      <c r="BK115" s="132">
        <f>BK116+BK136</f>
        <v>0</v>
      </c>
    </row>
    <row r="116" spans="2:63" s="9" customFormat="1" ht="19.9" customHeight="1">
      <c r="B116" s="123"/>
      <c r="C116" s="124"/>
      <c r="D116" s="133" t="s">
        <v>112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70">
        <f>SUM(N132+N129+N126+N123+N120+N117)</f>
        <v>0</v>
      </c>
      <c r="O116" s="271"/>
      <c r="P116" s="271"/>
      <c r="Q116" s="271"/>
      <c r="R116" s="126"/>
      <c r="T116" s="127"/>
      <c r="U116" s="124"/>
      <c r="V116" s="124"/>
      <c r="W116" s="128">
        <f>SUM(W117:W135)</f>
        <v>903.25</v>
      </c>
      <c r="X116" s="124"/>
      <c r="Y116" s="128">
        <f>SUM(Y117:Y135)</f>
        <v>0</v>
      </c>
      <c r="Z116" s="124"/>
      <c r="AA116" s="129">
        <f>SUM(AA117:AA135)</f>
        <v>0</v>
      </c>
      <c r="AR116" s="130" t="s">
        <v>19</v>
      </c>
      <c r="AT116" s="131" t="s">
        <v>75</v>
      </c>
      <c r="AU116" s="131" t="s">
        <v>19</v>
      </c>
      <c r="AY116" s="130" t="s">
        <v>128</v>
      </c>
      <c r="BK116" s="132">
        <f>SUM(BK117:BK135)</f>
        <v>0</v>
      </c>
    </row>
    <row r="117" spans="2:65" s="178" customFormat="1" ht="31.5" customHeight="1">
      <c r="B117" s="172"/>
      <c r="C117" s="173" t="s">
        <v>19</v>
      </c>
      <c r="D117" s="173" t="s">
        <v>129</v>
      </c>
      <c r="E117" s="174" t="s">
        <v>145</v>
      </c>
      <c r="F117" s="272" t="s">
        <v>146</v>
      </c>
      <c r="G117" s="273"/>
      <c r="H117" s="273"/>
      <c r="I117" s="273"/>
      <c r="J117" s="175" t="s">
        <v>132</v>
      </c>
      <c r="K117" s="176">
        <v>1230</v>
      </c>
      <c r="L117" s="274"/>
      <c r="M117" s="273"/>
      <c r="N117" s="274">
        <f>ROUND(L117*K117,2)</f>
        <v>0</v>
      </c>
      <c r="O117" s="273"/>
      <c r="P117" s="273"/>
      <c r="Q117" s="273"/>
      <c r="R117" s="177"/>
      <c r="T117" s="198">
        <v>1230</v>
      </c>
      <c r="U117" s="180" t="s">
        <v>41</v>
      </c>
      <c r="V117" s="181">
        <v>0.05</v>
      </c>
      <c r="W117" s="181">
        <f>V117*K117</f>
        <v>61.5</v>
      </c>
      <c r="X117" s="181">
        <v>0</v>
      </c>
      <c r="Y117" s="181">
        <f>X117*K117</f>
        <v>0</v>
      </c>
      <c r="Z117" s="181">
        <v>0</v>
      </c>
      <c r="AA117" s="199">
        <f>Z117*K117</f>
        <v>0</v>
      </c>
      <c r="AR117" s="182" t="s">
        <v>133</v>
      </c>
      <c r="AT117" s="182" t="s">
        <v>129</v>
      </c>
      <c r="AU117" s="182" t="s">
        <v>101</v>
      </c>
      <c r="AY117" s="182" t="s">
        <v>128</v>
      </c>
      <c r="BE117" s="183">
        <f>IF(U117="základní",N117,0)</f>
        <v>0</v>
      </c>
      <c r="BF117" s="183">
        <f>IF(U117="snížená",N117,0)</f>
        <v>0</v>
      </c>
      <c r="BG117" s="183">
        <f>IF(U117="zákl. přenesená",N117,0)</f>
        <v>0</v>
      </c>
      <c r="BH117" s="183">
        <f>IF(U117="sníž. přenesená",N117,0)</f>
        <v>0</v>
      </c>
      <c r="BI117" s="183">
        <f>IF(U117="nulová",N117,0)</f>
        <v>0</v>
      </c>
      <c r="BJ117" s="182" t="s">
        <v>19</v>
      </c>
      <c r="BK117" s="183">
        <f>ROUND(L117*K117,2)</f>
        <v>0</v>
      </c>
      <c r="BL117" s="182" t="s">
        <v>133</v>
      </c>
      <c r="BM117" s="182" t="s">
        <v>168</v>
      </c>
    </row>
    <row r="118" spans="2:51" s="189" customFormat="1" ht="22.5" customHeight="1">
      <c r="B118" s="184"/>
      <c r="C118" s="185"/>
      <c r="D118" s="185"/>
      <c r="E118" s="186" t="s">
        <v>3</v>
      </c>
      <c r="F118" s="261" t="s">
        <v>288</v>
      </c>
      <c r="G118" s="262"/>
      <c r="H118" s="262"/>
      <c r="I118" s="262"/>
      <c r="J118" s="185"/>
      <c r="K118" s="187">
        <v>1230</v>
      </c>
      <c r="L118" s="185"/>
      <c r="M118" s="185"/>
      <c r="N118" s="185"/>
      <c r="O118" s="185"/>
      <c r="P118" s="185"/>
      <c r="Q118" s="185"/>
      <c r="R118" s="188"/>
      <c r="T118" s="200"/>
      <c r="U118" s="185"/>
      <c r="V118" s="185"/>
      <c r="W118" s="185"/>
      <c r="X118" s="185"/>
      <c r="Y118" s="185"/>
      <c r="Z118" s="185"/>
      <c r="AA118" s="201"/>
      <c r="AT118" s="190" t="s">
        <v>135</v>
      </c>
      <c r="AU118" s="190" t="s">
        <v>101</v>
      </c>
      <c r="AV118" s="189" t="s">
        <v>101</v>
      </c>
      <c r="AW118" s="189" t="s">
        <v>34</v>
      </c>
      <c r="AX118" s="189" t="s">
        <v>76</v>
      </c>
      <c r="AY118" s="190" t="s">
        <v>128</v>
      </c>
    </row>
    <row r="119" spans="2:51" s="196" customFormat="1" ht="22.5" customHeight="1">
      <c r="B119" s="191"/>
      <c r="C119" s="192"/>
      <c r="D119" s="192"/>
      <c r="E119" s="193" t="s">
        <v>3</v>
      </c>
      <c r="F119" s="263" t="s">
        <v>136</v>
      </c>
      <c r="G119" s="264"/>
      <c r="H119" s="264"/>
      <c r="I119" s="264"/>
      <c r="J119" s="192"/>
      <c r="K119" s="194">
        <v>1230</v>
      </c>
      <c r="L119" s="192"/>
      <c r="M119" s="192"/>
      <c r="N119" s="192"/>
      <c r="O119" s="192"/>
      <c r="P119" s="192"/>
      <c r="Q119" s="192"/>
      <c r="R119" s="195"/>
      <c r="T119" s="202"/>
      <c r="U119" s="192"/>
      <c r="V119" s="192"/>
      <c r="W119" s="192"/>
      <c r="X119" s="192"/>
      <c r="Y119" s="192"/>
      <c r="Z119" s="192"/>
      <c r="AA119" s="203"/>
      <c r="AT119" s="197" t="s">
        <v>135</v>
      </c>
      <c r="AU119" s="197" t="s">
        <v>101</v>
      </c>
      <c r="AV119" s="196" t="s">
        <v>133</v>
      </c>
      <c r="AW119" s="196" t="s">
        <v>34</v>
      </c>
      <c r="AX119" s="196" t="s">
        <v>19</v>
      </c>
      <c r="AY119" s="197" t="s">
        <v>128</v>
      </c>
    </row>
    <row r="120" spans="2:65" s="178" customFormat="1" ht="22.5" customHeight="1">
      <c r="B120" s="172"/>
      <c r="C120" s="204" t="s">
        <v>101</v>
      </c>
      <c r="D120" s="204" t="s">
        <v>169</v>
      </c>
      <c r="E120" s="205" t="s">
        <v>170</v>
      </c>
      <c r="F120" s="295" t="s">
        <v>171</v>
      </c>
      <c r="G120" s="296"/>
      <c r="H120" s="296"/>
      <c r="I120" s="296"/>
      <c r="J120" s="206" t="s">
        <v>163</v>
      </c>
      <c r="K120" s="207">
        <v>2152.5</v>
      </c>
      <c r="L120" s="297"/>
      <c r="M120" s="296"/>
      <c r="N120" s="297">
        <f>ROUND(L120*K120,2)</f>
        <v>0</v>
      </c>
      <c r="O120" s="273"/>
      <c r="P120" s="273"/>
      <c r="Q120" s="273"/>
      <c r="R120" s="177"/>
      <c r="T120" s="198">
        <v>2152.5</v>
      </c>
      <c r="U120" s="180" t="s">
        <v>41</v>
      </c>
      <c r="V120" s="181">
        <v>0</v>
      </c>
      <c r="W120" s="181">
        <f>V120*K120</f>
        <v>0</v>
      </c>
      <c r="X120" s="181">
        <v>0</v>
      </c>
      <c r="Y120" s="181">
        <f>X120*K120</f>
        <v>0</v>
      </c>
      <c r="Z120" s="181">
        <v>0</v>
      </c>
      <c r="AA120" s="199">
        <f>Z120*K120</f>
        <v>0</v>
      </c>
      <c r="AR120" s="182" t="s">
        <v>154</v>
      </c>
      <c r="AT120" s="182" t="s">
        <v>169</v>
      </c>
      <c r="AU120" s="182" t="s">
        <v>101</v>
      </c>
      <c r="AY120" s="182" t="s">
        <v>128</v>
      </c>
      <c r="BE120" s="183">
        <f>IF(U120="základní",N120,0)</f>
        <v>0</v>
      </c>
      <c r="BF120" s="183">
        <f>IF(U120="snížená",N120,0)</f>
        <v>0</v>
      </c>
      <c r="BG120" s="183">
        <f>IF(U120="zákl. přenesená",N120,0)</f>
        <v>0</v>
      </c>
      <c r="BH120" s="183">
        <f>IF(U120="sníž. přenesená",N120,0)</f>
        <v>0</v>
      </c>
      <c r="BI120" s="183">
        <f>IF(U120="nulová",N120,0)</f>
        <v>0</v>
      </c>
      <c r="BJ120" s="182" t="s">
        <v>19</v>
      </c>
      <c r="BK120" s="183">
        <f>ROUND(L120*K120,2)</f>
        <v>0</v>
      </c>
      <c r="BL120" s="182" t="s">
        <v>133</v>
      </c>
      <c r="BM120" s="182" t="s">
        <v>172</v>
      </c>
    </row>
    <row r="121" spans="2:51" s="189" customFormat="1" ht="22.5" customHeight="1">
      <c r="B121" s="184"/>
      <c r="C121" s="185"/>
      <c r="D121" s="185"/>
      <c r="E121" s="186" t="s">
        <v>3</v>
      </c>
      <c r="F121" s="261" t="s">
        <v>289</v>
      </c>
      <c r="G121" s="262"/>
      <c r="H121" s="262"/>
      <c r="I121" s="262"/>
      <c r="J121" s="185"/>
      <c r="K121" s="187">
        <v>2152.5</v>
      </c>
      <c r="L121" s="185"/>
      <c r="M121" s="185"/>
      <c r="N121" s="185"/>
      <c r="O121" s="185"/>
      <c r="P121" s="185"/>
      <c r="Q121" s="185"/>
      <c r="R121" s="188"/>
      <c r="T121" s="200"/>
      <c r="U121" s="185"/>
      <c r="V121" s="185"/>
      <c r="W121" s="185"/>
      <c r="X121" s="185"/>
      <c r="Y121" s="185"/>
      <c r="Z121" s="185"/>
      <c r="AA121" s="201"/>
      <c r="AT121" s="190" t="s">
        <v>135</v>
      </c>
      <c r="AU121" s="190" t="s">
        <v>101</v>
      </c>
      <c r="AV121" s="189" t="s">
        <v>101</v>
      </c>
      <c r="AW121" s="189" t="s">
        <v>34</v>
      </c>
      <c r="AX121" s="189" t="s">
        <v>76</v>
      </c>
      <c r="AY121" s="190" t="s">
        <v>128</v>
      </c>
    </row>
    <row r="122" spans="2:51" s="196" customFormat="1" ht="22.5" customHeight="1">
      <c r="B122" s="191"/>
      <c r="C122" s="192"/>
      <c r="D122" s="192"/>
      <c r="E122" s="193" t="s">
        <v>3</v>
      </c>
      <c r="F122" s="263" t="s">
        <v>136</v>
      </c>
      <c r="G122" s="264"/>
      <c r="H122" s="264"/>
      <c r="I122" s="264"/>
      <c r="J122" s="192"/>
      <c r="K122" s="194">
        <v>2152.5</v>
      </c>
      <c r="L122" s="192"/>
      <c r="M122" s="192"/>
      <c r="N122" s="192"/>
      <c r="O122" s="192"/>
      <c r="P122" s="192"/>
      <c r="Q122" s="192"/>
      <c r="R122" s="195"/>
      <c r="T122" s="202"/>
      <c r="U122" s="192"/>
      <c r="V122" s="192"/>
      <c r="W122" s="192"/>
      <c r="X122" s="192"/>
      <c r="Y122" s="192"/>
      <c r="Z122" s="192"/>
      <c r="AA122" s="203"/>
      <c r="AT122" s="197" t="s">
        <v>135</v>
      </c>
      <c r="AU122" s="197" t="s">
        <v>101</v>
      </c>
      <c r="AV122" s="196" t="s">
        <v>133</v>
      </c>
      <c r="AW122" s="196" t="s">
        <v>34</v>
      </c>
      <c r="AX122" s="196" t="s">
        <v>19</v>
      </c>
      <c r="AY122" s="197" t="s">
        <v>128</v>
      </c>
    </row>
    <row r="123" spans="2:65" s="178" customFormat="1" ht="31.5" customHeight="1">
      <c r="B123" s="172"/>
      <c r="C123" s="173" t="s">
        <v>161</v>
      </c>
      <c r="D123" s="173" t="s">
        <v>129</v>
      </c>
      <c r="E123" s="174" t="s">
        <v>149</v>
      </c>
      <c r="F123" s="272" t="s">
        <v>150</v>
      </c>
      <c r="G123" s="273"/>
      <c r="H123" s="273"/>
      <c r="I123" s="273"/>
      <c r="J123" s="175" t="s">
        <v>151</v>
      </c>
      <c r="K123" s="176">
        <v>4700</v>
      </c>
      <c r="L123" s="274"/>
      <c r="M123" s="273"/>
      <c r="N123" s="274">
        <f>ROUND(L123*K123,2)</f>
        <v>0</v>
      </c>
      <c r="O123" s="273"/>
      <c r="P123" s="273"/>
      <c r="Q123" s="273"/>
      <c r="R123" s="177"/>
      <c r="T123" s="198">
        <v>4700</v>
      </c>
      <c r="U123" s="180" t="s">
        <v>41</v>
      </c>
      <c r="V123" s="181">
        <v>0.012</v>
      </c>
      <c r="W123" s="181">
        <f>V123*K123</f>
        <v>56.4</v>
      </c>
      <c r="X123" s="181">
        <v>0</v>
      </c>
      <c r="Y123" s="181">
        <f>X123*K123</f>
        <v>0</v>
      </c>
      <c r="Z123" s="181">
        <v>0</v>
      </c>
      <c r="AA123" s="199">
        <f>Z123*K123</f>
        <v>0</v>
      </c>
      <c r="AR123" s="182" t="s">
        <v>133</v>
      </c>
      <c r="AT123" s="182" t="s">
        <v>129</v>
      </c>
      <c r="AU123" s="182" t="s">
        <v>101</v>
      </c>
      <c r="AY123" s="182" t="s">
        <v>128</v>
      </c>
      <c r="BE123" s="183">
        <f>IF(U123="základní",N123,0)</f>
        <v>0</v>
      </c>
      <c r="BF123" s="183">
        <f>IF(U123="snížená",N123,0)</f>
        <v>0</v>
      </c>
      <c r="BG123" s="183">
        <f>IF(U123="zákl. přenesená",N123,0)</f>
        <v>0</v>
      </c>
      <c r="BH123" s="183">
        <f>IF(U123="sníž. přenesená",N123,0)</f>
        <v>0</v>
      </c>
      <c r="BI123" s="183">
        <f>IF(U123="nulová",N123,0)</f>
        <v>0</v>
      </c>
      <c r="BJ123" s="182" t="s">
        <v>19</v>
      </c>
      <c r="BK123" s="183">
        <f>ROUND(L123*K123,2)</f>
        <v>0</v>
      </c>
      <c r="BL123" s="182" t="s">
        <v>133</v>
      </c>
      <c r="BM123" s="182" t="s">
        <v>173</v>
      </c>
    </row>
    <row r="124" spans="2:51" s="189" customFormat="1" ht="22.5" customHeight="1">
      <c r="B124" s="184"/>
      <c r="C124" s="185"/>
      <c r="D124" s="185"/>
      <c r="E124" s="186" t="s">
        <v>3</v>
      </c>
      <c r="F124" s="261" t="s">
        <v>291</v>
      </c>
      <c r="G124" s="262"/>
      <c r="H124" s="262"/>
      <c r="I124" s="262"/>
      <c r="J124" s="185"/>
      <c r="K124" s="187">
        <v>4700</v>
      </c>
      <c r="L124" s="185"/>
      <c r="M124" s="185"/>
      <c r="N124" s="185"/>
      <c r="O124" s="185"/>
      <c r="P124" s="185"/>
      <c r="Q124" s="185"/>
      <c r="R124" s="188"/>
      <c r="T124" s="200"/>
      <c r="U124" s="185"/>
      <c r="V124" s="185"/>
      <c r="W124" s="185"/>
      <c r="X124" s="185"/>
      <c r="Y124" s="185"/>
      <c r="Z124" s="185"/>
      <c r="AA124" s="201"/>
      <c r="AT124" s="190" t="s">
        <v>135</v>
      </c>
      <c r="AU124" s="190" t="s">
        <v>101</v>
      </c>
      <c r="AV124" s="189" t="s">
        <v>101</v>
      </c>
      <c r="AW124" s="189" t="s">
        <v>34</v>
      </c>
      <c r="AX124" s="189" t="s">
        <v>76</v>
      </c>
      <c r="AY124" s="190" t="s">
        <v>128</v>
      </c>
    </row>
    <row r="125" spans="2:51" s="196" customFormat="1" ht="22.5" customHeight="1">
      <c r="B125" s="191"/>
      <c r="C125" s="192"/>
      <c r="D125" s="192"/>
      <c r="E125" s="193" t="s">
        <v>3</v>
      </c>
      <c r="F125" s="263" t="s">
        <v>136</v>
      </c>
      <c r="G125" s="264"/>
      <c r="H125" s="264"/>
      <c r="I125" s="264"/>
      <c r="J125" s="192"/>
      <c r="K125" s="194">
        <v>4700</v>
      </c>
      <c r="L125" s="192"/>
      <c r="M125" s="192"/>
      <c r="N125" s="192"/>
      <c r="O125" s="192"/>
      <c r="P125" s="192"/>
      <c r="Q125" s="192"/>
      <c r="R125" s="195"/>
      <c r="T125" s="202"/>
      <c r="U125" s="192"/>
      <c r="V125" s="192"/>
      <c r="W125" s="192"/>
      <c r="X125" s="192"/>
      <c r="Y125" s="192"/>
      <c r="Z125" s="192"/>
      <c r="AA125" s="203"/>
      <c r="AT125" s="197" t="s">
        <v>135</v>
      </c>
      <c r="AU125" s="197" t="s">
        <v>101</v>
      </c>
      <c r="AV125" s="196" t="s">
        <v>133</v>
      </c>
      <c r="AW125" s="196" t="s">
        <v>34</v>
      </c>
      <c r="AX125" s="196" t="s">
        <v>19</v>
      </c>
      <c r="AY125" s="197" t="s">
        <v>128</v>
      </c>
    </row>
    <row r="126" spans="2:65" s="178" customFormat="1" ht="31.5" customHeight="1">
      <c r="B126" s="172"/>
      <c r="C126" s="173" t="s">
        <v>140</v>
      </c>
      <c r="D126" s="173" t="s">
        <v>129</v>
      </c>
      <c r="E126" s="174" t="s">
        <v>174</v>
      </c>
      <c r="F126" s="272" t="s">
        <v>175</v>
      </c>
      <c r="G126" s="273"/>
      <c r="H126" s="273"/>
      <c r="I126" s="273"/>
      <c r="J126" s="175" t="s">
        <v>151</v>
      </c>
      <c r="K126" s="176">
        <v>620</v>
      </c>
      <c r="L126" s="274"/>
      <c r="M126" s="273"/>
      <c r="N126" s="274">
        <f>ROUND(L126*K126,2)</f>
        <v>0</v>
      </c>
      <c r="O126" s="273"/>
      <c r="P126" s="273"/>
      <c r="Q126" s="273"/>
      <c r="R126" s="177"/>
      <c r="T126" s="198">
        <v>620</v>
      </c>
      <c r="U126" s="180" t="s">
        <v>41</v>
      </c>
      <c r="V126" s="181">
        <v>0.05</v>
      </c>
      <c r="W126" s="181">
        <f>V126*K126</f>
        <v>31</v>
      </c>
      <c r="X126" s="181">
        <v>0</v>
      </c>
      <c r="Y126" s="181">
        <f>X126*K126</f>
        <v>0</v>
      </c>
      <c r="Z126" s="181">
        <v>0</v>
      </c>
      <c r="AA126" s="199">
        <f>Z126*K126</f>
        <v>0</v>
      </c>
      <c r="AR126" s="182" t="s">
        <v>133</v>
      </c>
      <c r="AT126" s="182" t="s">
        <v>129</v>
      </c>
      <c r="AU126" s="182" t="s">
        <v>101</v>
      </c>
      <c r="AY126" s="182" t="s">
        <v>128</v>
      </c>
      <c r="BE126" s="183">
        <f>IF(U126="základní",N126,0)</f>
        <v>0</v>
      </c>
      <c r="BF126" s="183">
        <f>IF(U126="snížená",N126,0)</f>
        <v>0</v>
      </c>
      <c r="BG126" s="183">
        <f>IF(U126="zákl. přenesená",N126,0)</f>
        <v>0</v>
      </c>
      <c r="BH126" s="183">
        <f>IF(U126="sníž. přenesená",N126,0)</f>
        <v>0</v>
      </c>
      <c r="BI126" s="183">
        <f>IF(U126="nulová",N126,0)</f>
        <v>0</v>
      </c>
      <c r="BJ126" s="182" t="s">
        <v>19</v>
      </c>
      <c r="BK126" s="183">
        <f>ROUND(L126*K126,2)</f>
        <v>0</v>
      </c>
      <c r="BL126" s="182" t="s">
        <v>133</v>
      </c>
      <c r="BM126" s="182" t="s">
        <v>176</v>
      </c>
    </row>
    <row r="127" spans="2:51" s="189" customFormat="1" ht="22.5" customHeight="1">
      <c r="B127" s="184"/>
      <c r="C127" s="185"/>
      <c r="D127" s="185"/>
      <c r="E127" s="186" t="s">
        <v>3</v>
      </c>
      <c r="F127" s="261" t="s">
        <v>292</v>
      </c>
      <c r="G127" s="262"/>
      <c r="H127" s="262"/>
      <c r="I127" s="262"/>
      <c r="J127" s="185"/>
      <c r="K127" s="187">
        <v>620</v>
      </c>
      <c r="L127" s="185"/>
      <c r="M127" s="185"/>
      <c r="N127" s="185"/>
      <c r="O127" s="185"/>
      <c r="P127" s="185"/>
      <c r="Q127" s="185"/>
      <c r="R127" s="188"/>
      <c r="T127" s="200"/>
      <c r="U127" s="185"/>
      <c r="V127" s="185"/>
      <c r="W127" s="185"/>
      <c r="X127" s="185"/>
      <c r="Y127" s="185"/>
      <c r="Z127" s="185"/>
      <c r="AA127" s="201"/>
      <c r="AT127" s="190" t="s">
        <v>135</v>
      </c>
      <c r="AU127" s="190" t="s">
        <v>101</v>
      </c>
      <c r="AV127" s="189" t="s">
        <v>101</v>
      </c>
      <c r="AW127" s="189" t="s">
        <v>34</v>
      </c>
      <c r="AX127" s="189" t="s">
        <v>76</v>
      </c>
      <c r="AY127" s="190" t="s">
        <v>128</v>
      </c>
    </row>
    <row r="128" spans="2:51" s="196" customFormat="1" ht="22.5" customHeight="1">
      <c r="B128" s="191"/>
      <c r="C128" s="192"/>
      <c r="D128" s="192"/>
      <c r="E128" s="193" t="s">
        <v>3</v>
      </c>
      <c r="F128" s="263" t="s">
        <v>136</v>
      </c>
      <c r="G128" s="264"/>
      <c r="H128" s="264"/>
      <c r="I128" s="264"/>
      <c r="J128" s="192"/>
      <c r="K128" s="194">
        <v>620</v>
      </c>
      <c r="L128" s="192"/>
      <c r="M128" s="192"/>
      <c r="N128" s="192"/>
      <c r="O128" s="192"/>
      <c r="P128" s="192"/>
      <c r="Q128" s="192"/>
      <c r="R128" s="195"/>
      <c r="T128" s="202"/>
      <c r="U128" s="192"/>
      <c r="V128" s="192"/>
      <c r="W128" s="192"/>
      <c r="X128" s="192"/>
      <c r="Y128" s="192"/>
      <c r="Z128" s="192"/>
      <c r="AA128" s="203"/>
      <c r="AT128" s="197" t="s">
        <v>135</v>
      </c>
      <c r="AU128" s="197" t="s">
        <v>101</v>
      </c>
      <c r="AV128" s="196" t="s">
        <v>133</v>
      </c>
      <c r="AW128" s="196" t="s">
        <v>34</v>
      </c>
      <c r="AX128" s="196" t="s">
        <v>19</v>
      </c>
      <c r="AY128" s="197" t="s">
        <v>128</v>
      </c>
    </row>
    <row r="129" spans="2:65" s="178" customFormat="1" ht="22.5" customHeight="1">
      <c r="B129" s="172"/>
      <c r="C129" s="204" t="s">
        <v>133</v>
      </c>
      <c r="D129" s="204" t="s">
        <v>169</v>
      </c>
      <c r="E129" s="205" t="s">
        <v>177</v>
      </c>
      <c r="F129" s="295" t="s">
        <v>178</v>
      </c>
      <c r="G129" s="296"/>
      <c r="H129" s="296"/>
      <c r="I129" s="296"/>
      <c r="J129" s="206" t="s">
        <v>163</v>
      </c>
      <c r="K129" s="207">
        <v>992</v>
      </c>
      <c r="L129" s="297"/>
      <c r="M129" s="296"/>
      <c r="N129" s="297">
        <f>ROUND(L129*K129,2)</f>
        <v>0</v>
      </c>
      <c r="O129" s="273"/>
      <c r="P129" s="273"/>
      <c r="Q129" s="273"/>
      <c r="R129" s="177"/>
      <c r="T129" s="198">
        <v>992</v>
      </c>
      <c r="U129" s="180" t="s">
        <v>41</v>
      </c>
      <c r="V129" s="181">
        <v>0</v>
      </c>
      <c r="W129" s="181">
        <f>V129*K129</f>
        <v>0</v>
      </c>
      <c r="X129" s="181">
        <v>0</v>
      </c>
      <c r="Y129" s="181">
        <f>X129*K129</f>
        <v>0</v>
      </c>
      <c r="Z129" s="181">
        <v>0</v>
      </c>
      <c r="AA129" s="199">
        <f>Z129*K129</f>
        <v>0</v>
      </c>
      <c r="AR129" s="182" t="s">
        <v>154</v>
      </c>
      <c r="AT129" s="182" t="s">
        <v>169</v>
      </c>
      <c r="AU129" s="182" t="s">
        <v>101</v>
      </c>
      <c r="AY129" s="182" t="s">
        <v>128</v>
      </c>
      <c r="BE129" s="183">
        <f>IF(U129="základní",N129,0)</f>
        <v>0</v>
      </c>
      <c r="BF129" s="183">
        <f>IF(U129="snížená",N129,0)</f>
        <v>0</v>
      </c>
      <c r="BG129" s="183">
        <f>IF(U129="zákl. přenesená",N129,0)</f>
        <v>0</v>
      </c>
      <c r="BH129" s="183">
        <f>IF(U129="sníž. přenesená",N129,0)</f>
        <v>0</v>
      </c>
      <c r="BI129" s="183">
        <f>IF(U129="nulová",N129,0)</f>
        <v>0</v>
      </c>
      <c r="BJ129" s="182" t="s">
        <v>19</v>
      </c>
      <c r="BK129" s="183">
        <f>ROUND(L129*K129,2)</f>
        <v>0</v>
      </c>
      <c r="BL129" s="182" t="s">
        <v>133</v>
      </c>
      <c r="BM129" s="182" t="s">
        <v>179</v>
      </c>
    </row>
    <row r="130" spans="2:51" s="189" customFormat="1" ht="22.5" customHeight="1">
      <c r="B130" s="184"/>
      <c r="C130" s="185"/>
      <c r="D130" s="185"/>
      <c r="E130" s="186" t="s">
        <v>3</v>
      </c>
      <c r="F130" s="261" t="s">
        <v>293</v>
      </c>
      <c r="G130" s="262"/>
      <c r="H130" s="262"/>
      <c r="I130" s="262"/>
      <c r="J130" s="185"/>
      <c r="K130" s="187">
        <v>992</v>
      </c>
      <c r="L130" s="185"/>
      <c r="M130" s="185"/>
      <c r="N130" s="185"/>
      <c r="O130" s="185"/>
      <c r="P130" s="185"/>
      <c r="Q130" s="185"/>
      <c r="R130" s="188"/>
      <c r="T130" s="200"/>
      <c r="U130" s="185"/>
      <c r="V130" s="185"/>
      <c r="W130" s="185"/>
      <c r="X130" s="185"/>
      <c r="Y130" s="185"/>
      <c r="Z130" s="185"/>
      <c r="AA130" s="201"/>
      <c r="AT130" s="190" t="s">
        <v>135</v>
      </c>
      <c r="AU130" s="190" t="s">
        <v>101</v>
      </c>
      <c r="AV130" s="189" t="s">
        <v>101</v>
      </c>
      <c r="AW130" s="189" t="s">
        <v>34</v>
      </c>
      <c r="AX130" s="189" t="s">
        <v>76</v>
      </c>
      <c r="AY130" s="190" t="s">
        <v>128</v>
      </c>
    </row>
    <row r="131" spans="2:51" s="196" customFormat="1" ht="22.5" customHeight="1">
      <c r="B131" s="191"/>
      <c r="C131" s="192"/>
      <c r="D131" s="192"/>
      <c r="E131" s="193" t="s">
        <v>3</v>
      </c>
      <c r="F131" s="263" t="s">
        <v>136</v>
      </c>
      <c r="G131" s="264"/>
      <c r="H131" s="264"/>
      <c r="I131" s="264"/>
      <c r="J131" s="192"/>
      <c r="K131" s="194">
        <v>768</v>
      </c>
      <c r="L131" s="192"/>
      <c r="M131" s="192"/>
      <c r="N131" s="192"/>
      <c r="O131" s="192"/>
      <c r="P131" s="192"/>
      <c r="Q131" s="192"/>
      <c r="R131" s="195"/>
      <c r="T131" s="202"/>
      <c r="U131" s="192"/>
      <c r="V131" s="192"/>
      <c r="W131" s="192"/>
      <c r="X131" s="192"/>
      <c r="Y131" s="192"/>
      <c r="Z131" s="192"/>
      <c r="AA131" s="203"/>
      <c r="AT131" s="197" t="s">
        <v>135</v>
      </c>
      <c r="AU131" s="197" t="s">
        <v>101</v>
      </c>
      <c r="AV131" s="196" t="s">
        <v>133</v>
      </c>
      <c r="AW131" s="196" t="s">
        <v>34</v>
      </c>
      <c r="AX131" s="196" t="s">
        <v>19</v>
      </c>
      <c r="AY131" s="197" t="s">
        <v>128</v>
      </c>
    </row>
    <row r="132" spans="2:65" s="178" customFormat="1" ht="22.5" customHeight="1">
      <c r="B132" s="172"/>
      <c r="C132" s="173" t="s">
        <v>148</v>
      </c>
      <c r="D132" s="173" t="s">
        <v>129</v>
      </c>
      <c r="E132" s="174" t="s">
        <v>156</v>
      </c>
      <c r="F132" s="272" t="s">
        <v>157</v>
      </c>
      <c r="G132" s="273"/>
      <c r="H132" s="273"/>
      <c r="I132" s="273"/>
      <c r="J132" s="175" t="s">
        <v>151</v>
      </c>
      <c r="K132" s="176">
        <v>7050</v>
      </c>
      <c r="L132" s="274"/>
      <c r="M132" s="273"/>
      <c r="N132" s="274">
        <f>ROUND(L132*K132,2)</f>
        <v>0</v>
      </c>
      <c r="O132" s="273"/>
      <c r="P132" s="273"/>
      <c r="Q132" s="273"/>
      <c r="R132" s="177"/>
      <c r="T132" s="198">
        <v>7050</v>
      </c>
      <c r="U132" s="180" t="s">
        <v>41</v>
      </c>
      <c r="V132" s="181">
        <v>0.107</v>
      </c>
      <c r="W132" s="181">
        <f>V132*K132</f>
        <v>754.35</v>
      </c>
      <c r="X132" s="181">
        <v>0</v>
      </c>
      <c r="Y132" s="181">
        <f>X132*K132</f>
        <v>0</v>
      </c>
      <c r="Z132" s="181">
        <v>0</v>
      </c>
      <c r="AA132" s="199">
        <f>Z132*K132</f>
        <v>0</v>
      </c>
      <c r="AR132" s="182" t="s">
        <v>133</v>
      </c>
      <c r="AT132" s="182" t="s">
        <v>129</v>
      </c>
      <c r="AU132" s="182" t="s">
        <v>101</v>
      </c>
      <c r="AY132" s="182" t="s">
        <v>128</v>
      </c>
      <c r="BE132" s="183">
        <f>IF(U132="základní",N132,0)</f>
        <v>0</v>
      </c>
      <c r="BF132" s="183">
        <f>IF(U132="snížená",N132,0)</f>
        <v>0</v>
      </c>
      <c r="BG132" s="183">
        <f>IF(U132="zákl. přenesená",N132,0)</f>
        <v>0</v>
      </c>
      <c r="BH132" s="183">
        <f>IF(U132="sníž. přenesená",N132,0)</f>
        <v>0</v>
      </c>
      <c r="BI132" s="183">
        <f>IF(U132="nulová",N132,0)</f>
        <v>0</v>
      </c>
      <c r="BJ132" s="182" t="s">
        <v>19</v>
      </c>
      <c r="BK132" s="183">
        <f>ROUND(L132*K132,2)</f>
        <v>0</v>
      </c>
      <c r="BL132" s="182" t="s">
        <v>133</v>
      </c>
      <c r="BM132" s="182" t="s">
        <v>180</v>
      </c>
    </row>
    <row r="133" spans="2:51" s="189" customFormat="1" ht="22.5" customHeight="1">
      <c r="B133" s="184"/>
      <c r="C133" s="185"/>
      <c r="D133" s="185"/>
      <c r="E133" s="186" t="s">
        <v>3</v>
      </c>
      <c r="F133" s="261" t="s">
        <v>291</v>
      </c>
      <c r="G133" s="262"/>
      <c r="H133" s="262"/>
      <c r="I133" s="262"/>
      <c r="J133" s="185"/>
      <c r="K133" s="187">
        <v>4700</v>
      </c>
      <c r="L133" s="185"/>
      <c r="M133" s="185"/>
      <c r="N133" s="185"/>
      <c r="O133" s="185"/>
      <c r="P133" s="185"/>
      <c r="Q133" s="185"/>
      <c r="R133" s="188"/>
      <c r="T133" s="200"/>
      <c r="U133" s="185"/>
      <c r="V133" s="185"/>
      <c r="W133" s="185"/>
      <c r="X133" s="185"/>
      <c r="Y133" s="185"/>
      <c r="Z133" s="185"/>
      <c r="AA133" s="201"/>
      <c r="AT133" s="190" t="s">
        <v>135</v>
      </c>
      <c r="AU133" s="190" t="s">
        <v>101</v>
      </c>
      <c r="AV133" s="189" t="s">
        <v>101</v>
      </c>
      <c r="AW133" s="189" t="s">
        <v>34</v>
      </c>
      <c r="AX133" s="189" t="s">
        <v>76</v>
      </c>
      <c r="AY133" s="190" t="s">
        <v>128</v>
      </c>
    </row>
    <row r="134" spans="2:51" s="189" customFormat="1" ht="22.5" customHeight="1">
      <c r="B134" s="184"/>
      <c r="C134" s="185"/>
      <c r="D134" s="185"/>
      <c r="E134" s="186" t="s">
        <v>3</v>
      </c>
      <c r="F134" s="294" t="s">
        <v>294</v>
      </c>
      <c r="G134" s="262"/>
      <c r="H134" s="262"/>
      <c r="I134" s="262"/>
      <c r="J134" s="185"/>
      <c r="K134" s="187">
        <v>2350</v>
      </c>
      <c r="L134" s="185"/>
      <c r="M134" s="185"/>
      <c r="N134" s="185"/>
      <c r="O134" s="185"/>
      <c r="P134" s="185"/>
      <c r="Q134" s="185"/>
      <c r="R134" s="188"/>
      <c r="T134" s="200"/>
      <c r="U134" s="185"/>
      <c r="V134" s="185"/>
      <c r="W134" s="185"/>
      <c r="X134" s="185"/>
      <c r="Y134" s="185"/>
      <c r="Z134" s="185"/>
      <c r="AA134" s="201"/>
      <c r="AT134" s="190" t="s">
        <v>135</v>
      </c>
      <c r="AU134" s="190" t="s">
        <v>101</v>
      </c>
      <c r="AV134" s="189" t="s">
        <v>101</v>
      </c>
      <c r="AW134" s="189" t="s">
        <v>34</v>
      </c>
      <c r="AX134" s="189" t="s">
        <v>76</v>
      </c>
      <c r="AY134" s="190" t="s">
        <v>128</v>
      </c>
    </row>
    <row r="135" spans="2:51" s="196" customFormat="1" ht="22.5" customHeight="1">
      <c r="B135" s="191"/>
      <c r="C135" s="192"/>
      <c r="D135" s="192"/>
      <c r="E135" s="193" t="s">
        <v>3</v>
      </c>
      <c r="F135" s="263" t="s">
        <v>136</v>
      </c>
      <c r="G135" s="264"/>
      <c r="H135" s="264"/>
      <c r="I135" s="264"/>
      <c r="J135" s="192"/>
      <c r="K135" s="194">
        <v>7050</v>
      </c>
      <c r="L135" s="192"/>
      <c r="M135" s="192"/>
      <c r="N135" s="192"/>
      <c r="O135" s="192"/>
      <c r="P135" s="192"/>
      <c r="Q135" s="192"/>
      <c r="R135" s="195"/>
      <c r="T135" s="202"/>
      <c r="U135" s="192"/>
      <c r="V135" s="192"/>
      <c r="W135" s="192"/>
      <c r="X135" s="192"/>
      <c r="Y135" s="192"/>
      <c r="Z135" s="192"/>
      <c r="AA135" s="203"/>
      <c r="AT135" s="197" t="s">
        <v>135</v>
      </c>
      <c r="AU135" s="197" t="s">
        <v>101</v>
      </c>
      <c r="AV135" s="196" t="s">
        <v>133</v>
      </c>
      <c r="AW135" s="196" t="s">
        <v>34</v>
      </c>
      <c r="AX135" s="196" t="s">
        <v>19</v>
      </c>
      <c r="AY135" s="197" t="s">
        <v>128</v>
      </c>
    </row>
    <row r="136" spans="2:63" s="212" customFormat="1" ht="29.85" customHeight="1">
      <c r="B136" s="208"/>
      <c r="C136" s="209"/>
      <c r="D136" s="210" t="s">
        <v>165</v>
      </c>
      <c r="E136" s="210"/>
      <c r="F136" s="210"/>
      <c r="G136" s="210"/>
      <c r="H136" s="210"/>
      <c r="I136" s="210"/>
      <c r="J136" s="210"/>
      <c r="K136" s="210"/>
      <c r="L136" s="210"/>
      <c r="M136" s="210"/>
      <c r="N136" s="290">
        <f>SUM(N140+N137)</f>
        <v>0</v>
      </c>
      <c r="O136" s="291"/>
      <c r="P136" s="291"/>
      <c r="Q136" s="291"/>
      <c r="R136" s="211"/>
      <c r="T136" s="213"/>
      <c r="U136" s="209"/>
      <c r="V136" s="209"/>
      <c r="W136" s="214">
        <f>SUM(W137:W142)</f>
        <v>136.3</v>
      </c>
      <c r="X136" s="209"/>
      <c r="Y136" s="214">
        <f>SUM(Y137:Y142)</f>
        <v>2.827</v>
      </c>
      <c r="Z136" s="209"/>
      <c r="AA136" s="215">
        <f>SUM(AA137:AA142)</f>
        <v>0</v>
      </c>
      <c r="AR136" s="216" t="s">
        <v>19</v>
      </c>
      <c r="AT136" s="217" t="s">
        <v>75</v>
      </c>
      <c r="AU136" s="217" t="s">
        <v>19</v>
      </c>
      <c r="AY136" s="216" t="s">
        <v>128</v>
      </c>
      <c r="BK136" s="218">
        <f>SUM(BK137:BK142)</f>
        <v>0</v>
      </c>
    </row>
    <row r="137" spans="2:65" s="178" customFormat="1" ht="31.5" customHeight="1">
      <c r="B137" s="172"/>
      <c r="C137" s="173" t="s">
        <v>153</v>
      </c>
      <c r="D137" s="173" t="s">
        <v>129</v>
      </c>
      <c r="E137" s="174" t="s">
        <v>181</v>
      </c>
      <c r="F137" s="272" t="s">
        <v>182</v>
      </c>
      <c r="G137" s="273"/>
      <c r="H137" s="273"/>
      <c r="I137" s="273"/>
      <c r="J137" s="175" t="s">
        <v>151</v>
      </c>
      <c r="K137" s="176">
        <v>2350</v>
      </c>
      <c r="L137" s="274"/>
      <c r="M137" s="273"/>
      <c r="N137" s="274">
        <f>ROUND(L137*K137,2)</f>
        <v>0</v>
      </c>
      <c r="O137" s="273"/>
      <c r="P137" s="273"/>
      <c r="Q137" s="273"/>
      <c r="R137" s="177"/>
      <c r="T137" s="198">
        <v>2350</v>
      </c>
      <c r="U137" s="180" t="s">
        <v>41</v>
      </c>
      <c r="V137" s="181">
        <v>0.058</v>
      </c>
      <c r="W137" s="181">
        <f>V137*K137</f>
        <v>136.3</v>
      </c>
      <c r="X137" s="181">
        <v>0.0001</v>
      </c>
      <c r="Y137" s="181">
        <f>X137*K137</f>
        <v>0.23500000000000001</v>
      </c>
      <c r="Z137" s="181">
        <v>0</v>
      </c>
      <c r="AA137" s="199">
        <f>Z137*K137</f>
        <v>0</v>
      </c>
      <c r="AR137" s="182" t="s">
        <v>133</v>
      </c>
      <c r="AT137" s="182" t="s">
        <v>129</v>
      </c>
      <c r="AU137" s="182" t="s">
        <v>101</v>
      </c>
      <c r="AY137" s="182" t="s">
        <v>128</v>
      </c>
      <c r="BE137" s="183">
        <f>IF(U137="základní",N137,0)</f>
        <v>0</v>
      </c>
      <c r="BF137" s="183">
        <f>IF(U137="snížená",N137,0)</f>
        <v>0</v>
      </c>
      <c r="BG137" s="183">
        <f>IF(U137="zákl. přenesená",N137,0)</f>
        <v>0</v>
      </c>
      <c r="BH137" s="183">
        <f>IF(U137="sníž. přenesená",N137,0)</f>
        <v>0</v>
      </c>
      <c r="BI137" s="183">
        <f>IF(U137="nulová",N137,0)</f>
        <v>0</v>
      </c>
      <c r="BJ137" s="182" t="s">
        <v>19</v>
      </c>
      <c r="BK137" s="183">
        <f>ROUND(L137*K137,2)</f>
        <v>0</v>
      </c>
      <c r="BL137" s="182" t="s">
        <v>133</v>
      </c>
      <c r="BM137" s="182" t="s">
        <v>183</v>
      </c>
    </row>
    <row r="138" spans="2:51" s="189" customFormat="1" ht="22.5" customHeight="1">
      <c r="B138" s="184"/>
      <c r="C138" s="185"/>
      <c r="D138" s="185"/>
      <c r="E138" s="186" t="s">
        <v>3</v>
      </c>
      <c r="F138" s="261" t="s">
        <v>295</v>
      </c>
      <c r="G138" s="262"/>
      <c r="H138" s="262"/>
      <c r="I138" s="262"/>
      <c r="J138" s="185"/>
      <c r="K138" s="187">
        <v>2350</v>
      </c>
      <c r="L138" s="185"/>
      <c r="M138" s="185"/>
      <c r="N138" s="185"/>
      <c r="O138" s="185"/>
      <c r="P138" s="185"/>
      <c r="Q138" s="185"/>
      <c r="R138" s="188"/>
      <c r="T138" s="200"/>
      <c r="U138" s="185"/>
      <c r="V138" s="185"/>
      <c r="W138" s="185"/>
      <c r="X138" s="185"/>
      <c r="Y138" s="185"/>
      <c r="Z138" s="185"/>
      <c r="AA138" s="201"/>
      <c r="AT138" s="190" t="s">
        <v>135</v>
      </c>
      <c r="AU138" s="190" t="s">
        <v>101</v>
      </c>
      <c r="AV138" s="189" t="s">
        <v>101</v>
      </c>
      <c r="AW138" s="189" t="s">
        <v>34</v>
      </c>
      <c r="AX138" s="189" t="s">
        <v>76</v>
      </c>
      <c r="AY138" s="190" t="s">
        <v>128</v>
      </c>
    </row>
    <row r="139" spans="2:51" s="196" customFormat="1" ht="22.5" customHeight="1">
      <c r="B139" s="191"/>
      <c r="C139" s="192"/>
      <c r="D139" s="192"/>
      <c r="E139" s="193" t="s">
        <v>3</v>
      </c>
      <c r="F139" s="263" t="s">
        <v>136</v>
      </c>
      <c r="G139" s="264"/>
      <c r="H139" s="264"/>
      <c r="I139" s="264"/>
      <c r="J139" s="192"/>
      <c r="K139" s="194">
        <v>2350</v>
      </c>
      <c r="L139" s="192"/>
      <c r="M139" s="192"/>
      <c r="N139" s="192"/>
      <c r="O139" s="192"/>
      <c r="P139" s="192"/>
      <c r="Q139" s="192"/>
      <c r="R139" s="195"/>
      <c r="T139" s="202"/>
      <c r="U139" s="192"/>
      <c r="V139" s="192"/>
      <c r="W139" s="192"/>
      <c r="X139" s="192"/>
      <c r="Y139" s="192"/>
      <c r="Z139" s="192"/>
      <c r="AA139" s="203"/>
      <c r="AT139" s="197" t="s">
        <v>135</v>
      </c>
      <c r="AU139" s="197" t="s">
        <v>101</v>
      </c>
      <c r="AV139" s="196" t="s">
        <v>133</v>
      </c>
      <c r="AW139" s="196" t="s">
        <v>34</v>
      </c>
      <c r="AX139" s="196" t="s">
        <v>19</v>
      </c>
      <c r="AY139" s="197" t="s">
        <v>128</v>
      </c>
    </row>
    <row r="140" spans="2:65" s="178" customFormat="1" ht="22.5" customHeight="1">
      <c r="B140" s="172"/>
      <c r="C140" s="204" t="s">
        <v>154</v>
      </c>
      <c r="D140" s="204" t="s">
        <v>169</v>
      </c>
      <c r="E140" s="205" t="s">
        <v>184</v>
      </c>
      <c r="F140" s="295" t="s">
        <v>185</v>
      </c>
      <c r="G140" s="296"/>
      <c r="H140" s="296"/>
      <c r="I140" s="296"/>
      <c r="J140" s="206" t="s">
        <v>151</v>
      </c>
      <c r="K140" s="207">
        <v>2700</v>
      </c>
      <c r="L140" s="297"/>
      <c r="M140" s="296"/>
      <c r="N140" s="297">
        <f>ROUND(L140*K140,2)</f>
        <v>0</v>
      </c>
      <c r="O140" s="273"/>
      <c r="P140" s="273"/>
      <c r="Q140" s="273"/>
      <c r="R140" s="177"/>
      <c r="T140" s="198">
        <v>2700</v>
      </c>
      <c r="U140" s="180" t="s">
        <v>41</v>
      </c>
      <c r="V140" s="181">
        <v>0</v>
      </c>
      <c r="W140" s="181">
        <f>V140*K140</f>
        <v>0</v>
      </c>
      <c r="X140" s="181">
        <v>0.00096</v>
      </c>
      <c r="Y140" s="181">
        <f>X140*K140</f>
        <v>2.592</v>
      </c>
      <c r="Z140" s="181">
        <v>0</v>
      </c>
      <c r="AA140" s="199">
        <f>Z140*K140</f>
        <v>0</v>
      </c>
      <c r="AR140" s="182" t="s">
        <v>154</v>
      </c>
      <c r="AT140" s="182" t="s">
        <v>169</v>
      </c>
      <c r="AU140" s="182" t="s">
        <v>101</v>
      </c>
      <c r="AY140" s="182" t="s">
        <v>128</v>
      </c>
      <c r="BE140" s="183">
        <f>IF(U140="základní",N140,0)</f>
        <v>0</v>
      </c>
      <c r="BF140" s="183">
        <f>IF(U140="snížená",N140,0)</f>
        <v>0</v>
      </c>
      <c r="BG140" s="183">
        <f>IF(U140="zákl. přenesená",N140,0)</f>
        <v>0</v>
      </c>
      <c r="BH140" s="183">
        <f>IF(U140="sníž. přenesená",N140,0)</f>
        <v>0</v>
      </c>
      <c r="BI140" s="183">
        <f>IF(U140="nulová",N140,0)</f>
        <v>0</v>
      </c>
      <c r="BJ140" s="182" t="s">
        <v>19</v>
      </c>
      <c r="BK140" s="183">
        <f>ROUND(L140*K140,2)</f>
        <v>0</v>
      </c>
      <c r="BL140" s="182" t="s">
        <v>133</v>
      </c>
      <c r="BM140" s="182" t="s">
        <v>186</v>
      </c>
    </row>
    <row r="141" spans="2:51" s="189" customFormat="1" ht="22.5" customHeight="1">
      <c r="B141" s="184"/>
      <c r="C141" s="185"/>
      <c r="D141" s="185"/>
      <c r="E141" s="186" t="s">
        <v>3</v>
      </c>
      <c r="F141" s="261" t="s">
        <v>296</v>
      </c>
      <c r="G141" s="262"/>
      <c r="H141" s="262"/>
      <c r="I141" s="262"/>
      <c r="J141" s="185"/>
      <c r="K141" s="187">
        <v>2700</v>
      </c>
      <c r="L141" s="185"/>
      <c r="M141" s="185"/>
      <c r="N141" s="185"/>
      <c r="O141" s="185"/>
      <c r="P141" s="185"/>
      <c r="Q141" s="185"/>
      <c r="R141" s="188"/>
      <c r="T141" s="200"/>
      <c r="U141" s="185"/>
      <c r="V141" s="185"/>
      <c r="W141" s="185"/>
      <c r="X141" s="185"/>
      <c r="Y141" s="185"/>
      <c r="Z141" s="185"/>
      <c r="AA141" s="201"/>
      <c r="AT141" s="190" t="s">
        <v>135</v>
      </c>
      <c r="AU141" s="190" t="s">
        <v>101</v>
      </c>
      <c r="AV141" s="189" t="s">
        <v>101</v>
      </c>
      <c r="AW141" s="189" t="s">
        <v>34</v>
      </c>
      <c r="AX141" s="189" t="s">
        <v>76</v>
      </c>
      <c r="AY141" s="190" t="s">
        <v>128</v>
      </c>
    </row>
    <row r="142" spans="2:51" s="196" customFormat="1" ht="22.5" customHeight="1">
      <c r="B142" s="191"/>
      <c r="C142" s="192"/>
      <c r="D142" s="192"/>
      <c r="E142" s="193" t="s">
        <v>3</v>
      </c>
      <c r="F142" s="263" t="s">
        <v>136</v>
      </c>
      <c r="G142" s="264"/>
      <c r="H142" s="264"/>
      <c r="I142" s="264"/>
      <c r="J142" s="192"/>
      <c r="K142" s="194">
        <v>2700</v>
      </c>
      <c r="L142" s="192"/>
      <c r="M142" s="192"/>
      <c r="N142" s="192"/>
      <c r="O142" s="192"/>
      <c r="P142" s="192"/>
      <c r="Q142" s="192"/>
      <c r="R142" s="195"/>
      <c r="T142" s="202"/>
      <c r="U142" s="192"/>
      <c r="V142" s="192"/>
      <c r="W142" s="192"/>
      <c r="X142" s="192"/>
      <c r="Y142" s="192"/>
      <c r="Z142" s="192"/>
      <c r="AA142" s="203"/>
      <c r="AT142" s="197" t="s">
        <v>135</v>
      </c>
      <c r="AU142" s="197" t="s">
        <v>101</v>
      </c>
      <c r="AV142" s="196" t="s">
        <v>133</v>
      </c>
      <c r="AW142" s="196" t="s">
        <v>34</v>
      </c>
      <c r="AX142" s="196" t="s">
        <v>19</v>
      </c>
      <c r="AY142" s="197" t="s">
        <v>128</v>
      </c>
    </row>
    <row r="143" spans="2:63" s="212" customFormat="1" ht="37.35" customHeight="1">
      <c r="B143" s="208"/>
      <c r="C143" s="209"/>
      <c r="D143" s="219" t="s">
        <v>166</v>
      </c>
      <c r="E143" s="219"/>
      <c r="F143" s="219"/>
      <c r="G143" s="219"/>
      <c r="H143" s="219"/>
      <c r="I143" s="219"/>
      <c r="J143" s="219"/>
      <c r="K143" s="219"/>
      <c r="L143" s="219"/>
      <c r="M143" s="219"/>
      <c r="N143" s="292">
        <f>SUM(N144)</f>
        <v>0</v>
      </c>
      <c r="O143" s="293"/>
      <c r="P143" s="293"/>
      <c r="Q143" s="293"/>
      <c r="R143" s="211"/>
      <c r="T143" s="213"/>
      <c r="U143" s="209"/>
      <c r="V143" s="209"/>
      <c r="W143" s="214">
        <f>W144</f>
        <v>0</v>
      </c>
      <c r="X143" s="209"/>
      <c r="Y143" s="214">
        <f>Y144</f>
        <v>10.26</v>
      </c>
      <c r="Z143" s="209"/>
      <c r="AA143" s="215">
        <f>AA144</f>
        <v>0</v>
      </c>
      <c r="AR143" s="216" t="s">
        <v>101</v>
      </c>
      <c r="AT143" s="217" t="s">
        <v>75</v>
      </c>
      <c r="AU143" s="217" t="s">
        <v>76</v>
      </c>
      <c r="AY143" s="216" t="s">
        <v>128</v>
      </c>
      <c r="BK143" s="218">
        <f>BK144</f>
        <v>0</v>
      </c>
    </row>
    <row r="144" spans="2:63" s="212" customFormat="1" ht="19.9" customHeight="1">
      <c r="B144" s="208"/>
      <c r="C144" s="209"/>
      <c r="D144" s="210" t="s">
        <v>167</v>
      </c>
      <c r="E144" s="210"/>
      <c r="F144" s="210"/>
      <c r="G144" s="210"/>
      <c r="H144" s="210"/>
      <c r="I144" s="210"/>
      <c r="J144" s="210"/>
      <c r="K144" s="210"/>
      <c r="L144" s="210"/>
      <c r="M144" s="210"/>
      <c r="N144" s="290">
        <f>SUM(N145+N148+N151)</f>
        <v>0</v>
      </c>
      <c r="O144" s="291"/>
      <c r="P144" s="291"/>
      <c r="Q144" s="291"/>
      <c r="R144" s="211"/>
      <c r="T144" s="213"/>
      <c r="U144" s="209"/>
      <c r="V144" s="209"/>
      <c r="W144" s="214">
        <f>SUM(W145:W153)</f>
        <v>0</v>
      </c>
      <c r="X144" s="209"/>
      <c r="Y144" s="214">
        <f>SUM(Y145:Y153)</f>
        <v>10.26</v>
      </c>
      <c r="Z144" s="209"/>
      <c r="AA144" s="215">
        <f>SUM(AA145:AA153)</f>
        <v>0</v>
      </c>
      <c r="AR144" s="216" t="s">
        <v>101</v>
      </c>
      <c r="AT144" s="217" t="s">
        <v>75</v>
      </c>
      <c r="AU144" s="217" t="s">
        <v>19</v>
      </c>
      <c r="AY144" s="216" t="s">
        <v>128</v>
      </c>
      <c r="BK144" s="218">
        <f>SUM(BK145:BK153)</f>
        <v>0</v>
      </c>
    </row>
    <row r="145" spans="2:65" s="178" customFormat="1" ht="22.5" customHeight="1">
      <c r="B145" s="172"/>
      <c r="C145" s="173" t="s">
        <v>155</v>
      </c>
      <c r="D145" s="173" t="s">
        <v>129</v>
      </c>
      <c r="E145" s="174" t="s">
        <v>187</v>
      </c>
      <c r="F145" s="272" t="s">
        <v>188</v>
      </c>
      <c r="G145" s="273"/>
      <c r="H145" s="273"/>
      <c r="I145" s="273"/>
      <c r="J145" s="175" t="s">
        <v>151</v>
      </c>
      <c r="K145" s="176">
        <v>2350</v>
      </c>
      <c r="L145" s="274"/>
      <c r="M145" s="273"/>
      <c r="N145" s="274">
        <f>ROUND(L145*K145,2)</f>
        <v>0</v>
      </c>
      <c r="O145" s="273"/>
      <c r="P145" s="273"/>
      <c r="Q145" s="273"/>
      <c r="R145" s="177"/>
      <c r="T145" s="198">
        <v>2350</v>
      </c>
      <c r="U145" s="180" t="s">
        <v>41</v>
      </c>
      <c r="V145" s="181">
        <v>0</v>
      </c>
      <c r="W145" s="181">
        <f>V145*K145</f>
        <v>0</v>
      </c>
      <c r="X145" s="181">
        <v>0</v>
      </c>
      <c r="Y145" s="181">
        <f>X145*K145</f>
        <v>0</v>
      </c>
      <c r="Z145" s="181">
        <v>0</v>
      </c>
      <c r="AA145" s="199">
        <f>Z145*K145</f>
        <v>0</v>
      </c>
      <c r="AR145" s="182" t="s">
        <v>189</v>
      </c>
      <c r="AT145" s="182" t="s">
        <v>129</v>
      </c>
      <c r="AU145" s="182" t="s">
        <v>101</v>
      </c>
      <c r="AY145" s="182" t="s">
        <v>128</v>
      </c>
      <c r="BE145" s="183">
        <f>IF(U145="základní",N145,0)</f>
        <v>0</v>
      </c>
      <c r="BF145" s="183">
        <f>IF(U145="snížená",N145,0)</f>
        <v>0</v>
      </c>
      <c r="BG145" s="183">
        <f>IF(U145="zákl. přenesená",N145,0)</f>
        <v>0</v>
      </c>
      <c r="BH145" s="183">
        <f>IF(U145="sníž. přenesená",N145,0)</f>
        <v>0</v>
      </c>
      <c r="BI145" s="183">
        <f>IF(U145="nulová",N145,0)</f>
        <v>0</v>
      </c>
      <c r="BJ145" s="182" t="s">
        <v>19</v>
      </c>
      <c r="BK145" s="183">
        <f>ROUND(L145*K145,2)</f>
        <v>0</v>
      </c>
      <c r="BL145" s="182" t="s">
        <v>189</v>
      </c>
      <c r="BM145" s="182" t="s">
        <v>190</v>
      </c>
    </row>
    <row r="146" spans="2:51" s="189" customFormat="1" ht="22.5" customHeight="1">
      <c r="B146" s="184"/>
      <c r="C146" s="185"/>
      <c r="D146" s="185"/>
      <c r="E146" s="186" t="s">
        <v>3</v>
      </c>
      <c r="F146" s="261" t="s">
        <v>297</v>
      </c>
      <c r="G146" s="262"/>
      <c r="H146" s="262"/>
      <c r="I146" s="262"/>
      <c r="J146" s="185"/>
      <c r="K146" s="187">
        <v>2350</v>
      </c>
      <c r="L146" s="185"/>
      <c r="M146" s="185"/>
      <c r="N146" s="185"/>
      <c r="O146" s="185"/>
      <c r="P146" s="185"/>
      <c r="Q146" s="185"/>
      <c r="R146" s="188"/>
      <c r="T146" s="200"/>
      <c r="U146" s="185"/>
      <c r="V146" s="185"/>
      <c r="W146" s="185"/>
      <c r="X146" s="185"/>
      <c r="Y146" s="185"/>
      <c r="Z146" s="185"/>
      <c r="AA146" s="201"/>
      <c r="AT146" s="190" t="s">
        <v>135</v>
      </c>
      <c r="AU146" s="190" t="s">
        <v>101</v>
      </c>
      <c r="AV146" s="189" t="s">
        <v>101</v>
      </c>
      <c r="AW146" s="189" t="s">
        <v>34</v>
      </c>
      <c r="AX146" s="189" t="s">
        <v>76</v>
      </c>
      <c r="AY146" s="190" t="s">
        <v>128</v>
      </c>
    </row>
    <row r="147" spans="2:51" s="196" customFormat="1" ht="22.5" customHeight="1">
      <c r="B147" s="191"/>
      <c r="C147" s="192"/>
      <c r="D147" s="192"/>
      <c r="E147" s="193" t="s">
        <v>3</v>
      </c>
      <c r="F147" s="263" t="s">
        <v>136</v>
      </c>
      <c r="G147" s="264"/>
      <c r="H147" s="264"/>
      <c r="I147" s="264"/>
      <c r="J147" s="192"/>
      <c r="K147" s="194">
        <v>2350</v>
      </c>
      <c r="L147" s="192"/>
      <c r="M147" s="192"/>
      <c r="N147" s="192"/>
      <c r="O147" s="192"/>
      <c r="P147" s="192"/>
      <c r="Q147" s="192"/>
      <c r="R147" s="195"/>
      <c r="T147" s="202"/>
      <c r="U147" s="192"/>
      <c r="V147" s="192"/>
      <c r="W147" s="192"/>
      <c r="X147" s="192"/>
      <c r="Y147" s="192"/>
      <c r="Z147" s="192"/>
      <c r="AA147" s="203"/>
      <c r="AT147" s="197" t="s">
        <v>135</v>
      </c>
      <c r="AU147" s="197" t="s">
        <v>101</v>
      </c>
      <c r="AV147" s="196" t="s">
        <v>133</v>
      </c>
      <c r="AW147" s="196" t="s">
        <v>34</v>
      </c>
      <c r="AX147" s="196" t="s">
        <v>19</v>
      </c>
      <c r="AY147" s="197" t="s">
        <v>128</v>
      </c>
    </row>
    <row r="148" spans="2:65" s="178" customFormat="1" ht="22.5" customHeight="1">
      <c r="B148" s="172"/>
      <c r="C148" s="204" t="s">
        <v>24</v>
      </c>
      <c r="D148" s="204" t="s">
        <v>169</v>
      </c>
      <c r="E148" s="205" t="s">
        <v>191</v>
      </c>
      <c r="F148" s="295" t="s">
        <v>192</v>
      </c>
      <c r="G148" s="296"/>
      <c r="H148" s="296"/>
      <c r="I148" s="296"/>
      <c r="J148" s="206" t="s">
        <v>151</v>
      </c>
      <c r="K148" s="207">
        <v>2700</v>
      </c>
      <c r="L148" s="297"/>
      <c r="M148" s="296"/>
      <c r="N148" s="297">
        <f>ROUND(L148*K148,2)</f>
        <v>0</v>
      </c>
      <c r="O148" s="273"/>
      <c r="P148" s="273"/>
      <c r="Q148" s="273"/>
      <c r="R148" s="177"/>
      <c r="T148" s="198">
        <v>2700</v>
      </c>
      <c r="U148" s="180" t="s">
        <v>41</v>
      </c>
      <c r="V148" s="181">
        <v>0</v>
      </c>
      <c r="W148" s="181">
        <f>V148*K148</f>
        <v>0</v>
      </c>
      <c r="X148" s="181">
        <v>0.0038</v>
      </c>
      <c r="Y148" s="181">
        <f>X148*K148</f>
        <v>10.26</v>
      </c>
      <c r="Z148" s="181">
        <v>0</v>
      </c>
      <c r="AA148" s="199">
        <f>Z148*K148</f>
        <v>0</v>
      </c>
      <c r="AR148" s="182" t="s">
        <v>193</v>
      </c>
      <c r="AT148" s="182" t="s">
        <v>169</v>
      </c>
      <c r="AU148" s="182" t="s">
        <v>101</v>
      </c>
      <c r="AY148" s="182" t="s">
        <v>128</v>
      </c>
      <c r="BE148" s="183">
        <f>IF(U148="základní",N148,0)</f>
        <v>0</v>
      </c>
      <c r="BF148" s="183">
        <f>IF(U148="snížená",N148,0)</f>
        <v>0</v>
      </c>
      <c r="BG148" s="183">
        <f>IF(U148="zákl. přenesená",N148,0)</f>
        <v>0</v>
      </c>
      <c r="BH148" s="183">
        <f>IF(U148="sníž. přenesená",N148,0)</f>
        <v>0</v>
      </c>
      <c r="BI148" s="183">
        <f>IF(U148="nulová",N148,0)</f>
        <v>0</v>
      </c>
      <c r="BJ148" s="182" t="s">
        <v>19</v>
      </c>
      <c r="BK148" s="183">
        <f>ROUND(L148*K148,2)</f>
        <v>0</v>
      </c>
      <c r="BL148" s="182" t="s">
        <v>189</v>
      </c>
      <c r="BM148" s="182" t="s">
        <v>194</v>
      </c>
    </row>
    <row r="149" spans="2:51" s="189" customFormat="1" ht="22.5" customHeight="1">
      <c r="B149" s="184"/>
      <c r="C149" s="185"/>
      <c r="D149" s="185"/>
      <c r="E149" s="186" t="s">
        <v>3</v>
      </c>
      <c r="F149" s="261" t="s">
        <v>296</v>
      </c>
      <c r="G149" s="262"/>
      <c r="H149" s="262"/>
      <c r="I149" s="262"/>
      <c r="J149" s="185"/>
      <c r="K149" s="187">
        <v>2700</v>
      </c>
      <c r="L149" s="185"/>
      <c r="M149" s="185"/>
      <c r="N149" s="185"/>
      <c r="O149" s="185"/>
      <c r="P149" s="185"/>
      <c r="Q149" s="185"/>
      <c r="R149" s="188"/>
      <c r="T149" s="200"/>
      <c r="U149" s="185"/>
      <c r="V149" s="185"/>
      <c r="W149" s="185"/>
      <c r="X149" s="185"/>
      <c r="Y149" s="185"/>
      <c r="Z149" s="185"/>
      <c r="AA149" s="201"/>
      <c r="AT149" s="190" t="s">
        <v>135</v>
      </c>
      <c r="AU149" s="190" t="s">
        <v>101</v>
      </c>
      <c r="AV149" s="189" t="s">
        <v>101</v>
      </c>
      <c r="AW149" s="189" t="s">
        <v>34</v>
      </c>
      <c r="AX149" s="189" t="s">
        <v>76</v>
      </c>
      <c r="AY149" s="190" t="s">
        <v>128</v>
      </c>
    </row>
    <row r="150" spans="2:51" s="196" customFormat="1" ht="22.5" customHeight="1">
      <c r="B150" s="191"/>
      <c r="C150" s="192"/>
      <c r="D150" s="192"/>
      <c r="E150" s="193" t="s">
        <v>3</v>
      </c>
      <c r="F150" s="263" t="s">
        <v>136</v>
      </c>
      <c r="G150" s="264"/>
      <c r="H150" s="264"/>
      <c r="I150" s="264"/>
      <c r="J150" s="192"/>
      <c r="K150" s="194">
        <v>2700</v>
      </c>
      <c r="L150" s="192"/>
      <c r="M150" s="192"/>
      <c r="N150" s="192"/>
      <c r="O150" s="192"/>
      <c r="P150" s="192"/>
      <c r="Q150" s="192"/>
      <c r="R150" s="195"/>
      <c r="T150" s="202"/>
      <c r="U150" s="192"/>
      <c r="V150" s="192"/>
      <c r="W150" s="192"/>
      <c r="X150" s="192"/>
      <c r="Y150" s="192"/>
      <c r="Z150" s="192"/>
      <c r="AA150" s="203"/>
      <c r="AT150" s="197" t="s">
        <v>135</v>
      </c>
      <c r="AU150" s="197" t="s">
        <v>101</v>
      </c>
      <c r="AV150" s="196" t="s">
        <v>133</v>
      </c>
      <c r="AW150" s="196" t="s">
        <v>34</v>
      </c>
      <c r="AX150" s="196" t="s">
        <v>19</v>
      </c>
      <c r="AY150" s="197" t="s">
        <v>128</v>
      </c>
    </row>
    <row r="151" spans="2:65" s="178" customFormat="1" ht="22.5" customHeight="1">
      <c r="B151" s="172"/>
      <c r="C151" s="173" t="s">
        <v>159</v>
      </c>
      <c r="D151" s="173" t="s">
        <v>129</v>
      </c>
      <c r="E151" s="174" t="s">
        <v>195</v>
      </c>
      <c r="F151" s="272" t="s">
        <v>196</v>
      </c>
      <c r="G151" s="273"/>
      <c r="H151" s="273"/>
      <c r="I151" s="273"/>
      <c r="J151" s="175" t="s">
        <v>160</v>
      </c>
      <c r="K151" s="176">
        <v>245</v>
      </c>
      <c r="L151" s="274"/>
      <c r="M151" s="273"/>
      <c r="N151" s="274">
        <f>ROUND(L151*K151,2)</f>
        <v>0</v>
      </c>
      <c r="O151" s="273"/>
      <c r="P151" s="273"/>
      <c r="Q151" s="273"/>
      <c r="R151" s="177"/>
      <c r="T151" s="198">
        <v>245</v>
      </c>
      <c r="U151" s="180" t="s">
        <v>41</v>
      </c>
      <c r="V151" s="181">
        <v>0</v>
      </c>
      <c r="W151" s="181">
        <f>V151*K151</f>
        <v>0</v>
      </c>
      <c r="X151" s="181">
        <v>0</v>
      </c>
      <c r="Y151" s="181">
        <f>X151*K151</f>
        <v>0</v>
      </c>
      <c r="Z151" s="181">
        <v>0</v>
      </c>
      <c r="AA151" s="199">
        <f>Z151*K151</f>
        <v>0</v>
      </c>
      <c r="AR151" s="182" t="s">
        <v>189</v>
      </c>
      <c r="AT151" s="182" t="s">
        <v>129</v>
      </c>
      <c r="AU151" s="182" t="s">
        <v>101</v>
      </c>
      <c r="AY151" s="182" t="s">
        <v>128</v>
      </c>
      <c r="BE151" s="183">
        <f>IF(U151="základní",N151,0)</f>
        <v>0</v>
      </c>
      <c r="BF151" s="183">
        <f>IF(U151="snížená",N151,0)</f>
        <v>0</v>
      </c>
      <c r="BG151" s="183">
        <f>IF(U151="zákl. přenesená",N151,0)</f>
        <v>0</v>
      </c>
      <c r="BH151" s="183">
        <f>IF(U151="sníž. přenesená",N151,0)</f>
        <v>0</v>
      </c>
      <c r="BI151" s="183">
        <f>IF(U151="nulová",N151,0)</f>
        <v>0</v>
      </c>
      <c r="BJ151" s="182" t="s">
        <v>19</v>
      </c>
      <c r="BK151" s="183">
        <f>ROUND(L151*K151,2)</f>
        <v>0</v>
      </c>
      <c r="BL151" s="182" t="s">
        <v>189</v>
      </c>
      <c r="BM151" s="182" t="s">
        <v>197</v>
      </c>
    </row>
    <row r="152" spans="2:51" s="189" customFormat="1" ht="22.5" customHeight="1">
      <c r="B152" s="184"/>
      <c r="C152" s="185"/>
      <c r="D152" s="185"/>
      <c r="E152" s="186" t="s">
        <v>3</v>
      </c>
      <c r="F152" s="261" t="s">
        <v>290</v>
      </c>
      <c r="G152" s="262"/>
      <c r="H152" s="262"/>
      <c r="I152" s="262"/>
      <c r="J152" s="185"/>
      <c r="K152" s="187">
        <v>245</v>
      </c>
      <c r="L152" s="185"/>
      <c r="M152" s="185"/>
      <c r="N152" s="185"/>
      <c r="O152" s="185"/>
      <c r="P152" s="185"/>
      <c r="Q152" s="185"/>
      <c r="R152" s="188"/>
      <c r="T152" s="200"/>
      <c r="U152" s="185"/>
      <c r="V152" s="185"/>
      <c r="W152" s="185"/>
      <c r="X152" s="185"/>
      <c r="Y152" s="185"/>
      <c r="Z152" s="185"/>
      <c r="AA152" s="201"/>
      <c r="AT152" s="190" t="s">
        <v>135</v>
      </c>
      <c r="AU152" s="190" t="s">
        <v>101</v>
      </c>
      <c r="AV152" s="189" t="s">
        <v>101</v>
      </c>
      <c r="AW152" s="189" t="s">
        <v>34</v>
      </c>
      <c r="AX152" s="189" t="s">
        <v>76</v>
      </c>
      <c r="AY152" s="190" t="s">
        <v>128</v>
      </c>
    </row>
    <row r="153" spans="2:51" s="196" customFormat="1" ht="22.5" customHeight="1">
      <c r="B153" s="191"/>
      <c r="C153" s="192"/>
      <c r="D153" s="192"/>
      <c r="E153" s="193" t="s">
        <v>3</v>
      </c>
      <c r="F153" s="263" t="s">
        <v>136</v>
      </c>
      <c r="G153" s="264"/>
      <c r="H153" s="264"/>
      <c r="I153" s="264"/>
      <c r="J153" s="192"/>
      <c r="K153" s="194">
        <v>245</v>
      </c>
      <c r="L153" s="192"/>
      <c r="M153" s="192"/>
      <c r="N153" s="192"/>
      <c r="O153" s="192"/>
      <c r="P153" s="192"/>
      <c r="Q153" s="192"/>
      <c r="R153" s="195"/>
      <c r="T153" s="220"/>
      <c r="U153" s="221"/>
      <c r="V153" s="221"/>
      <c r="W153" s="221"/>
      <c r="X153" s="221"/>
      <c r="Y153" s="221"/>
      <c r="Z153" s="221"/>
      <c r="AA153" s="222"/>
      <c r="AT153" s="197" t="s">
        <v>135</v>
      </c>
      <c r="AU153" s="197" t="s">
        <v>101</v>
      </c>
      <c r="AV153" s="196" t="s">
        <v>133</v>
      </c>
      <c r="AW153" s="196" t="s">
        <v>34</v>
      </c>
      <c r="AX153" s="196" t="s">
        <v>19</v>
      </c>
      <c r="AY153" s="197" t="s">
        <v>128</v>
      </c>
    </row>
    <row r="154" spans="2:18" s="1" customFormat="1" ht="6.95" customHeight="1">
      <c r="B154" s="54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6"/>
    </row>
  </sheetData>
  <mergeCells count="117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5:Q95"/>
    <mergeCell ref="L97:Q97"/>
    <mergeCell ref="C103:Q103"/>
    <mergeCell ref="F105:P105"/>
    <mergeCell ref="F106:P106"/>
    <mergeCell ref="M108:P108"/>
    <mergeCell ref="M110:Q110"/>
    <mergeCell ref="M111:Q111"/>
    <mergeCell ref="F113:I113"/>
    <mergeCell ref="L113:M113"/>
    <mergeCell ref="N113:Q113"/>
    <mergeCell ref="F117:I117"/>
    <mergeCell ref="L117:M117"/>
    <mergeCell ref="N117:Q117"/>
    <mergeCell ref="F129:I129"/>
    <mergeCell ref="L129:M129"/>
    <mergeCell ref="N129:Q129"/>
    <mergeCell ref="F118:I118"/>
    <mergeCell ref="F119:I119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H1:K1"/>
    <mergeCell ref="F146:I146"/>
    <mergeCell ref="F147:I147"/>
    <mergeCell ref="F148:I148"/>
    <mergeCell ref="L148:M148"/>
    <mergeCell ref="N148:Q148"/>
    <mergeCell ref="F149:I149"/>
    <mergeCell ref="F150:I150"/>
    <mergeCell ref="F151:I151"/>
    <mergeCell ref="L151:M151"/>
    <mergeCell ref="N151:Q151"/>
    <mergeCell ref="F138:I138"/>
    <mergeCell ref="F139:I139"/>
    <mergeCell ref="F140:I140"/>
    <mergeCell ref="L140:M140"/>
    <mergeCell ref="N140:Q140"/>
    <mergeCell ref="F141:I141"/>
    <mergeCell ref="F142:I142"/>
    <mergeCell ref="F145:I145"/>
    <mergeCell ref="L145:M145"/>
    <mergeCell ref="N145:Q145"/>
    <mergeCell ref="F130:I130"/>
    <mergeCell ref="F131:I131"/>
    <mergeCell ref="F132:I132"/>
    <mergeCell ref="S2:AC2"/>
    <mergeCell ref="F152:I152"/>
    <mergeCell ref="F153:I153"/>
    <mergeCell ref="N114:Q114"/>
    <mergeCell ref="N115:Q115"/>
    <mergeCell ref="N116:Q116"/>
    <mergeCell ref="N136:Q136"/>
    <mergeCell ref="N143:Q143"/>
    <mergeCell ref="N144:Q144"/>
    <mergeCell ref="L132:M132"/>
    <mergeCell ref="N132:Q132"/>
    <mergeCell ref="F133:I133"/>
    <mergeCell ref="F134:I134"/>
    <mergeCell ref="F135:I135"/>
    <mergeCell ref="F137:I137"/>
    <mergeCell ref="L137:M137"/>
    <mergeCell ref="N137:Q137"/>
    <mergeCell ref="F124:I124"/>
    <mergeCell ref="F125:I125"/>
    <mergeCell ref="F126:I126"/>
    <mergeCell ref="L126:M126"/>
    <mergeCell ref="N126:Q126"/>
    <mergeCell ref="F127:I127"/>
    <mergeCell ref="F128:I128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3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 topLeftCell="A1">
      <pane ySplit="1" topLeftCell="A123" activePane="bottomLeft" state="frozen"/>
      <selection pane="bottomLeft" activeCell="L114" sqref="L114:M15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279</v>
      </c>
      <c r="G1" s="167"/>
      <c r="H1" s="265" t="s">
        <v>280</v>
      </c>
      <c r="I1" s="265"/>
      <c r="J1" s="265"/>
      <c r="K1" s="265"/>
      <c r="L1" s="167" t="s">
        <v>281</v>
      </c>
      <c r="M1" s="165"/>
      <c r="N1" s="165"/>
      <c r="O1" s="166" t="s">
        <v>100</v>
      </c>
      <c r="P1" s="165"/>
      <c r="Q1" s="165"/>
      <c r="R1" s="165"/>
      <c r="S1" s="167" t="s">
        <v>282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57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5" t="s">
        <v>89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101</v>
      </c>
    </row>
    <row r="4" spans="2:46" ht="36.95" customHeight="1">
      <c r="B4" s="19"/>
      <c r="C4" s="251" t="s">
        <v>102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10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13</v>
      </c>
      <c r="E6" s="20"/>
      <c r="F6" s="279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103</v>
      </c>
      <c r="E7" s="31"/>
      <c r="F7" s="259" t="s">
        <v>198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1"/>
      <c r="R7" s="32"/>
    </row>
    <row r="8" spans="2:18" s="1" customFormat="1" ht="14.45" customHeight="1">
      <c r="B8" s="30"/>
      <c r="C8" s="31"/>
      <c r="D8" s="26" t="s">
        <v>15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17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20</v>
      </c>
      <c r="E9" s="31"/>
      <c r="F9" s="24" t="s">
        <v>21</v>
      </c>
      <c r="G9" s="31"/>
      <c r="H9" s="31"/>
      <c r="I9" s="31"/>
      <c r="J9" s="31"/>
      <c r="K9" s="31"/>
      <c r="L9" s="31"/>
      <c r="M9" s="26" t="s">
        <v>22</v>
      </c>
      <c r="N9" s="31"/>
      <c r="O9" s="280" t="str">
        <f>'Rekapitulace stavby'!AN8</f>
        <v>16.11.2016</v>
      </c>
      <c r="P9" s="23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28</v>
      </c>
      <c r="E11" s="31"/>
      <c r="F11" s="31"/>
      <c r="G11" s="31"/>
      <c r="H11" s="31"/>
      <c r="I11" s="31"/>
      <c r="J11" s="31"/>
      <c r="K11" s="31"/>
      <c r="L11" s="31"/>
      <c r="M11" s="26" t="s">
        <v>29</v>
      </c>
      <c r="N11" s="31"/>
      <c r="O11" s="258" t="str">
        <f>IF('Rekapitulace stavby'!AN10="","",'Rekapitulace stavby'!AN10)</f>
        <v/>
      </c>
      <c r="P11" s="23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31</v>
      </c>
      <c r="N12" s="31"/>
      <c r="O12" s="258" t="str">
        <f>IF('Rekapitulace stavby'!AN11="","",'Rekapitulace stavby'!AN11)</f>
        <v/>
      </c>
      <c r="P12" s="23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32</v>
      </c>
      <c r="E14" s="31"/>
      <c r="F14" s="31"/>
      <c r="G14" s="31"/>
      <c r="H14" s="31"/>
      <c r="I14" s="31"/>
      <c r="J14" s="31"/>
      <c r="K14" s="31"/>
      <c r="L14" s="31"/>
      <c r="M14" s="26" t="s">
        <v>29</v>
      </c>
      <c r="N14" s="31"/>
      <c r="O14" s="258" t="str">
        <f>IF('Rekapitulace stavby'!AN13="","",'Rekapitulace stavby'!AN13)</f>
        <v/>
      </c>
      <c r="P14" s="23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31</v>
      </c>
      <c r="N15" s="31"/>
      <c r="O15" s="258" t="str">
        <f>IF('Rekapitulace stavby'!AN14="","",'Rekapitulace stavby'!AN14)</f>
        <v/>
      </c>
      <c r="P15" s="23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33</v>
      </c>
      <c r="E17" s="31"/>
      <c r="F17" s="31"/>
      <c r="G17" s="31"/>
      <c r="H17" s="31"/>
      <c r="I17" s="31"/>
      <c r="J17" s="31"/>
      <c r="K17" s="31"/>
      <c r="L17" s="31"/>
      <c r="M17" s="26" t="s">
        <v>29</v>
      </c>
      <c r="N17" s="31"/>
      <c r="O17" s="258" t="str">
        <f>IF('Rekapitulace stavby'!AN16="","",'Rekapitulace stavby'!AN16)</f>
        <v/>
      </c>
      <c r="P17" s="23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31</v>
      </c>
      <c r="N18" s="31"/>
      <c r="O18" s="258" t="str">
        <f>IF('Rekapitulace stavby'!AN17="","",'Rekapitulace stavby'!AN17)</f>
        <v/>
      </c>
      <c r="P18" s="23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35</v>
      </c>
      <c r="E20" s="31"/>
      <c r="F20" s="31"/>
      <c r="G20" s="31"/>
      <c r="H20" s="31"/>
      <c r="I20" s="31"/>
      <c r="J20" s="31"/>
      <c r="K20" s="31"/>
      <c r="L20" s="31"/>
      <c r="M20" s="26" t="s">
        <v>29</v>
      </c>
      <c r="N20" s="31"/>
      <c r="O20" s="258" t="str">
        <f>IF('Rekapitulace stavby'!AN19="","",'Rekapitulace stavby'!AN19)</f>
        <v/>
      </c>
      <c r="P20" s="23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31</v>
      </c>
      <c r="N21" s="31"/>
      <c r="O21" s="258" t="str">
        <f>IF('Rekapitulace stavby'!AN20="","",'Rekapitulace stavby'!AN20)</f>
        <v/>
      </c>
      <c r="P21" s="23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60" t="s">
        <v>3</v>
      </c>
      <c r="F24" s="230"/>
      <c r="G24" s="230"/>
      <c r="H24" s="230"/>
      <c r="I24" s="230"/>
      <c r="J24" s="230"/>
      <c r="K24" s="230"/>
      <c r="L24" s="23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105</v>
      </c>
      <c r="E27" s="31"/>
      <c r="F27" s="31"/>
      <c r="G27" s="31"/>
      <c r="H27" s="31"/>
      <c r="I27" s="31"/>
      <c r="J27" s="31"/>
      <c r="K27" s="31"/>
      <c r="L27" s="31"/>
      <c r="M27" s="237">
        <f>N88</f>
        <v>0</v>
      </c>
      <c r="N27" s="230"/>
      <c r="O27" s="230"/>
      <c r="P27" s="230"/>
      <c r="Q27" s="31"/>
      <c r="R27" s="32"/>
    </row>
    <row r="28" spans="2:18" s="1" customFormat="1" ht="14.45" customHeight="1">
      <c r="B28" s="30"/>
      <c r="C28" s="31"/>
      <c r="D28" s="29" t="s">
        <v>94</v>
      </c>
      <c r="E28" s="31"/>
      <c r="F28" s="31"/>
      <c r="G28" s="31"/>
      <c r="H28" s="31"/>
      <c r="I28" s="31"/>
      <c r="J28" s="31"/>
      <c r="K28" s="31"/>
      <c r="L28" s="31"/>
      <c r="M28" s="237">
        <f>N92</f>
        <v>0</v>
      </c>
      <c r="N28" s="230"/>
      <c r="O28" s="230"/>
      <c r="P28" s="23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39</v>
      </c>
      <c r="E30" s="31"/>
      <c r="F30" s="31"/>
      <c r="G30" s="31"/>
      <c r="H30" s="31"/>
      <c r="I30" s="31"/>
      <c r="J30" s="31"/>
      <c r="K30" s="31"/>
      <c r="L30" s="31"/>
      <c r="M30" s="289">
        <f>ROUND(M27+M28,2)</f>
        <v>0</v>
      </c>
      <c r="N30" s="230"/>
      <c r="O30" s="230"/>
      <c r="P30" s="23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40</v>
      </c>
      <c r="E32" s="37" t="s">
        <v>41</v>
      </c>
      <c r="F32" s="38">
        <v>0.21</v>
      </c>
      <c r="G32" s="101" t="s">
        <v>42</v>
      </c>
      <c r="H32" s="288">
        <f>ROUND((SUM(BE92:BE93)+SUM(BE111:BE158)),2)</f>
        <v>0</v>
      </c>
      <c r="I32" s="230"/>
      <c r="J32" s="230"/>
      <c r="K32" s="31"/>
      <c r="L32" s="31"/>
      <c r="M32" s="288">
        <f>ROUND(ROUND((SUM(BE92:BE93)+SUM(BE111:BE158)),2)*F32,2)</f>
        <v>0</v>
      </c>
      <c r="N32" s="230"/>
      <c r="O32" s="230"/>
      <c r="P32" s="230"/>
      <c r="Q32" s="31"/>
      <c r="R32" s="32"/>
    </row>
    <row r="33" spans="2:18" s="1" customFormat="1" ht="14.45" customHeight="1">
      <c r="B33" s="30"/>
      <c r="C33" s="31"/>
      <c r="D33" s="31"/>
      <c r="E33" s="37" t="s">
        <v>43</v>
      </c>
      <c r="F33" s="38">
        <v>0.15</v>
      </c>
      <c r="G33" s="101" t="s">
        <v>42</v>
      </c>
      <c r="H33" s="288">
        <f>ROUND((SUM(BF92:BF93)+SUM(BF111:BF158)),2)</f>
        <v>0</v>
      </c>
      <c r="I33" s="230"/>
      <c r="J33" s="230"/>
      <c r="K33" s="31"/>
      <c r="L33" s="31"/>
      <c r="M33" s="288">
        <f>ROUND(ROUND((SUM(BF92:BF93)+SUM(BF111:BF158)),2)*F33,2)</f>
        <v>0</v>
      </c>
      <c r="N33" s="230"/>
      <c r="O33" s="230"/>
      <c r="P33" s="23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44</v>
      </c>
      <c r="F34" s="38">
        <v>0.21</v>
      </c>
      <c r="G34" s="101" t="s">
        <v>42</v>
      </c>
      <c r="H34" s="288">
        <f>ROUND((SUM(BG92:BG93)+SUM(BG111:BG158)),2)</f>
        <v>0</v>
      </c>
      <c r="I34" s="230"/>
      <c r="J34" s="230"/>
      <c r="K34" s="31"/>
      <c r="L34" s="31"/>
      <c r="M34" s="288">
        <v>0</v>
      </c>
      <c r="N34" s="230"/>
      <c r="O34" s="230"/>
      <c r="P34" s="23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45</v>
      </c>
      <c r="F35" s="38">
        <v>0.15</v>
      </c>
      <c r="G35" s="101" t="s">
        <v>42</v>
      </c>
      <c r="H35" s="288">
        <f>ROUND((SUM(BH92:BH93)+SUM(BH111:BH158)),2)</f>
        <v>0</v>
      </c>
      <c r="I35" s="230"/>
      <c r="J35" s="230"/>
      <c r="K35" s="31"/>
      <c r="L35" s="31"/>
      <c r="M35" s="288">
        <v>0</v>
      </c>
      <c r="N35" s="230"/>
      <c r="O35" s="230"/>
      <c r="P35" s="23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46</v>
      </c>
      <c r="F36" s="38">
        <v>0</v>
      </c>
      <c r="G36" s="101" t="s">
        <v>42</v>
      </c>
      <c r="H36" s="288">
        <f>ROUND((SUM(BI92:BI93)+SUM(BI111:BI158)),2)</f>
        <v>0</v>
      </c>
      <c r="I36" s="230"/>
      <c r="J36" s="230"/>
      <c r="K36" s="31"/>
      <c r="L36" s="31"/>
      <c r="M36" s="288">
        <v>0</v>
      </c>
      <c r="N36" s="230"/>
      <c r="O36" s="230"/>
      <c r="P36" s="23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47</v>
      </c>
      <c r="E38" s="70"/>
      <c r="F38" s="70"/>
      <c r="G38" s="103" t="s">
        <v>48</v>
      </c>
      <c r="H38" s="104" t="s">
        <v>49</v>
      </c>
      <c r="I38" s="70"/>
      <c r="J38" s="70"/>
      <c r="K38" s="70"/>
      <c r="L38" s="287">
        <f>SUM(M30:M36)</f>
        <v>0</v>
      </c>
      <c r="M38" s="244"/>
      <c r="N38" s="244"/>
      <c r="O38" s="244"/>
      <c r="P38" s="246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51" t="s">
        <v>106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13</v>
      </c>
      <c r="D78" s="31"/>
      <c r="E78" s="31"/>
      <c r="F78" s="279" t="str">
        <f>F6</f>
        <v>Sanace odvalu dolu Šafary v k. ú. Kaňk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1"/>
      <c r="R78" s="32"/>
    </row>
    <row r="79" spans="2:18" s="1" customFormat="1" ht="36.95" customHeight="1">
      <c r="B79" s="30"/>
      <c r="C79" s="64" t="s">
        <v>103</v>
      </c>
      <c r="D79" s="31"/>
      <c r="E79" s="31"/>
      <c r="F79" s="252" t="str">
        <f>F7</f>
        <v>SO 03 - Biologická rekultivace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20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22</v>
      </c>
      <c r="L81" s="31"/>
      <c r="M81" s="280" t="str">
        <f>IF(O9="","",O9)</f>
        <v>16.11.2016</v>
      </c>
      <c r="N81" s="230"/>
      <c r="O81" s="230"/>
      <c r="P81" s="23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28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33</v>
      </c>
      <c r="L83" s="31"/>
      <c r="M83" s="258" t="str">
        <f>E18</f>
        <v xml:space="preserve"> </v>
      </c>
      <c r="N83" s="230"/>
      <c r="O83" s="230"/>
      <c r="P83" s="230"/>
      <c r="Q83" s="230"/>
      <c r="R83" s="32"/>
    </row>
    <row r="84" spans="2:18" s="1" customFormat="1" ht="14.45" customHeight="1">
      <c r="B84" s="30"/>
      <c r="C84" s="26" t="s">
        <v>32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35</v>
      </c>
      <c r="L84" s="31"/>
      <c r="M84" s="258" t="str">
        <f>E21</f>
        <v xml:space="preserve"> </v>
      </c>
      <c r="N84" s="230"/>
      <c r="O84" s="230"/>
      <c r="P84" s="230"/>
      <c r="Q84" s="23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86" t="s">
        <v>107</v>
      </c>
      <c r="D86" s="285"/>
      <c r="E86" s="285"/>
      <c r="F86" s="285"/>
      <c r="G86" s="285"/>
      <c r="H86" s="98"/>
      <c r="I86" s="98"/>
      <c r="J86" s="98"/>
      <c r="K86" s="98"/>
      <c r="L86" s="98"/>
      <c r="M86" s="98"/>
      <c r="N86" s="286" t="s">
        <v>108</v>
      </c>
      <c r="O86" s="230"/>
      <c r="P86" s="230"/>
      <c r="Q86" s="23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9">
        <f>N111</f>
        <v>0</v>
      </c>
      <c r="O88" s="230"/>
      <c r="P88" s="230"/>
      <c r="Q88" s="230"/>
      <c r="R88" s="32"/>
      <c r="AU88" s="15" t="s">
        <v>110</v>
      </c>
    </row>
    <row r="89" spans="2:18" s="6" customFormat="1" ht="24.95" customHeight="1">
      <c r="B89" s="106"/>
      <c r="C89" s="107"/>
      <c r="D89" s="108" t="s">
        <v>111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69">
        <f>N112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112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N113</f>
        <v>0</v>
      </c>
      <c r="O90" s="283"/>
      <c r="P90" s="283"/>
      <c r="Q90" s="283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84">
        <v>0</v>
      </c>
      <c r="O92" s="230"/>
      <c r="P92" s="230"/>
      <c r="Q92" s="230"/>
      <c r="R92" s="32"/>
      <c r="T92" s="114"/>
      <c r="U92" s="115" t="s">
        <v>40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99</v>
      </c>
      <c r="D94" s="98"/>
      <c r="E94" s="98"/>
      <c r="F94" s="98"/>
      <c r="G94" s="98"/>
      <c r="H94" s="98"/>
      <c r="I94" s="98"/>
      <c r="J94" s="98"/>
      <c r="K94" s="98"/>
      <c r="L94" s="242">
        <f>ROUND(SUM(N88+N92),2)</f>
        <v>0</v>
      </c>
      <c r="M94" s="285"/>
      <c r="N94" s="285"/>
      <c r="O94" s="285"/>
      <c r="P94" s="285"/>
      <c r="Q94" s="285"/>
      <c r="R94" s="32"/>
    </row>
    <row r="95" spans="2:18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95" customHeight="1">
      <c r="B100" s="30"/>
      <c r="C100" s="251" t="s">
        <v>114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32"/>
    </row>
    <row r="101" spans="2:18" s="1" customFormat="1" ht="6.9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6" t="s">
        <v>13</v>
      </c>
      <c r="D102" s="31"/>
      <c r="E102" s="31"/>
      <c r="F102" s="279" t="str">
        <f>F6</f>
        <v>Sanace odvalu dolu Šafary v k. ú. Kaňk</v>
      </c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31"/>
      <c r="R102" s="32"/>
    </row>
    <row r="103" spans="2:18" s="1" customFormat="1" ht="36.95" customHeight="1">
      <c r="B103" s="30"/>
      <c r="C103" s="64" t="s">
        <v>103</v>
      </c>
      <c r="D103" s="31"/>
      <c r="E103" s="31"/>
      <c r="F103" s="252" t="str">
        <f>F7</f>
        <v>SO 03 - Biologická rekultivace</v>
      </c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31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6" t="s">
        <v>20</v>
      </c>
      <c r="D105" s="31"/>
      <c r="E105" s="31"/>
      <c r="F105" s="24" t="str">
        <f>F9</f>
        <v>Kaňk</v>
      </c>
      <c r="G105" s="31"/>
      <c r="H105" s="31"/>
      <c r="I105" s="31"/>
      <c r="J105" s="31"/>
      <c r="K105" s="26" t="s">
        <v>22</v>
      </c>
      <c r="L105" s="31"/>
      <c r="M105" s="280" t="str">
        <f>IF(O9="","",O9)</f>
        <v>16.11.2016</v>
      </c>
      <c r="N105" s="230"/>
      <c r="O105" s="230"/>
      <c r="P105" s="230"/>
      <c r="Q105" s="31"/>
      <c r="R105" s="32"/>
    </row>
    <row r="106" spans="2:18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6" t="s">
        <v>28</v>
      </c>
      <c r="D107" s="31"/>
      <c r="E107" s="31"/>
      <c r="F107" s="24" t="str">
        <f>E12</f>
        <v xml:space="preserve"> </v>
      </c>
      <c r="G107" s="31"/>
      <c r="H107" s="31"/>
      <c r="I107" s="31"/>
      <c r="J107" s="31"/>
      <c r="K107" s="26" t="s">
        <v>33</v>
      </c>
      <c r="L107" s="31"/>
      <c r="M107" s="258" t="str">
        <f>E18</f>
        <v xml:space="preserve"> </v>
      </c>
      <c r="N107" s="230"/>
      <c r="O107" s="230"/>
      <c r="P107" s="230"/>
      <c r="Q107" s="230"/>
      <c r="R107" s="32"/>
    </row>
    <row r="108" spans="2:18" s="1" customFormat="1" ht="14.45" customHeight="1">
      <c r="B108" s="30"/>
      <c r="C108" s="26" t="s">
        <v>32</v>
      </c>
      <c r="D108" s="31"/>
      <c r="E108" s="31"/>
      <c r="F108" s="24" t="str">
        <f>IF(E15="","",E15)</f>
        <v xml:space="preserve"> </v>
      </c>
      <c r="G108" s="31"/>
      <c r="H108" s="31"/>
      <c r="I108" s="31"/>
      <c r="J108" s="31"/>
      <c r="K108" s="26" t="s">
        <v>35</v>
      </c>
      <c r="L108" s="31"/>
      <c r="M108" s="258" t="str">
        <f>E21</f>
        <v xml:space="preserve"> </v>
      </c>
      <c r="N108" s="230"/>
      <c r="O108" s="230"/>
      <c r="P108" s="230"/>
      <c r="Q108" s="230"/>
      <c r="R108" s="32"/>
    </row>
    <row r="109" spans="2:18" s="1" customFormat="1" ht="10.3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115</v>
      </c>
      <c r="D110" s="118" t="s">
        <v>116</v>
      </c>
      <c r="E110" s="118" t="s">
        <v>58</v>
      </c>
      <c r="F110" s="275" t="s">
        <v>117</v>
      </c>
      <c r="G110" s="276"/>
      <c r="H110" s="276"/>
      <c r="I110" s="276"/>
      <c r="J110" s="118" t="s">
        <v>118</v>
      </c>
      <c r="K110" s="118" t="s">
        <v>119</v>
      </c>
      <c r="L110" s="277" t="s">
        <v>120</v>
      </c>
      <c r="M110" s="276"/>
      <c r="N110" s="275" t="s">
        <v>108</v>
      </c>
      <c r="O110" s="276"/>
      <c r="P110" s="276"/>
      <c r="Q110" s="278"/>
      <c r="R110" s="119"/>
      <c r="T110" s="71" t="s">
        <v>121</v>
      </c>
      <c r="U110" s="72" t="s">
        <v>40</v>
      </c>
      <c r="V110" s="72" t="s">
        <v>122</v>
      </c>
      <c r="W110" s="72" t="s">
        <v>123</v>
      </c>
      <c r="X110" s="72" t="s">
        <v>124</v>
      </c>
      <c r="Y110" s="72" t="s">
        <v>125</v>
      </c>
      <c r="Z110" s="72" t="s">
        <v>126</v>
      </c>
      <c r="AA110" s="73" t="s">
        <v>127</v>
      </c>
    </row>
    <row r="111" spans="2:63" s="1" customFormat="1" ht="29.25" customHeight="1">
      <c r="B111" s="30"/>
      <c r="C111" s="75" t="s">
        <v>105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66">
        <f>SUM(N112)</f>
        <v>0</v>
      </c>
      <c r="O111" s="267"/>
      <c r="P111" s="267"/>
      <c r="Q111" s="267"/>
      <c r="R111" s="32"/>
      <c r="T111" s="74"/>
      <c r="U111" s="46"/>
      <c r="V111" s="46"/>
      <c r="W111" s="120">
        <f>W112</f>
        <v>288.307348</v>
      </c>
      <c r="X111" s="46"/>
      <c r="Y111" s="120">
        <f>Y112</f>
        <v>0.0228</v>
      </c>
      <c r="Z111" s="46"/>
      <c r="AA111" s="121">
        <f>AA112</f>
        <v>0</v>
      </c>
      <c r="AT111" s="15" t="s">
        <v>75</v>
      </c>
      <c r="AU111" s="15" t="s">
        <v>110</v>
      </c>
      <c r="BK111" s="122">
        <f>BK112</f>
        <v>0</v>
      </c>
    </row>
    <row r="112" spans="2:63" s="9" customFormat="1" ht="37.35" customHeight="1">
      <c r="B112" s="123"/>
      <c r="C112" s="124"/>
      <c r="D112" s="125" t="s">
        <v>111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68">
        <f>SUM(N113)</f>
        <v>0</v>
      </c>
      <c r="O112" s="269"/>
      <c r="P112" s="269"/>
      <c r="Q112" s="269"/>
      <c r="R112" s="126"/>
      <c r="T112" s="127"/>
      <c r="U112" s="124"/>
      <c r="V112" s="124"/>
      <c r="W112" s="128">
        <f>W113</f>
        <v>288.307348</v>
      </c>
      <c r="X112" s="124"/>
      <c r="Y112" s="128">
        <f>Y113</f>
        <v>0.0228</v>
      </c>
      <c r="Z112" s="124"/>
      <c r="AA112" s="129">
        <f>AA113</f>
        <v>0</v>
      </c>
      <c r="AR112" s="130" t="s">
        <v>19</v>
      </c>
      <c r="AT112" s="131" t="s">
        <v>75</v>
      </c>
      <c r="AU112" s="131" t="s">
        <v>76</v>
      </c>
      <c r="AY112" s="130" t="s">
        <v>128</v>
      </c>
      <c r="BK112" s="132">
        <f>BK113</f>
        <v>0</v>
      </c>
    </row>
    <row r="113" spans="2:63" s="212" customFormat="1" ht="19.9" customHeight="1">
      <c r="B113" s="208"/>
      <c r="C113" s="209"/>
      <c r="D113" s="210" t="s">
        <v>112</v>
      </c>
      <c r="E113" s="210"/>
      <c r="F113" s="210"/>
      <c r="G113" s="210"/>
      <c r="H113" s="210"/>
      <c r="I113" s="210"/>
      <c r="J113" s="210"/>
      <c r="K113" s="210"/>
      <c r="L113" s="210"/>
      <c r="M113" s="210"/>
      <c r="N113" s="290">
        <f>SUM(N156+N153+N150+N147+N144+N141+N138+N135+N132+N129+N126+N123+N120+N117+N114)</f>
        <v>0</v>
      </c>
      <c r="O113" s="291"/>
      <c r="P113" s="291"/>
      <c r="Q113" s="291"/>
      <c r="R113" s="211"/>
      <c r="T113" s="213"/>
      <c r="U113" s="209"/>
      <c r="V113" s="209"/>
      <c r="W113" s="214">
        <f>SUM(W114:W158)</f>
        <v>288.307348</v>
      </c>
      <c r="X113" s="209"/>
      <c r="Y113" s="214">
        <f>SUM(Y114:Y158)</f>
        <v>0.0228</v>
      </c>
      <c r="Z113" s="209"/>
      <c r="AA113" s="215">
        <f>SUM(AA114:AA158)</f>
        <v>0</v>
      </c>
      <c r="AR113" s="216" t="s">
        <v>19</v>
      </c>
      <c r="AT113" s="217" t="s">
        <v>75</v>
      </c>
      <c r="AU113" s="217" t="s">
        <v>19</v>
      </c>
      <c r="AY113" s="216" t="s">
        <v>128</v>
      </c>
      <c r="BK113" s="218">
        <f>SUM(BK114:BK158)</f>
        <v>0</v>
      </c>
    </row>
    <row r="114" spans="2:65" s="178" customFormat="1" ht="44.25" customHeight="1">
      <c r="B114" s="172"/>
      <c r="C114" s="173" t="s">
        <v>19</v>
      </c>
      <c r="D114" s="173" t="s">
        <v>129</v>
      </c>
      <c r="E114" s="174" t="s">
        <v>199</v>
      </c>
      <c r="F114" s="272" t="s">
        <v>200</v>
      </c>
      <c r="G114" s="273"/>
      <c r="H114" s="273"/>
      <c r="I114" s="273"/>
      <c r="J114" s="175" t="s">
        <v>201</v>
      </c>
      <c r="K114" s="176">
        <v>0.228</v>
      </c>
      <c r="L114" s="274"/>
      <c r="M114" s="273"/>
      <c r="N114" s="274">
        <f>ROUND(L114*K114,2)</f>
        <v>0</v>
      </c>
      <c r="O114" s="273"/>
      <c r="P114" s="273"/>
      <c r="Q114" s="273"/>
      <c r="R114" s="177"/>
      <c r="T114" s="198"/>
      <c r="U114" s="180" t="s">
        <v>41</v>
      </c>
      <c r="V114" s="181">
        <v>7.1</v>
      </c>
      <c r="W114" s="181">
        <f>V114*K114</f>
        <v>1.6188</v>
      </c>
      <c r="X114" s="181">
        <v>0</v>
      </c>
      <c r="Y114" s="181">
        <f>X114*K114</f>
        <v>0</v>
      </c>
      <c r="Z114" s="181">
        <v>0</v>
      </c>
      <c r="AA114" s="199">
        <f>Z114*K114</f>
        <v>0</v>
      </c>
      <c r="AR114" s="182" t="s">
        <v>133</v>
      </c>
      <c r="AT114" s="182" t="s">
        <v>129</v>
      </c>
      <c r="AU114" s="182" t="s">
        <v>101</v>
      </c>
      <c r="AY114" s="182" t="s">
        <v>128</v>
      </c>
      <c r="BE114" s="183">
        <f>IF(U114="základní",N114,0)</f>
        <v>0</v>
      </c>
      <c r="BF114" s="183">
        <f>IF(U114="snížená",N114,0)</f>
        <v>0</v>
      </c>
      <c r="BG114" s="183">
        <f>IF(U114="zákl. přenesená",N114,0)</f>
        <v>0</v>
      </c>
      <c r="BH114" s="183">
        <f>IF(U114="sníž. přenesená",N114,0)</f>
        <v>0</v>
      </c>
      <c r="BI114" s="183">
        <f>IF(U114="nulová",N114,0)</f>
        <v>0</v>
      </c>
      <c r="BJ114" s="182" t="s">
        <v>19</v>
      </c>
      <c r="BK114" s="183">
        <f>ROUND(L114*K114,2)</f>
        <v>0</v>
      </c>
      <c r="BL114" s="182" t="s">
        <v>133</v>
      </c>
      <c r="BM114" s="182" t="s">
        <v>202</v>
      </c>
    </row>
    <row r="115" spans="2:51" s="189" customFormat="1" ht="22.5" customHeight="1">
      <c r="B115" s="184"/>
      <c r="C115" s="185"/>
      <c r="D115" s="185"/>
      <c r="E115" s="186" t="s">
        <v>3</v>
      </c>
      <c r="F115" s="261" t="s">
        <v>298</v>
      </c>
      <c r="G115" s="262"/>
      <c r="H115" s="262"/>
      <c r="I115" s="262"/>
      <c r="J115" s="185"/>
      <c r="K115" s="187">
        <v>0.228</v>
      </c>
      <c r="L115" s="185"/>
      <c r="M115" s="185"/>
      <c r="N115" s="185"/>
      <c r="O115" s="185"/>
      <c r="P115" s="185"/>
      <c r="Q115" s="185"/>
      <c r="R115" s="188"/>
      <c r="T115" s="200"/>
      <c r="U115" s="185"/>
      <c r="V115" s="185"/>
      <c r="W115" s="185"/>
      <c r="X115" s="185"/>
      <c r="Y115" s="185"/>
      <c r="Z115" s="185"/>
      <c r="AA115" s="201"/>
      <c r="AT115" s="190" t="s">
        <v>135</v>
      </c>
      <c r="AU115" s="190" t="s">
        <v>101</v>
      </c>
      <c r="AV115" s="189" t="s">
        <v>101</v>
      </c>
      <c r="AW115" s="189" t="s">
        <v>34</v>
      </c>
      <c r="AX115" s="189" t="s">
        <v>76</v>
      </c>
      <c r="AY115" s="190" t="s">
        <v>128</v>
      </c>
    </row>
    <row r="116" spans="2:51" s="196" customFormat="1" ht="22.5" customHeight="1">
      <c r="B116" s="191"/>
      <c r="C116" s="192"/>
      <c r="D116" s="192"/>
      <c r="E116" s="193" t="s">
        <v>3</v>
      </c>
      <c r="F116" s="263" t="s">
        <v>136</v>
      </c>
      <c r="G116" s="264"/>
      <c r="H116" s="264"/>
      <c r="I116" s="264"/>
      <c r="J116" s="192"/>
      <c r="K116" s="194">
        <v>0.228</v>
      </c>
      <c r="L116" s="192"/>
      <c r="M116" s="192"/>
      <c r="N116" s="192"/>
      <c r="O116" s="192"/>
      <c r="P116" s="192"/>
      <c r="Q116" s="192"/>
      <c r="R116" s="195"/>
      <c r="T116" s="202"/>
      <c r="U116" s="192"/>
      <c r="V116" s="192"/>
      <c r="W116" s="192"/>
      <c r="X116" s="192"/>
      <c r="Y116" s="192"/>
      <c r="Z116" s="192"/>
      <c r="AA116" s="203"/>
      <c r="AT116" s="197" t="s">
        <v>135</v>
      </c>
      <c r="AU116" s="197" t="s">
        <v>101</v>
      </c>
      <c r="AV116" s="196" t="s">
        <v>133</v>
      </c>
      <c r="AW116" s="196" t="s">
        <v>34</v>
      </c>
      <c r="AX116" s="196" t="s">
        <v>19</v>
      </c>
      <c r="AY116" s="197" t="s">
        <v>128</v>
      </c>
    </row>
    <row r="117" spans="2:65" s="178" customFormat="1" ht="31.5" customHeight="1">
      <c r="B117" s="172"/>
      <c r="C117" s="173" t="s">
        <v>101</v>
      </c>
      <c r="D117" s="173" t="s">
        <v>129</v>
      </c>
      <c r="E117" s="174" t="s">
        <v>203</v>
      </c>
      <c r="F117" s="272" t="s">
        <v>204</v>
      </c>
      <c r="G117" s="273"/>
      <c r="H117" s="273"/>
      <c r="I117" s="273"/>
      <c r="J117" s="175" t="s">
        <v>151</v>
      </c>
      <c r="K117" s="176">
        <v>2280</v>
      </c>
      <c r="L117" s="274"/>
      <c r="M117" s="273"/>
      <c r="N117" s="274">
        <f>ROUND(L117*K117,2)</f>
        <v>0</v>
      </c>
      <c r="O117" s="273"/>
      <c r="P117" s="273"/>
      <c r="Q117" s="273"/>
      <c r="R117" s="177"/>
      <c r="T117" s="198"/>
      <c r="U117" s="180" t="s">
        <v>41</v>
      </c>
      <c r="V117" s="181">
        <v>0.005</v>
      </c>
      <c r="W117" s="181">
        <f>V117*K117</f>
        <v>11.4</v>
      </c>
      <c r="X117" s="181">
        <v>0</v>
      </c>
      <c r="Y117" s="181">
        <f>X117*K117</f>
        <v>0</v>
      </c>
      <c r="Z117" s="181">
        <v>0</v>
      </c>
      <c r="AA117" s="199">
        <f>Z117*K117</f>
        <v>0</v>
      </c>
      <c r="AR117" s="182" t="s">
        <v>133</v>
      </c>
      <c r="AT117" s="182" t="s">
        <v>129</v>
      </c>
      <c r="AU117" s="182" t="s">
        <v>101</v>
      </c>
      <c r="AY117" s="182" t="s">
        <v>128</v>
      </c>
      <c r="BE117" s="183">
        <f>IF(U117="základní",N117,0)</f>
        <v>0</v>
      </c>
      <c r="BF117" s="183">
        <f>IF(U117="snížená",N117,0)</f>
        <v>0</v>
      </c>
      <c r="BG117" s="183">
        <f>IF(U117="zákl. přenesená",N117,0)</f>
        <v>0</v>
      </c>
      <c r="BH117" s="183">
        <f>IF(U117="sníž. přenesená",N117,0)</f>
        <v>0</v>
      </c>
      <c r="BI117" s="183">
        <f>IF(U117="nulová",N117,0)</f>
        <v>0</v>
      </c>
      <c r="BJ117" s="182" t="s">
        <v>19</v>
      </c>
      <c r="BK117" s="183">
        <f>ROUND(L117*K117,2)</f>
        <v>0</v>
      </c>
      <c r="BL117" s="182" t="s">
        <v>133</v>
      </c>
      <c r="BM117" s="182" t="s">
        <v>205</v>
      </c>
    </row>
    <row r="118" spans="2:51" s="189" customFormat="1" ht="22.5" customHeight="1">
      <c r="B118" s="184"/>
      <c r="C118" s="185"/>
      <c r="D118" s="185"/>
      <c r="E118" s="186" t="s">
        <v>3</v>
      </c>
      <c r="F118" s="261" t="s">
        <v>299</v>
      </c>
      <c r="G118" s="262"/>
      <c r="H118" s="262"/>
      <c r="I118" s="262"/>
      <c r="J118" s="185"/>
      <c r="K118" s="187">
        <v>2280</v>
      </c>
      <c r="L118" s="185"/>
      <c r="M118" s="185"/>
      <c r="N118" s="185"/>
      <c r="O118" s="185"/>
      <c r="P118" s="185"/>
      <c r="Q118" s="185"/>
      <c r="R118" s="188"/>
      <c r="T118" s="200"/>
      <c r="U118" s="185"/>
      <c r="V118" s="185"/>
      <c r="W118" s="185"/>
      <c r="X118" s="185"/>
      <c r="Y118" s="185"/>
      <c r="Z118" s="185"/>
      <c r="AA118" s="201"/>
      <c r="AT118" s="190" t="s">
        <v>135</v>
      </c>
      <c r="AU118" s="190" t="s">
        <v>101</v>
      </c>
      <c r="AV118" s="189" t="s">
        <v>101</v>
      </c>
      <c r="AW118" s="189" t="s">
        <v>34</v>
      </c>
      <c r="AX118" s="189" t="s">
        <v>76</v>
      </c>
      <c r="AY118" s="190" t="s">
        <v>128</v>
      </c>
    </row>
    <row r="119" spans="2:51" s="196" customFormat="1" ht="22.5" customHeight="1">
      <c r="B119" s="191"/>
      <c r="C119" s="192"/>
      <c r="D119" s="192"/>
      <c r="E119" s="193" t="s">
        <v>3</v>
      </c>
      <c r="F119" s="263" t="s">
        <v>136</v>
      </c>
      <c r="G119" s="264"/>
      <c r="H119" s="264"/>
      <c r="I119" s="264"/>
      <c r="J119" s="192"/>
      <c r="K119" s="194">
        <v>2280</v>
      </c>
      <c r="L119" s="192"/>
      <c r="M119" s="192"/>
      <c r="N119" s="192"/>
      <c r="O119" s="192"/>
      <c r="P119" s="192"/>
      <c r="Q119" s="192"/>
      <c r="R119" s="195"/>
      <c r="T119" s="202"/>
      <c r="U119" s="192"/>
      <c r="V119" s="192"/>
      <c r="W119" s="192"/>
      <c r="X119" s="192"/>
      <c r="Y119" s="192"/>
      <c r="Z119" s="192"/>
      <c r="AA119" s="203"/>
      <c r="AT119" s="197" t="s">
        <v>135</v>
      </c>
      <c r="AU119" s="197" t="s">
        <v>101</v>
      </c>
      <c r="AV119" s="196" t="s">
        <v>133</v>
      </c>
      <c r="AW119" s="196" t="s">
        <v>34</v>
      </c>
      <c r="AX119" s="196" t="s">
        <v>19</v>
      </c>
      <c r="AY119" s="197" t="s">
        <v>128</v>
      </c>
    </row>
    <row r="120" spans="2:65" s="178" customFormat="1" ht="22.5" customHeight="1">
      <c r="B120" s="172"/>
      <c r="C120" s="204" t="s">
        <v>140</v>
      </c>
      <c r="D120" s="204" t="s">
        <v>169</v>
      </c>
      <c r="E120" s="205" t="s">
        <v>206</v>
      </c>
      <c r="F120" s="295" t="s">
        <v>207</v>
      </c>
      <c r="G120" s="296"/>
      <c r="H120" s="296"/>
      <c r="I120" s="296"/>
      <c r="J120" s="206" t="s">
        <v>208</v>
      </c>
      <c r="K120" s="207">
        <v>22.8</v>
      </c>
      <c r="L120" s="297"/>
      <c r="M120" s="296"/>
      <c r="N120" s="297">
        <f>ROUND(L120*K120,2)</f>
        <v>0</v>
      </c>
      <c r="O120" s="273"/>
      <c r="P120" s="273"/>
      <c r="Q120" s="273"/>
      <c r="R120" s="177"/>
      <c r="T120" s="198"/>
      <c r="U120" s="180" t="s">
        <v>41</v>
      </c>
      <c r="V120" s="181">
        <v>0</v>
      </c>
      <c r="W120" s="181">
        <f>V120*K120</f>
        <v>0</v>
      </c>
      <c r="X120" s="181">
        <v>0.001</v>
      </c>
      <c r="Y120" s="181">
        <f>X120*K120</f>
        <v>0.0228</v>
      </c>
      <c r="Z120" s="181">
        <v>0</v>
      </c>
      <c r="AA120" s="199">
        <f>Z120*K120</f>
        <v>0</v>
      </c>
      <c r="AR120" s="182" t="s">
        <v>154</v>
      </c>
      <c r="AT120" s="182" t="s">
        <v>169</v>
      </c>
      <c r="AU120" s="182" t="s">
        <v>101</v>
      </c>
      <c r="AY120" s="182" t="s">
        <v>128</v>
      </c>
      <c r="BE120" s="183">
        <f>IF(U120="základní",N120,0)</f>
        <v>0</v>
      </c>
      <c r="BF120" s="183">
        <f>IF(U120="snížená",N120,0)</f>
        <v>0</v>
      </c>
      <c r="BG120" s="183">
        <f>IF(U120="zákl. přenesená",N120,0)</f>
        <v>0</v>
      </c>
      <c r="BH120" s="183">
        <f>IF(U120="sníž. přenesená",N120,0)</f>
        <v>0</v>
      </c>
      <c r="BI120" s="183">
        <f>IF(U120="nulová",N120,0)</f>
        <v>0</v>
      </c>
      <c r="BJ120" s="182" t="s">
        <v>19</v>
      </c>
      <c r="BK120" s="183">
        <f>ROUND(L120*K120,2)</f>
        <v>0</v>
      </c>
      <c r="BL120" s="182" t="s">
        <v>133</v>
      </c>
      <c r="BM120" s="182" t="s">
        <v>209</v>
      </c>
    </row>
    <row r="121" spans="2:51" s="189" customFormat="1" ht="22.5" customHeight="1">
      <c r="B121" s="184"/>
      <c r="C121" s="185"/>
      <c r="D121" s="185"/>
      <c r="E121" s="186" t="s">
        <v>3</v>
      </c>
      <c r="F121" s="261" t="s">
        <v>300</v>
      </c>
      <c r="G121" s="262"/>
      <c r="H121" s="262"/>
      <c r="I121" s="262"/>
      <c r="J121" s="185"/>
      <c r="K121" s="187">
        <v>22.8</v>
      </c>
      <c r="L121" s="185"/>
      <c r="M121" s="185"/>
      <c r="N121" s="185"/>
      <c r="O121" s="185"/>
      <c r="P121" s="185"/>
      <c r="Q121" s="185"/>
      <c r="R121" s="188"/>
      <c r="T121" s="200"/>
      <c r="U121" s="185"/>
      <c r="V121" s="185"/>
      <c r="W121" s="185"/>
      <c r="X121" s="185"/>
      <c r="Y121" s="185"/>
      <c r="Z121" s="185"/>
      <c r="AA121" s="201"/>
      <c r="AT121" s="190" t="s">
        <v>135</v>
      </c>
      <c r="AU121" s="190" t="s">
        <v>101</v>
      </c>
      <c r="AV121" s="189" t="s">
        <v>101</v>
      </c>
      <c r="AW121" s="189" t="s">
        <v>34</v>
      </c>
      <c r="AX121" s="189" t="s">
        <v>76</v>
      </c>
      <c r="AY121" s="190" t="s">
        <v>128</v>
      </c>
    </row>
    <row r="122" spans="2:51" s="196" customFormat="1" ht="22.5" customHeight="1">
      <c r="B122" s="191"/>
      <c r="C122" s="192"/>
      <c r="D122" s="192"/>
      <c r="E122" s="193" t="s">
        <v>3</v>
      </c>
      <c r="F122" s="263" t="s">
        <v>136</v>
      </c>
      <c r="G122" s="264"/>
      <c r="H122" s="264"/>
      <c r="I122" s="264"/>
      <c r="J122" s="192"/>
      <c r="K122" s="194">
        <v>22.8</v>
      </c>
      <c r="L122" s="192"/>
      <c r="M122" s="192"/>
      <c r="N122" s="192"/>
      <c r="O122" s="192"/>
      <c r="P122" s="192"/>
      <c r="Q122" s="192"/>
      <c r="R122" s="195"/>
      <c r="T122" s="202"/>
      <c r="U122" s="192"/>
      <c r="V122" s="192"/>
      <c r="W122" s="192"/>
      <c r="X122" s="192"/>
      <c r="Y122" s="192"/>
      <c r="Z122" s="192"/>
      <c r="AA122" s="203"/>
      <c r="AT122" s="197" t="s">
        <v>135</v>
      </c>
      <c r="AU122" s="197" t="s">
        <v>101</v>
      </c>
      <c r="AV122" s="196" t="s">
        <v>133</v>
      </c>
      <c r="AW122" s="196" t="s">
        <v>34</v>
      </c>
      <c r="AX122" s="196" t="s">
        <v>19</v>
      </c>
      <c r="AY122" s="197" t="s">
        <v>128</v>
      </c>
    </row>
    <row r="123" spans="2:65" s="178" customFormat="1" ht="44.25" customHeight="1">
      <c r="B123" s="172"/>
      <c r="C123" s="173" t="s">
        <v>133</v>
      </c>
      <c r="D123" s="173" t="s">
        <v>129</v>
      </c>
      <c r="E123" s="174" t="s">
        <v>210</v>
      </c>
      <c r="F123" s="272" t="s">
        <v>211</v>
      </c>
      <c r="G123" s="273"/>
      <c r="H123" s="273"/>
      <c r="I123" s="273"/>
      <c r="J123" s="175" t="s">
        <v>212</v>
      </c>
      <c r="K123" s="176">
        <v>220</v>
      </c>
      <c r="L123" s="274"/>
      <c r="M123" s="273"/>
      <c r="N123" s="274">
        <f>ROUND(L123*K123,2)</f>
        <v>0</v>
      </c>
      <c r="O123" s="273"/>
      <c r="P123" s="273"/>
      <c r="Q123" s="273"/>
      <c r="R123" s="177"/>
      <c r="T123" s="198"/>
      <c r="U123" s="180" t="s">
        <v>41</v>
      </c>
      <c r="V123" s="181">
        <v>0.195</v>
      </c>
      <c r="W123" s="181">
        <f>V123*K123</f>
        <v>42.9</v>
      </c>
      <c r="X123" s="181">
        <v>0</v>
      </c>
      <c r="Y123" s="181">
        <f>X123*K123</f>
        <v>0</v>
      </c>
      <c r="Z123" s="181">
        <v>0</v>
      </c>
      <c r="AA123" s="199">
        <f>Z123*K123</f>
        <v>0</v>
      </c>
      <c r="AR123" s="182" t="s">
        <v>133</v>
      </c>
      <c r="AT123" s="182" t="s">
        <v>129</v>
      </c>
      <c r="AU123" s="182" t="s">
        <v>101</v>
      </c>
      <c r="AY123" s="182" t="s">
        <v>128</v>
      </c>
      <c r="BE123" s="183">
        <f>IF(U123="základní",N123,0)</f>
        <v>0</v>
      </c>
      <c r="BF123" s="183">
        <f>IF(U123="snížená",N123,0)</f>
        <v>0</v>
      </c>
      <c r="BG123" s="183">
        <f>IF(U123="zákl. přenesená",N123,0)</f>
        <v>0</v>
      </c>
      <c r="BH123" s="183">
        <f>IF(U123="sníž. přenesená",N123,0)</f>
        <v>0</v>
      </c>
      <c r="BI123" s="183">
        <f>IF(U123="nulová",N123,0)</f>
        <v>0</v>
      </c>
      <c r="BJ123" s="182" t="s">
        <v>19</v>
      </c>
      <c r="BK123" s="183">
        <f>ROUND(L123*K123,2)</f>
        <v>0</v>
      </c>
      <c r="BL123" s="182" t="s">
        <v>133</v>
      </c>
      <c r="BM123" s="182" t="s">
        <v>213</v>
      </c>
    </row>
    <row r="124" spans="2:51" s="189" customFormat="1" ht="22.5" customHeight="1">
      <c r="B124" s="184"/>
      <c r="C124" s="185"/>
      <c r="D124" s="185"/>
      <c r="E124" s="186" t="s">
        <v>3</v>
      </c>
      <c r="F124" s="261" t="s">
        <v>301</v>
      </c>
      <c r="G124" s="262"/>
      <c r="H124" s="262"/>
      <c r="I124" s="262"/>
      <c r="J124" s="185"/>
      <c r="K124" s="187">
        <v>220</v>
      </c>
      <c r="L124" s="185"/>
      <c r="M124" s="185"/>
      <c r="N124" s="185"/>
      <c r="O124" s="185"/>
      <c r="P124" s="185"/>
      <c r="Q124" s="185"/>
      <c r="R124" s="188"/>
      <c r="T124" s="200"/>
      <c r="U124" s="185"/>
      <c r="V124" s="185"/>
      <c r="W124" s="185"/>
      <c r="X124" s="185"/>
      <c r="Y124" s="185"/>
      <c r="Z124" s="185"/>
      <c r="AA124" s="201"/>
      <c r="AT124" s="190" t="s">
        <v>135</v>
      </c>
      <c r="AU124" s="190" t="s">
        <v>101</v>
      </c>
      <c r="AV124" s="189" t="s">
        <v>101</v>
      </c>
      <c r="AW124" s="189" t="s">
        <v>34</v>
      </c>
      <c r="AX124" s="189" t="s">
        <v>76</v>
      </c>
      <c r="AY124" s="190" t="s">
        <v>128</v>
      </c>
    </row>
    <row r="125" spans="2:51" s="196" customFormat="1" ht="22.5" customHeight="1">
      <c r="B125" s="191"/>
      <c r="C125" s="192"/>
      <c r="D125" s="192"/>
      <c r="E125" s="193" t="s">
        <v>3</v>
      </c>
      <c r="F125" s="263" t="s">
        <v>136</v>
      </c>
      <c r="G125" s="264"/>
      <c r="H125" s="264"/>
      <c r="I125" s="264"/>
      <c r="J125" s="192"/>
      <c r="K125" s="194">
        <v>220</v>
      </c>
      <c r="L125" s="192"/>
      <c r="M125" s="192"/>
      <c r="N125" s="192"/>
      <c r="O125" s="192"/>
      <c r="P125" s="192"/>
      <c r="Q125" s="192"/>
      <c r="R125" s="195"/>
      <c r="T125" s="202"/>
      <c r="U125" s="192"/>
      <c r="V125" s="192"/>
      <c r="W125" s="192"/>
      <c r="X125" s="192"/>
      <c r="Y125" s="192"/>
      <c r="Z125" s="192"/>
      <c r="AA125" s="203"/>
      <c r="AT125" s="197" t="s">
        <v>135</v>
      </c>
      <c r="AU125" s="197" t="s">
        <v>101</v>
      </c>
      <c r="AV125" s="196" t="s">
        <v>133</v>
      </c>
      <c r="AW125" s="196" t="s">
        <v>34</v>
      </c>
      <c r="AX125" s="196" t="s">
        <v>19</v>
      </c>
      <c r="AY125" s="197" t="s">
        <v>128</v>
      </c>
    </row>
    <row r="126" spans="2:65" s="178" customFormat="1" ht="31.5" customHeight="1">
      <c r="B126" s="172"/>
      <c r="C126" s="173" t="s">
        <v>144</v>
      </c>
      <c r="D126" s="173" t="s">
        <v>129</v>
      </c>
      <c r="E126" s="174" t="s">
        <v>214</v>
      </c>
      <c r="F126" s="272" t="s">
        <v>215</v>
      </c>
      <c r="G126" s="273"/>
      <c r="H126" s="273"/>
      <c r="I126" s="273"/>
      <c r="J126" s="175" t="s">
        <v>151</v>
      </c>
      <c r="K126" s="176">
        <v>2280</v>
      </c>
      <c r="L126" s="274"/>
      <c r="M126" s="273"/>
      <c r="N126" s="274">
        <f>ROUND(L126*K126,2)</f>
        <v>0</v>
      </c>
      <c r="O126" s="273"/>
      <c r="P126" s="273"/>
      <c r="Q126" s="273"/>
      <c r="R126" s="177"/>
      <c r="T126" s="198"/>
      <c r="U126" s="180" t="s">
        <v>41</v>
      </c>
      <c r="V126" s="181">
        <v>0.001</v>
      </c>
      <c r="W126" s="181">
        <f>V126*K126</f>
        <v>2.2800000000000002</v>
      </c>
      <c r="X126" s="181">
        <v>0</v>
      </c>
      <c r="Y126" s="181">
        <f>X126*K126</f>
        <v>0</v>
      </c>
      <c r="Z126" s="181">
        <v>0</v>
      </c>
      <c r="AA126" s="199">
        <f>Z126*K126</f>
        <v>0</v>
      </c>
      <c r="AR126" s="182" t="s">
        <v>133</v>
      </c>
      <c r="AT126" s="182" t="s">
        <v>129</v>
      </c>
      <c r="AU126" s="182" t="s">
        <v>101</v>
      </c>
      <c r="AY126" s="182" t="s">
        <v>128</v>
      </c>
      <c r="BE126" s="183">
        <f>IF(U126="základní",N126,0)</f>
        <v>0</v>
      </c>
      <c r="BF126" s="183">
        <f>IF(U126="snížená",N126,0)</f>
        <v>0</v>
      </c>
      <c r="BG126" s="183">
        <f>IF(U126="zákl. přenesená",N126,0)</f>
        <v>0</v>
      </c>
      <c r="BH126" s="183">
        <f>IF(U126="sníž. přenesená",N126,0)</f>
        <v>0</v>
      </c>
      <c r="BI126" s="183">
        <f>IF(U126="nulová",N126,0)</f>
        <v>0</v>
      </c>
      <c r="BJ126" s="182" t="s">
        <v>19</v>
      </c>
      <c r="BK126" s="183">
        <f>ROUND(L126*K126,2)</f>
        <v>0</v>
      </c>
      <c r="BL126" s="182" t="s">
        <v>133</v>
      </c>
      <c r="BM126" s="182" t="s">
        <v>216</v>
      </c>
    </row>
    <row r="127" spans="2:51" s="189" customFormat="1" ht="22.5" customHeight="1">
      <c r="B127" s="184"/>
      <c r="C127" s="185"/>
      <c r="D127" s="185"/>
      <c r="E127" s="186" t="s">
        <v>3</v>
      </c>
      <c r="F127" s="261" t="s">
        <v>302</v>
      </c>
      <c r="G127" s="262"/>
      <c r="H127" s="262"/>
      <c r="I127" s="262"/>
      <c r="J127" s="185"/>
      <c r="K127" s="187">
        <v>2280</v>
      </c>
      <c r="L127" s="185"/>
      <c r="M127" s="185"/>
      <c r="N127" s="185"/>
      <c r="O127" s="185"/>
      <c r="P127" s="185"/>
      <c r="Q127" s="185"/>
      <c r="R127" s="188"/>
      <c r="T127" s="200"/>
      <c r="U127" s="185"/>
      <c r="V127" s="185"/>
      <c r="W127" s="185"/>
      <c r="X127" s="185"/>
      <c r="Y127" s="185"/>
      <c r="Z127" s="185"/>
      <c r="AA127" s="201"/>
      <c r="AT127" s="190" t="s">
        <v>135</v>
      </c>
      <c r="AU127" s="190" t="s">
        <v>101</v>
      </c>
      <c r="AV127" s="189" t="s">
        <v>101</v>
      </c>
      <c r="AW127" s="189" t="s">
        <v>34</v>
      </c>
      <c r="AX127" s="189" t="s">
        <v>76</v>
      </c>
      <c r="AY127" s="190" t="s">
        <v>128</v>
      </c>
    </row>
    <row r="128" spans="2:51" s="196" customFormat="1" ht="22.5" customHeight="1">
      <c r="B128" s="191"/>
      <c r="C128" s="192"/>
      <c r="D128" s="192"/>
      <c r="E128" s="193" t="s">
        <v>3</v>
      </c>
      <c r="F128" s="263" t="s">
        <v>136</v>
      </c>
      <c r="G128" s="264"/>
      <c r="H128" s="264"/>
      <c r="I128" s="264"/>
      <c r="J128" s="192"/>
      <c r="K128" s="194">
        <v>2280</v>
      </c>
      <c r="L128" s="192"/>
      <c r="M128" s="192"/>
      <c r="N128" s="192"/>
      <c r="O128" s="192"/>
      <c r="P128" s="192"/>
      <c r="Q128" s="192"/>
      <c r="R128" s="195"/>
      <c r="T128" s="202"/>
      <c r="U128" s="192"/>
      <c r="V128" s="192"/>
      <c r="W128" s="192"/>
      <c r="X128" s="192"/>
      <c r="Y128" s="192"/>
      <c r="Z128" s="192"/>
      <c r="AA128" s="203"/>
      <c r="AT128" s="197" t="s">
        <v>135</v>
      </c>
      <c r="AU128" s="197" t="s">
        <v>101</v>
      </c>
      <c r="AV128" s="196" t="s">
        <v>133</v>
      </c>
      <c r="AW128" s="196" t="s">
        <v>34</v>
      </c>
      <c r="AX128" s="196" t="s">
        <v>19</v>
      </c>
      <c r="AY128" s="197" t="s">
        <v>128</v>
      </c>
    </row>
    <row r="129" spans="2:65" s="178" customFormat="1" ht="31.5" customHeight="1">
      <c r="B129" s="172"/>
      <c r="C129" s="173" t="s">
        <v>148</v>
      </c>
      <c r="D129" s="173" t="s">
        <v>129</v>
      </c>
      <c r="E129" s="174" t="s">
        <v>217</v>
      </c>
      <c r="F129" s="272" t="s">
        <v>218</v>
      </c>
      <c r="G129" s="273"/>
      <c r="H129" s="273"/>
      <c r="I129" s="273"/>
      <c r="J129" s="175" t="s">
        <v>201</v>
      </c>
      <c r="K129" s="176">
        <v>0.228</v>
      </c>
      <c r="L129" s="274"/>
      <c r="M129" s="273"/>
      <c r="N129" s="274">
        <f>ROUND(L129*K129,2)</f>
        <v>0</v>
      </c>
      <c r="O129" s="273"/>
      <c r="P129" s="273"/>
      <c r="Q129" s="273"/>
      <c r="R129" s="177"/>
      <c r="T129" s="198"/>
      <c r="U129" s="180" t="s">
        <v>41</v>
      </c>
      <c r="V129" s="181">
        <v>1.441</v>
      </c>
      <c r="W129" s="181">
        <f>V129*K129</f>
        <v>0.328548</v>
      </c>
      <c r="X129" s="181">
        <v>0</v>
      </c>
      <c r="Y129" s="181">
        <f>X129*K129</f>
        <v>0</v>
      </c>
      <c r="Z129" s="181">
        <v>0</v>
      </c>
      <c r="AA129" s="199">
        <f>Z129*K129</f>
        <v>0</v>
      </c>
      <c r="AR129" s="182" t="s">
        <v>133</v>
      </c>
      <c r="AT129" s="182" t="s">
        <v>129</v>
      </c>
      <c r="AU129" s="182" t="s">
        <v>101</v>
      </c>
      <c r="AY129" s="182" t="s">
        <v>128</v>
      </c>
      <c r="BE129" s="183">
        <f>IF(U129="základní",N129,0)</f>
        <v>0</v>
      </c>
      <c r="BF129" s="183">
        <f>IF(U129="snížená",N129,0)</f>
        <v>0</v>
      </c>
      <c r="BG129" s="183">
        <f>IF(U129="zákl. přenesená",N129,0)</f>
        <v>0</v>
      </c>
      <c r="BH129" s="183">
        <f>IF(U129="sníž. přenesená",N129,0)</f>
        <v>0</v>
      </c>
      <c r="BI129" s="183">
        <f>IF(U129="nulová",N129,0)</f>
        <v>0</v>
      </c>
      <c r="BJ129" s="182" t="s">
        <v>19</v>
      </c>
      <c r="BK129" s="183">
        <f>ROUND(L129*K129,2)</f>
        <v>0</v>
      </c>
      <c r="BL129" s="182" t="s">
        <v>133</v>
      </c>
      <c r="BM129" s="182" t="s">
        <v>219</v>
      </c>
    </row>
    <row r="130" spans="2:51" s="189" customFormat="1" ht="22.5" customHeight="1">
      <c r="B130" s="184"/>
      <c r="C130" s="185"/>
      <c r="D130" s="185"/>
      <c r="E130" s="186" t="s">
        <v>3</v>
      </c>
      <c r="F130" s="261" t="s">
        <v>298</v>
      </c>
      <c r="G130" s="262"/>
      <c r="H130" s="262"/>
      <c r="I130" s="262"/>
      <c r="J130" s="185"/>
      <c r="K130" s="187">
        <v>0.228</v>
      </c>
      <c r="L130" s="185"/>
      <c r="M130" s="185"/>
      <c r="N130" s="185"/>
      <c r="O130" s="185"/>
      <c r="P130" s="185"/>
      <c r="Q130" s="185"/>
      <c r="R130" s="188"/>
      <c r="T130" s="200"/>
      <c r="U130" s="185"/>
      <c r="V130" s="185"/>
      <c r="W130" s="185"/>
      <c r="X130" s="185"/>
      <c r="Y130" s="185"/>
      <c r="Z130" s="185"/>
      <c r="AA130" s="201"/>
      <c r="AT130" s="190" t="s">
        <v>135</v>
      </c>
      <c r="AU130" s="190" t="s">
        <v>101</v>
      </c>
      <c r="AV130" s="189" t="s">
        <v>101</v>
      </c>
      <c r="AW130" s="189" t="s">
        <v>34</v>
      </c>
      <c r="AX130" s="189" t="s">
        <v>76</v>
      </c>
      <c r="AY130" s="190" t="s">
        <v>128</v>
      </c>
    </row>
    <row r="131" spans="2:51" s="196" customFormat="1" ht="22.5" customHeight="1">
      <c r="B131" s="191"/>
      <c r="C131" s="192"/>
      <c r="D131" s="192"/>
      <c r="E131" s="193" t="s">
        <v>3</v>
      </c>
      <c r="F131" s="263" t="s">
        <v>136</v>
      </c>
      <c r="G131" s="264"/>
      <c r="H131" s="264"/>
      <c r="I131" s="264"/>
      <c r="J131" s="192"/>
      <c r="K131" s="194">
        <v>0.228</v>
      </c>
      <c r="L131" s="192"/>
      <c r="M131" s="192"/>
      <c r="N131" s="192"/>
      <c r="O131" s="192"/>
      <c r="P131" s="192"/>
      <c r="Q131" s="192"/>
      <c r="R131" s="195"/>
      <c r="T131" s="202"/>
      <c r="U131" s="192"/>
      <c r="V131" s="192"/>
      <c r="W131" s="192"/>
      <c r="X131" s="192"/>
      <c r="Y131" s="192"/>
      <c r="Z131" s="192"/>
      <c r="AA131" s="203"/>
      <c r="AT131" s="197" t="s">
        <v>135</v>
      </c>
      <c r="AU131" s="197" t="s">
        <v>101</v>
      </c>
      <c r="AV131" s="196" t="s">
        <v>133</v>
      </c>
      <c r="AW131" s="196" t="s">
        <v>34</v>
      </c>
      <c r="AX131" s="196" t="s">
        <v>19</v>
      </c>
      <c r="AY131" s="197" t="s">
        <v>128</v>
      </c>
    </row>
    <row r="132" spans="2:65" s="178" customFormat="1" ht="31.5" customHeight="1">
      <c r="B132" s="172"/>
      <c r="C132" s="173" t="s">
        <v>153</v>
      </c>
      <c r="D132" s="173" t="s">
        <v>129</v>
      </c>
      <c r="E132" s="174" t="s">
        <v>220</v>
      </c>
      <c r="F132" s="272" t="s">
        <v>221</v>
      </c>
      <c r="G132" s="273"/>
      <c r="H132" s="273"/>
      <c r="I132" s="273"/>
      <c r="J132" s="175" t="s">
        <v>212</v>
      </c>
      <c r="K132" s="176">
        <v>220</v>
      </c>
      <c r="L132" s="274"/>
      <c r="M132" s="273"/>
      <c r="N132" s="274">
        <f>ROUND(L132*K132,2)</f>
        <v>0</v>
      </c>
      <c r="O132" s="273"/>
      <c r="P132" s="273"/>
      <c r="Q132" s="273"/>
      <c r="R132" s="177"/>
      <c r="T132" s="198"/>
      <c r="U132" s="180" t="s">
        <v>41</v>
      </c>
      <c r="V132" s="181">
        <v>0.274</v>
      </c>
      <c r="W132" s="181">
        <f>V132*K132</f>
        <v>60.28</v>
      </c>
      <c r="X132" s="181">
        <v>0</v>
      </c>
      <c r="Y132" s="181">
        <f>X132*K132</f>
        <v>0</v>
      </c>
      <c r="Z132" s="181">
        <v>0</v>
      </c>
      <c r="AA132" s="199">
        <f>Z132*K132</f>
        <v>0</v>
      </c>
      <c r="AR132" s="182" t="s">
        <v>133</v>
      </c>
      <c r="AT132" s="182" t="s">
        <v>129</v>
      </c>
      <c r="AU132" s="182" t="s">
        <v>101</v>
      </c>
      <c r="AY132" s="182" t="s">
        <v>128</v>
      </c>
      <c r="BE132" s="183">
        <f>IF(U132="základní",N132,0)</f>
        <v>0</v>
      </c>
      <c r="BF132" s="183">
        <f>IF(U132="snížená",N132,0)</f>
        <v>0</v>
      </c>
      <c r="BG132" s="183">
        <f>IF(U132="zákl. přenesená",N132,0)</f>
        <v>0</v>
      </c>
      <c r="BH132" s="183">
        <f>IF(U132="sníž. přenesená",N132,0)</f>
        <v>0</v>
      </c>
      <c r="BI132" s="183">
        <f>IF(U132="nulová",N132,0)</f>
        <v>0</v>
      </c>
      <c r="BJ132" s="182" t="s">
        <v>19</v>
      </c>
      <c r="BK132" s="183">
        <f>ROUND(L132*K132,2)</f>
        <v>0</v>
      </c>
      <c r="BL132" s="182" t="s">
        <v>133</v>
      </c>
      <c r="BM132" s="182" t="s">
        <v>222</v>
      </c>
    </row>
    <row r="133" spans="2:51" s="189" customFormat="1" ht="22.5" customHeight="1">
      <c r="B133" s="184"/>
      <c r="C133" s="185"/>
      <c r="D133" s="185"/>
      <c r="E133" s="186" t="s">
        <v>3</v>
      </c>
      <c r="F133" s="261" t="s">
        <v>301</v>
      </c>
      <c r="G133" s="262"/>
      <c r="H133" s="262"/>
      <c r="I133" s="262"/>
      <c r="J133" s="185"/>
      <c r="K133" s="187">
        <v>220</v>
      </c>
      <c r="L133" s="185"/>
      <c r="M133" s="185"/>
      <c r="N133" s="185"/>
      <c r="O133" s="185"/>
      <c r="P133" s="185"/>
      <c r="Q133" s="185"/>
      <c r="R133" s="188"/>
      <c r="T133" s="200"/>
      <c r="U133" s="185"/>
      <c r="V133" s="185"/>
      <c r="W133" s="185"/>
      <c r="X133" s="185"/>
      <c r="Y133" s="185"/>
      <c r="Z133" s="185"/>
      <c r="AA133" s="201"/>
      <c r="AT133" s="190" t="s">
        <v>135</v>
      </c>
      <c r="AU133" s="190" t="s">
        <v>101</v>
      </c>
      <c r="AV133" s="189" t="s">
        <v>101</v>
      </c>
      <c r="AW133" s="189" t="s">
        <v>34</v>
      </c>
      <c r="AX133" s="189" t="s">
        <v>76</v>
      </c>
      <c r="AY133" s="190" t="s">
        <v>128</v>
      </c>
    </row>
    <row r="134" spans="2:51" s="196" customFormat="1" ht="22.5" customHeight="1">
      <c r="B134" s="191"/>
      <c r="C134" s="192"/>
      <c r="D134" s="192"/>
      <c r="E134" s="193" t="s">
        <v>3</v>
      </c>
      <c r="F134" s="263" t="s">
        <v>136</v>
      </c>
      <c r="G134" s="264"/>
      <c r="H134" s="264"/>
      <c r="I134" s="264"/>
      <c r="J134" s="192"/>
      <c r="K134" s="194">
        <v>220</v>
      </c>
      <c r="L134" s="192"/>
      <c r="M134" s="192"/>
      <c r="N134" s="192"/>
      <c r="O134" s="192"/>
      <c r="P134" s="192"/>
      <c r="Q134" s="192"/>
      <c r="R134" s="195"/>
      <c r="T134" s="202"/>
      <c r="U134" s="192"/>
      <c r="V134" s="192"/>
      <c r="W134" s="192"/>
      <c r="X134" s="192"/>
      <c r="Y134" s="192"/>
      <c r="Z134" s="192"/>
      <c r="AA134" s="203"/>
      <c r="AT134" s="197" t="s">
        <v>135</v>
      </c>
      <c r="AU134" s="197" t="s">
        <v>101</v>
      </c>
      <c r="AV134" s="196" t="s">
        <v>133</v>
      </c>
      <c r="AW134" s="196" t="s">
        <v>34</v>
      </c>
      <c r="AX134" s="196" t="s">
        <v>19</v>
      </c>
      <c r="AY134" s="197" t="s">
        <v>128</v>
      </c>
    </row>
    <row r="135" spans="2:65" s="178" customFormat="1" ht="22.5" customHeight="1">
      <c r="B135" s="172"/>
      <c r="C135" s="204" t="s">
        <v>154</v>
      </c>
      <c r="D135" s="204" t="s">
        <v>169</v>
      </c>
      <c r="E135" s="205" t="s">
        <v>223</v>
      </c>
      <c r="F135" s="295" t="s">
        <v>224</v>
      </c>
      <c r="G135" s="296"/>
      <c r="H135" s="296"/>
      <c r="I135" s="296"/>
      <c r="J135" s="206" t="s">
        <v>212</v>
      </c>
      <c r="K135" s="207">
        <v>55</v>
      </c>
      <c r="L135" s="297"/>
      <c r="M135" s="296"/>
      <c r="N135" s="297">
        <f>ROUND(L135*K135,2)</f>
        <v>0</v>
      </c>
      <c r="O135" s="273"/>
      <c r="P135" s="273"/>
      <c r="Q135" s="273"/>
      <c r="R135" s="177"/>
      <c r="T135" s="198"/>
      <c r="U135" s="180" t="s">
        <v>41</v>
      </c>
      <c r="V135" s="181">
        <v>0</v>
      </c>
      <c r="W135" s="181">
        <f>V135*K135</f>
        <v>0</v>
      </c>
      <c r="X135" s="181">
        <v>0</v>
      </c>
      <c r="Y135" s="181">
        <f>X135*K135</f>
        <v>0</v>
      </c>
      <c r="Z135" s="181">
        <v>0</v>
      </c>
      <c r="AA135" s="199">
        <f>Z135*K135</f>
        <v>0</v>
      </c>
      <c r="AR135" s="182" t="s">
        <v>154</v>
      </c>
      <c r="AT135" s="182" t="s">
        <v>169</v>
      </c>
      <c r="AU135" s="182" t="s">
        <v>101</v>
      </c>
      <c r="AY135" s="182" t="s">
        <v>128</v>
      </c>
      <c r="BE135" s="183">
        <f>IF(U135="základní",N135,0)</f>
        <v>0</v>
      </c>
      <c r="BF135" s="183">
        <f>IF(U135="snížená",N135,0)</f>
        <v>0</v>
      </c>
      <c r="BG135" s="183">
        <f>IF(U135="zákl. přenesená",N135,0)</f>
        <v>0</v>
      </c>
      <c r="BH135" s="183">
        <f>IF(U135="sníž. přenesená",N135,0)</f>
        <v>0</v>
      </c>
      <c r="BI135" s="183">
        <f>IF(U135="nulová",N135,0)</f>
        <v>0</v>
      </c>
      <c r="BJ135" s="182" t="s">
        <v>19</v>
      </c>
      <c r="BK135" s="183">
        <f>ROUND(L135*K135,2)</f>
        <v>0</v>
      </c>
      <c r="BL135" s="182" t="s">
        <v>133</v>
      </c>
      <c r="BM135" s="182" t="s">
        <v>225</v>
      </c>
    </row>
    <row r="136" spans="2:51" s="189" customFormat="1" ht="22.5" customHeight="1">
      <c r="B136" s="184"/>
      <c r="C136" s="185"/>
      <c r="D136" s="185"/>
      <c r="E136" s="186" t="s">
        <v>3</v>
      </c>
      <c r="F136" s="261">
        <v>55</v>
      </c>
      <c r="G136" s="262"/>
      <c r="H136" s="262"/>
      <c r="I136" s="262"/>
      <c r="J136" s="185"/>
      <c r="K136" s="187">
        <v>55</v>
      </c>
      <c r="L136" s="185"/>
      <c r="M136" s="185"/>
      <c r="N136" s="185"/>
      <c r="O136" s="185"/>
      <c r="P136" s="185"/>
      <c r="Q136" s="185"/>
      <c r="R136" s="188"/>
      <c r="T136" s="200"/>
      <c r="U136" s="185"/>
      <c r="V136" s="185"/>
      <c r="W136" s="185"/>
      <c r="X136" s="185"/>
      <c r="Y136" s="185"/>
      <c r="Z136" s="185"/>
      <c r="AA136" s="201"/>
      <c r="AT136" s="190" t="s">
        <v>135</v>
      </c>
      <c r="AU136" s="190" t="s">
        <v>101</v>
      </c>
      <c r="AV136" s="189" t="s">
        <v>101</v>
      </c>
      <c r="AW136" s="189" t="s">
        <v>34</v>
      </c>
      <c r="AX136" s="189" t="s">
        <v>76</v>
      </c>
      <c r="AY136" s="190" t="s">
        <v>128</v>
      </c>
    </row>
    <row r="137" spans="2:51" s="196" customFormat="1" ht="22.5" customHeight="1">
      <c r="B137" s="191"/>
      <c r="C137" s="192"/>
      <c r="D137" s="192"/>
      <c r="E137" s="193" t="s">
        <v>3</v>
      </c>
      <c r="F137" s="263" t="s">
        <v>136</v>
      </c>
      <c r="G137" s="264"/>
      <c r="H137" s="264"/>
      <c r="I137" s="264"/>
      <c r="J137" s="192"/>
      <c r="K137" s="194">
        <v>55</v>
      </c>
      <c r="L137" s="192"/>
      <c r="M137" s="192"/>
      <c r="N137" s="192"/>
      <c r="O137" s="192"/>
      <c r="P137" s="192"/>
      <c r="Q137" s="192"/>
      <c r="R137" s="195"/>
      <c r="T137" s="202"/>
      <c r="U137" s="192"/>
      <c r="V137" s="192"/>
      <c r="W137" s="192"/>
      <c r="X137" s="192"/>
      <c r="Y137" s="192"/>
      <c r="Z137" s="192"/>
      <c r="AA137" s="203"/>
      <c r="AT137" s="197" t="s">
        <v>135</v>
      </c>
      <c r="AU137" s="197" t="s">
        <v>101</v>
      </c>
      <c r="AV137" s="196" t="s">
        <v>133</v>
      </c>
      <c r="AW137" s="196" t="s">
        <v>34</v>
      </c>
      <c r="AX137" s="196" t="s">
        <v>19</v>
      </c>
      <c r="AY137" s="197" t="s">
        <v>128</v>
      </c>
    </row>
    <row r="138" spans="2:65" s="178" customFormat="1" ht="22.5" customHeight="1">
      <c r="B138" s="172"/>
      <c r="C138" s="204" t="s">
        <v>155</v>
      </c>
      <c r="D138" s="204" t="s">
        <v>169</v>
      </c>
      <c r="E138" s="205" t="s">
        <v>226</v>
      </c>
      <c r="F138" s="295" t="s">
        <v>227</v>
      </c>
      <c r="G138" s="296"/>
      <c r="H138" s="296"/>
      <c r="I138" s="296"/>
      <c r="J138" s="206" t="s">
        <v>212</v>
      </c>
      <c r="K138" s="207">
        <v>55</v>
      </c>
      <c r="L138" s="297"/>
      <c r="M138" s="296"/>
      <c r="N138" s="297">
        <f>ROUND(L138*K138,2)</f>
        <v>0</v>
      </c>
      <c r="O138" s="273"/>
      <c r="P138" s="273"/>
      <c r="Q138" s="273"/>
      <c r="R138" s="177"/>
      <c r="T138" s="198"/>
      <c r="U138" s="180" t="s">
        <v>41</v>
      </c>
      <c r="V138" s="181">
        <v>0</v>
      </c>
      <c r="W138" s="181">
        <f>V138*K138</f>
        <v>0</v>
      </c>
      <c r="X138" s="181">
        <v>0</v>
      </c>
      <c r="Y138" s="181">
        <f>X138*K138</f>
        <v>0</v>
      </c>
      <c r="Z138" s="181">
        <v>0</v>
      </c>
      <c r="AA138" s="199">
        <f>Z138*K138</f>
        <v>0</v>
      </c>
      <c r="AR138" s="182" t="s">
        <v>154</v>
      </c>
      <c r="AT138" s="182" t="s">
        <v>169</v>
      </c>
      <c r="AU138" s="182" t="s">
        <v>101</v>
      </c>
      <c r="AY138" s="182" t="s">
        <v>128</v>
      </c>
      <c r="BE138" s="183">
        <f>IF(U138="základní",N138,0)</f>
        <v>0</v>
      </c>
      <c r="BF138" s="183">
        <f>IF(U138="snížená",N138,0)</f>
        <v>0</v>
      </c>
      <c r="BG138" s="183">
        <f>IF(U138="zákl. přenesená",N138,0)</f>
        <v>0</v>
      </c>
      <c r="BH138" s="183">
        <f>IF(U138="sníž. přenesená",N138,0)</f>
        <v>0</v>
      </c>
      <c r="BI138" s="183">
        <f>IF(U138="nulová",N138,0)</f>
        <v>0</v>
      </c>
      <c r="BJ138" s="182" t="s">
        <v>19</v>
      </c>
      <c r="BK138" s="183">
        <f>ROUND(L138*K138,2)</f>
        <v>0</v>
      </c>
      <c r="BL138" s="182" t="s">
        <v>133</v>
      </c>
      <c r="BM138" s="182" t="s">
        <v>228</v>
      </c>
    </row>
    <row r="139" spans="2:51" s="189" customFormat="1" ht="22.5" customHeight="1">
      <c r="B139" s="184"/>
      <c r="C139" s="185"/>
      <c r="D139" s="185"/>
      <c r="E139" s="186" t="s">
        <v>3</v>
      </c>
      <c r="F139" s="261">
        <v>55</v>
      </c>
      <c r="G139" s="262"/>
      <c r="H139" s="262"/>
      <c r="I139" s="262"/>
      <c r="J139" s="185"/>
      <c r="K139" s="187">
        <v>55</v>
      </c>
      <c r="L139" s="185"/>
      <c r="M139" s="185"/>
      <c r="N139" s="185"/>
      <c r="O139" s="185"/>
      <c r="P139" s="185"/>
      <c r="Q139" s="185"/>
      <c r="R139" s="188"/>
      <c r="T139" s="200"/>
      <c r="U139" s="185"/>
      <c r="V139" s="185"/>
      <c r="W139" s="185"/>
      <c r="X139" s="185"/>
      <c r="Y139" s="185"/>
      <c r="Z139" s="185"/>
      <c r="AA139" s="201"/>
      <c r="AT139" s="190" t="s">
        <v>135</v>
      </c>
      <c r="AU139" s="190" t="s">
        <v>101</v>
      </c>
      <c r="AV139" s="189" t="s">
        <v>101</v>
      </c>
      <c r="AW139" s="189" t="s">
        <v>34</v>
      </c>
      <c r="AX139" s="189" t="s">
        <v>76</v>
      </c>
      <c r="AY139" s="190" t="s">
        <v>128</v>
      </c>
    </row>
    <row r="140" spans="2:51" s="196" customFormat="1" ht="22.5" customHeight="1">
      <c r="B140" s="191"/>
      <c r="C140" s="192"/>
      <c r="D140" s="192"/>
      <c r="E140" s="193" t="s">
        <v>3</v>
      </c>
      <c r="F140" s="263" t="s">
        <v>136</v>
      </c>
      <c r="G140" s="264"/>
      <c r="H140" s="264"/>
      <c r="I140" s="264"/>
      <c r="J140" s="192"/>
      <c r="K140" s="194">
        <v>55</v>
      </c>
      <c r="L140" s="192"/>
      <c r="M140" s="192"/>
      <c r="N140" s="192"/>
      <c r="O140" s="192"/>
      <c r="P140" s="192"/>
      <c r="Q140" s="192"/>
      <c r="R140" s="195"/>
      <c r="T140" s="202"/>
      <c r="U140" s="192"/>
      <c r="V140" s="192"/>
      <c r="W140" s="192"/>
      <c r="X140" s="192"/>
      <c r="Y140" s="192"/>
      <c r="Z140" s="192"/>
      <c r="AA140" s="203"/>
      <c r="AT140" s="197" t="s">
        <v>135</v>
      </c>
      <c r="AU140" s="197" t="s">
        <v>101</v>
      </c>
      <c r="AV140" s="196" t="s">
        <v>133</v>
      </c>
      <c r="AW140" s="196" t="s">
        <v>34</v>
      </c>
      <c r="AX140" s="196" t="s">
        <v>19</v>
      </c>
      <c r="AY140" s="197" t="s">
        <v>128</v>
      </c>
    </row>
    <row r="141" spans="2:65" s="178" customFormat="1" ht="22.5" customHeight="1">
      <c r="B141" s="172"/>
      <c r="C141" s="204" t="s">
        <v>24</v>
      </c>
      <c r="D141" s="204" t="s">
        <v>169</v>
      </c>
      <c r="E141" s="205" t="s">
        <v>229</v>
      </c>
      <c r="F141" s="295" t="s">
        <v>230</v>
      </c>
      <c r="G141" s="296"/>
      <c r="H141" s="296"/>
      <c r="I141" s="296"/>
      <c r="J141" s="206" t="s">
        <v>212</v>
      </c>
      <c r="K141" s="207">
        <v>55</v>
      </c>
      <c r="L141" s="297"/>
      <c r="M141" s="296"/>
      <c r="N141" s="297">
        <f>ROUND(L141*K141,2)</f>
        <v>0</v>
      </c>
      <c r="O141" s="273"/>
      <c r="P141" s="273"/>
      <c r="Q141" s="273"/>
      <c r="R141" s="177"/>
      <c r="T141" s="198"/>
      <c r="U141" s="180" t="s">
        <v>41</v>
      </c>
      <c r="V141" s="181">
        <v>0</v>
      </c>
      <c r="W141" s="181">
        <f>V141*K141</f>
        <v>0</v>
      </c>
      <c r="X141" s="181">
        <v>0</v>
      </c>
      <c r="Y141" s="181">
        <f>X141*K141</f>
        <v>0</v>
      </c>
      <c r="Z141" s="181">
        <v>0</v>
      </c>
      <c r="AA141" s="199">
        <f>Z141*K141</f>
        <v>0</v>
      </c>
      <c r="AR141" s="182" t="s">
        <v>154</v>
      </c>
      <c r="AT141" s="182" t="s">
        <v>169</v>
      </c>
      <c r="AU141" s="182" t="s">
        <v>101</v>
      </c>
      <c r="AY141" s="182" t="s">
        <v>128</v>
      </c>
      <c r="BE141" s="183">
        <f>IF(U141="základní",N141,0)</f>
        <v>0</v>
      </c>
      <c r="BF141" s="183">
        <f>IF(U141="snížená",N141,0)</f>
        <v>0</v>
      </c>
      <c r="BG141" s="183">
        <f>IF(U141="zákl. přenesená",N141,0)</f>
        <v>0</v>
      </c>
      <c r="BH141" s="183">
        <f>IF(U141="sníž. přenesená",N141,0)</f>
        <v>0</v>
      </c>
      <c r="BI141" s="183">
        <f>IF(U141="nulová",N141,0)</f>
        <v>0</v>
      </c>
      <c r="BJ141" s="182" t="s">
        <v>19</v>
      </c>
      <c r="BK141" s="183">
        <f>ROUND(L141*K141,2)</f>
        <v>0</v>
      </c>
      <c r="BL141" s="182" t="s">
        <v>133</v>
      </c>
      <c r="BM141" s="182" t="s">
        <v>231</v>
      </c>
    </row>
    <row r="142" spans="2:51" s="189" customFormat="1" ht="22.5" customHeight="1">
      <c r="B142" s="184"/>
      <c r="C142" s="185"/>
      <c r="D142" s="185"/>
      <c r="E142" s="186" t="s">
        <v>3</v>
      </c>
      <c r="F142" s="261">
        <v>55</v>
      </c>
      <c r="G142" s="262"/>
      <c r="H142" s="262"/>
      <c r="I142" s="262"/>
      <c r="J142" s="185"/>
      <c r="K142" s="187">
        <v>55</v>
      </c>
      <c r="L142" s="185"/>
      <c r="M142" s="185"/>
      <c r="N142" s="185"/>
      <c r="O142" s="185"/>
      <c r="P142" s="185"/>
      <c r="Q142" s="185"/>
      <c r="R142" s="188"/>
      <c r="T142" s="200"/>
      <c r="U142" s="185"/>
      <c r="V142" s="185"/>
      <c r="W142" s="185"/>
      <c r="X142" s="185"/>
      <c r="Y142" s="185"/>
      <c r="Z142" s="185"/>
      <c r="AA142" s="201"/>
      <c r="AT142" s="190" t="s">
        <v>135</v>
      </c>
      <c r="AU142" s="190" t="s">
        <v>101</v>
      </c>
      <c r="AV142" s="189" t="s">
        <v>101</v>
      </c>
      <c r="AW142" s="189" t="s">
        <v>34</v>
      </c>
      <c r="AX142" s="189" t="s">
        <v>76</v>
      </c>
      <c r="AY142" s="190" t="s">
        <v>128</v>
      </c>
    </row>
    <row r="143" spans="2:51" s="196" customFormat="1" ht="22.5" customHeight="1">
      <c r="B143" s="191"/>
      <c r="C143" s="192"/>
      <c r="D143" s="192"/>
      <c r="E143" s="193" t="s">
        <v>3</v>
      </c>
      <c r="F143" s="263" t="s">
        <v>136</v>
      </c>
      <c r="G143" s="264"/>
      <c r="H143" s="264"/>
      <c r="I143" s="264"/>
      <c r="J143" s="192"/>
      <c r="K143" s="194">
        <v>55</v>
      </c>
      <c r="L143" s="192"/>
      <c r="M143" s="192"/>
      <c r="N143" s="192"/>
      <c r="O143" s="192"/>
      <c r="P143" s="192"/>
      <c r="Q143" s="192"/>
      <c r="R143" s="195"/>
      <c r="T143" s="202"/>
      <c r="U143" s="192"/>
      <c r="V143" s="192"/>
      <c r="W143" s="192"/>
      <c r="X143" s="192"/>
      <c r="Y143" s="192"/>
      <c r="Z143" s="192"/>
      <c r="AA143" s="203"/>
      <c r="AT143" s="197" t="s">
        <v>135</v>
      </c>
      <c r="AU143" s="197" t="s">
        <v>101</v>
      </c>
      <c r="AV143" s="196" t="s">
        <v>133</v>
      </c>
      <c r="AW143" s="196" t="s">
        <v>34</v>
      </c>
      <c r="AX143" s="196" t="s">
        <v>19</v>
      </c>
      <c r="AY143" s="197" t="s">
        <v>128</v>
      </c>
    </row>
    <row r="144" spans="2:65" s="178" customFormat="1" ht="22.5" customHeight="1">
      <c r="B144" s="172"/>
      <c r="C144" s="204" t="s">
        <v>159</v>
      </c>
      <c r="D144" s="204" t="s">
        <v>169</v>
      </c>
      <c r="E144" s="205" t="s">
        <v>232</v>
      </c>
      <c r="F144" s="295" t="s">
        <v>233</v>
      </c>
      <c r="G144" s="296"/>
      <c r="H144" s="296"/>
      <c r="I144" s="296"/>
      <c r="J144" s="206" t="s">
        <v>212</v>
      </c>
      <c r="K144" s="207">
        <v>55</v>
      </c>
      <c r="L144" s="297"/>
      <c r="M144" s="296"/>
      <c r="N144" s="297">
        <f>ROUND(L144*K144,2)</f>
        <v>0</v>
      </c>
      <c r="O144" s="273"/>
      <c r="P144" s="273"/>
      <c r="Q144" s="273"/>
      <c r="R144" s="177"/>
      <c r="T144" s="198"/>
      <c r="U144" s="180" t="s">
        <v>41</v>
      </c>
      <c r="V144" s="181">
        <v>0</v>
      </c>
      <c r="W144" s="181">
        <f>V144*K144</f>
        <v>0</v>
      </c>
      <c r="X144" s="181">
        <v>0</v>
      </c>
      <c r="Y144" s="181">
        <f>X144*K144</f>
        <v>0</v>
      </c>
      <c r="Z144" s="181">
        <v>0</v>
      </c>
      <c r="AA144" s="199">
        <f>Z144*K144</f>
        <v>0</v>
      </c>
      <c r="AR144" s="182" t="s">
        <v>154</v>
      </c>
      <c r="AT144" s="182" t="s">
        <v>169</v>
      </c>
      <c r="AU144" s="182" t="s">
        <v>101</v>
      </c>
      <c r="AY144" s="182" t="s">
        <v>128</v>
      </c>
      <c r="BE144" s="183">
        <f>IF(U144="základní",N144,0)</f>
        <v>0</v>
      </c>
      <c r="BF144" s="183">
        <f>IF(U144="snížená",N144,0)</f>
        <v>0</v>
      </c>
      <c r="BG144" s="183">
        <f>IF(U144="zákl. přenesená",N144,0)</f>
        <v>0</v>
      </c>
      <c r="BH144" s="183">
        <f>IF(U144="sníž. přenesená",N144,0)</f>
        <v>0</v>
      </c>
      <c r="BI144" s="183">
        <f>IF(U144="nulová",N144,0)</f>
        <v>0</v>
      </c>
      <c r="BJ144" s="182" t="s">
        <v>19</v>
      </c>
      <c r="BK144" s="183">
        <f>ROUND(L144*K144,2)</f>
        <v>0</v>
      </c>
      <c r="BL144" s="182" t="s">
        <v>133</v>
      </c>
      <c r="BM144" s="182" t="s">
        <v>234</v>
      </c>
    </row>
    <row r="145" spans="2:51" s="189" customFormat="1" ht="22.5" customHeight="1">
      <c r="B145" s="184"/>
      <c r="C145" s="185"/>
      <c r="D145" s="185"/>
      <c r="E145" s="186" t="s">
        <v>3</v>
      </c>
      <c r="F145" s="261">
        <v>55</v>
      </c>
      <c r="G145" s="262"/>
      <c r="H145" s="262"/>
      <c r="I145" s="262"/>
      <c r="J145" s="185"/>
      <c r="K145" s="187">
        <v>55</v>
      </c>
      <c r="L145" s="185"/>
      <c r="M145" s="185"/>
      <c r="N145" s="185"/>
      <c r="O145" s="185"/>
      <c r="P145" s="185"/>
      <c r="Q145" s="185"/>
      <c r="R145" s="188"/>
      <c r="T145" s="200"/>
      <c r="U145" s="185"/>
      <c r="V145" s="185"/>
      <c r="W145" s="185"/>
      <c r="X145" s="185"/>
      <c r="Y145" s="185"/>
      <c r="Z145" s="185"/>
      <c r="AA145" s="201"/>
      <c r="AT145" s="190" t="s">
        <v>135</v>
      </c>
      <c r="AU145" s="190" t="s">
        <v>101</v>
      </c>
      <c r="AV145" s="189" t="s">
        <v>101</v>
      </c>
      <c r="AW145" s="189" t="s">
        <v>34</v>
      </c>
      <c r="AX145" s="189" t="s">
        <v>76</v>
      </c>
      <c r="AY145" s="190" t="s">
        <v>128</v>
      </c>
    </row>
    <row r="146" spans="2:51" s="196" customFormat="1" ht="22.5" customHeight="1">
      <c r="B146" s="191"/>
      <c r="C146" s="192"/>
      <c r="D146" s="192"/>
      <c r="E146" s="193" t="s">
        <v>3</v>
      </c>
      <c r="F146" s="263" t="s">
        <v>136</v>
      </c>
      <c r="G146" s="264"/>
      <c r="H146" s="264"/>
      <c r="I146" s="264"/>
      <c r="J146" s="192"/>
      <c r="K146" s="194">
        <v>55</v>
      </c>
      <c r="L146" s="192"/>
      <c r="M146" s="192"/>
      <c r="N146" s="192"/>
      <c r="O146" s="192"/>
      <c r="P146" s="192"/>
      <c r="Q146" s="192"/>
      <c r="R146" s="195"/>
      <c r="T146" s="202"/>
      <c r="U146" s="192"/>
      <c r="V146" s="192"/>
      <c r="W146" s="192"/>
      <c r="X146" s="192"/>
      <c r="Y146" s="192"/>
      <c r="Z146" s="192"/>
      <c r="AA146" s="203"/>
      <c r="AT146" s="197" t="s">
        <v>135</v>
      </c>
      <c r="AU146" s="197" t="s">
        <v>101</v>
      </c>
      <c r="AV146" s="196" t="s">
        <v>133</v>
      </c>
      <c r="AW146" s="196" t="s">
        <v>34</v>
      </c>
      <c r="AX146" s="196" t="s">
        <v>19</v>
      </c>
      <c r="AY146" s="197" t="s">
        <v>128</v>
      </c>
    </row>
    <row r="147" spans="2:65" s="178" customFormat="1" ht="31.5" customHeight="1">
      <c r="B147" s="172"/>
      <c r="C147" s="173" t="s">
        <v>161</v>
      </c>
      <c r="D147" s="173" t="s">
        <v>129</v>
      </c>
      <c r="E147" s="174" t="s">
        <v>235</v>
      </c>
      <c r="F147" s="272" t="s">
        <v>236</v>
      </c>
      <c r="G147" s="273"/>
      <c r="H147" s="273"/>
      <c r="I147" s="273"/>
      <c r="J147" s="175" t="s">
        <v>151</v>
      </c>
      <c r="K147" s="176">
        <v>2280</v>
      </c>
      <c r="L147" s="274"/>
      <c r="M147" s="273"/>
      <c r="N147" s="274">
        <f>ROUND(L147*K147,2)</f>
        <v>0</v>
      </c>
      <c r="O147" s="273"/>
      <c r="P147" s="273"/>
      <c r="Q147" s="273"/>
      <c r="R147" s="177"/>
      <c r="T147" s="198"/>
      <c r="U147" s="180" t="s">
        <v>41</v>
      </c>
      <c r="V147" s="181">
        <v>0.009</v>
      </c>
      <c r="W147" s="181">
        <f>V147*K147</f>
        <v>20.52</v>
      </c>
      <c r="X147" s="181">
        <v>0</v>
      </c>
      <c r="Y147" s="181">
        <f>X147*K147</f>
        <v>0</v>
      </c>
      <c r="Z147" s="181">
        <v>0</v>
      </c>
      <c r="AA147" s="199">
        <f>Z147*K147</f>
        <v>0</v>
      </c>
      <c r="AR147" s="182" t="s">
        <v>133</v>
      </c>
      <c r="AT147" s="182" t="s">
        <v>129</v>
      </c>
      <c r="AU147" s="182" t="s">
        <v>101</v>
      </c>
      <c r="AY147" s="182" t="s">
        <v>128</v>
      </c>
      <c r="BE147" s="183">
        <f>IF(U147="základní",N147,0)</f>
        <v>0</v>
      </c>
      <c r="BF147" s="183">
        <f>IF(U147="snížená",N147,0)</f>
        <v>0</v>
      </c>
      <c r="BG147" s="183">
        <f>IF(U147="zákl. přenesená",N147,0)</f>
        <v>0</v>
      </c>
      <c r="BH147" s="183">
        <f>IF(U147="sníž. přenesená",N147,0)</f>
        <v>0</v>
      </c>
      <c r="BI147" s="183">
        <f>IF(U147="nulová",N147,0)</f>
        <v>0</v>
      </c>
      <c r="BJ147" s="182" t="s">
        <v>19</v>
      </c>
      <c r="BK147" s="183">
        <f>ROUND(L147*K147,2)</f>
        <v>0</v>
      </c>
      <c r="BL147" s="182" t="s">
        <v>133</v>
      </c>
      <c r="BM147" s="182" t="s">
        <v>237</v>
      </c>
    </row>
    <row r="148" spans="2:51" s="189" customFormat="1" ht="22.5" customHeight="1">
      <c r="B148" s="184"/>
      <c r="C148" s="185"/>
      <c r="D148" s="185"/>
      <c r="E148" s="186" t="s">
        <v>3</v>
      </c>
      <c r="F148" s="261" t="s">
        <v>302</v>
      </c>
      <c r="G148" s="262"/>
      <c r="H148" s="262"/>
      <c r="I148" s="262"/>
      <c r="J148" s="185"/>
      <c r="K148" s="187">
        <v>2280</v>
      </c>
      <c r="L148" s="185"/>
      <c r="M148" s="185"/>
      <c r="N148" s="185"/>
      <c r="O148" s="185"/>
      <c r="P148" s="185"/>
      <c r="Q148" s="185"/>
      <c r="R148" s="188"/>
      <c r="T148" s="200"/>
      <c r="U148" s="185"/>
      <c r="V148" s="185"/>
      <c r="W148" s="185"/>
      <c r="X148" s="185"/>
      <c r="Y148" s="185"/>
      <c r="Z148" s="185"/>
      <c r="AA148" s="201"/>
      <c r="AT148" s="190" t="s">
        <v>135</v>
      </c>
      <c r="AU148" s="190" t="s">
        <v>101</v>
      </c>
      <c r="AV148" s="189" t="s">
        <v>101</v>
      </c>
      <c r="AW148" s="189" t="s">
        <v>34</v>
      </c>
      <c r="AX148" s="189" t="s">
        <v>76</v>
      </c>
      <c r="AY148" s="190" t="s">
        <v>128</v>
      </c>
    </row>
    <row r="149" spans="2:51" s="196" customFormat="1" ht="22.5" customHeight="1">
      <c r="B149" s="191"/>
      <c r="C149" s="192"/>
      <c r="D149" s="192"/>
      <c r="E149" s="193" t="s">
        <v>3</v>
      </c>
      <c r="F149" s="263" t="s">
        <v>136</v>
      </c>
      <c r="G149" s="264"/>
      <c r="H149" s="264"/>
      <c r="I149" s="264"/>
      <c r="J149" s="192"/>
      <c r="K149" s="194">
        <v>2280</v>
      </c>
      <c r="L149" s="192"/>
      <c r="M149" s="192"/>
      <c r="N149" s="192"/>
      <c r="O149" s="192"/>
      <c r="P149" s="192"/>
      <c r="Q149" s="192"/>
      <c r="R149" s="195"/>
      <c r="T149" s="202"/>
      <c r="U149" s="192"/>
      <c r="V149" s="192"/>
      <c r="W149" s="192"/>
      <c r="X149" s="192"/>
      <c r="Y149" s="192"/>
      <c r="Z149" s="192"/>
      <c r="AA149" s="203"/>
      <c r="AT149" s="197" t="s">
        <v>135</v>
      </c>
      <c r="AU149" s="197" t="s">
        <v>101</v>
      </c>
      <c r="AV149" s="196" t="s">
        <v>133</v>
      </c>
      <c r="AW149" s="196" t="s">
        <v>34</v>
      </c>
      <c r="AX149" s="196" t="s">
        <v>19</v>
      </c>
      <c r="AY149" s="197" t="s">
        <v>128</v>
      </c>
    </row>
    <row r="150" spans="2:65" s="178" customFormat="1" ht="22.5" customHeight="1">
      <c r="B150" s="172"/>
      <c r="C150" s="173" t="s">
        <v>162</v>
      </c>
      <c r="D150" s="173" t="s">
        <v>129</v>
      </c>
      <c r="E150" s="174" t="s">
        <v>238</v>
      </c>
      <c r="F150" s="272" t="s">
        <v>239</v>
      </c>
      <c r="G150" s="273"/>
      <c r="H150" s="273"/>
      <c r="I150" s="273"/>
      <c r="J150" s="175" t="s">
        <v>151</v>
      </c>
      <c r="K150" s="176">
        <v>6840</v>
      </c>
      <c r="L150" s="274"/>
      <c r="M150" s="273"/>
      <c r="N150" s="274">
        <f>ROUND(L150*K150,2)</f>
        <v>0</v>
      </c>
      <c r="O150" s="273"/>
      <c r="P150" s="273"/>
      <c r="Q150" s="273"/>
      <c r="R150" s="177"/>
      <c r="T150" s="198"/>
      <c r="U150" s="180" t="s">
        <v>41</v>
      </c>
      <c r="V150" s="181">
        <v>0.021</v>
      </c>
      <c r="W150" s="181">
        <f>V150*K150</f>
        <v>143.64000000000001</v>
      </c>
      <c r="X150" s="181">
        <v>0</v>
      </c>
      <c r="Y150" s="181">
        <f>X150*K150</f>
        <v>0</v>
      </c>
      <c r="Z150" s="181">
        <v>0</v>
      </c>
      <c r="AA150" s="199">
        <f>Z150*K150</f>
        <v>0</v>
      </c>
      <c r="AR150" s="182" t="s">
        <v>133</v>
      </c>
      <c r="AT150" s="182" t="s">
        <v>129</v>
      </c>
      <c r="AU150" s="182" t="s">
        <v>101</v>
      </c>
      <c r="AY150" s="182" t="s">
        <v>128</v>
      </c>
      <c r="BE150" s="183">
        <f>IF(U150="základní",N150,0)</f>
        <v>0</v>
      </c>
      <c r="BF150" s="183">
        <f>IF(U150="snížená",N150,0)</f>
        <v>0</v>
      </c>
      <c r="BG150" s="183">
        <f>IF(U150="zákl. přenesená",N150,0)</f>
        <v>0</v>
      </c>
      <c r="BH150" s="183">
        <f>IF(U150="sníž. přenesená",N150,0)</f>
        <v>0</v>
      </c>
      <c r="BI150" s="183">
        <f>IF(U150="nulová",N150,0)</f>
        <v>0</v>
      </c>
      <c r="BJ150" s="182" t="s">
        <v>19</v>
      </c>
      <c r="BK150" s="183">
        <f>ROUND(L150*K150,2)</f>
        <v>0</v>
      </c>
      <c r="BL150" s="182" t="s">
        <v>133</v>
      </c>
      <c r="BM150" s="182" t="s">
        <v>240</v>
      </c>
    </row>
    <row r="151" spans="2:51" s="189" customFormat="1" ht="22.5" customHeight="1">
      <c r="B151" s="184"/>
      <c r="C151" s="185"/>
      <c r="D151" s="185"/>
      <c r="E151" s="186" t="s">
        <v>3</v>
      </c>
      <c r="F151" s="261" t="s">
        <v>303</v>
      </c>
      <c r="G151" s="262"/>
      <c r="H151" s="262"/>
      <c r="I151" s="262"/>
      <c r="J151" s="185"/>
      <c r="K151" s="187">
        <v>6840</v>
      </c>
      <c r="L151" s="185"/>
      <c r="M151" s="185"/>
      <c r="N151" s="185"/>
      <c r="O151" s="185"/>
      <c r="P151" s="185"/>
      <c r="Q151" s="185"/>
      <c r="R151" s="188"/>
      <c r="T151" s="200"/>
      <c r="U151" s="185"/>
      <c r="V151" s="185"/>
      <c r="W151" s="185"/>
      <c r="X151" s="185"/>
      <c r="Y151" s="185"/>
      <c r="Z151" s="185"/>
      <c r="AA151" s="201"/>
      <c r="AT151" s="190" t="s">
        <v>135</v>
      </c>
      <c r="AU151" s="190" t="s">
        <v>101</v>
      </c>
      <c r="AV151" s="189" t="s">
        <v>101</v>
      </c>
      <c r="AW151" s="189" t="s">
        <v>34</v>
      </c>
      <c r="AX151" s="189" t="s">
        <v>76</v>
      </c>
      <c r="AY151" s="190" t="s">
        <v>128</v>
      </c>
    </row>
    <row r="152" spans="2:51" s="196" customFormat="1" ht="22.5" customHeight="1">
      <c r="B152" s="191"/>
      <c r="C152" s="192"/>
      <c r="D152" s="192"/>
      <c r="E152" s="193" t="s">
        <v>3</v>
      </c>
      <c r="F152" s="263" t="s">
        <v>136</v>
      </c>
      <c r="G152" s="264"/>
      <c r="H152" s="264"/>
      <c r="I152" s="264"/>
      <c r="J152" s="192"/>
      <c r="K152" s="194">
        <v>6840</v>
      </c>
      <c r="L152" s="192"/>
      <c r="M152" s="192"/>
      <c r="N152" s="192"/>
      <c r="O152" s="192"/>
      <c r="P152" s="192"/>
      <c r="Q152" s="192"/>
      <c r="R152" s="195"/>
      <c r="T152" s="202"/>
      <c r="U152" s="192"/>
      <c r="V152" s="192"/>
      <c r="W152" s="192"/>
      <c r="X152" s="192"/>
      <c r="Y152" s="192"/>
      <c r="Z152" s="192"/>
      <c r="AA152" s="203"/>
      <c r="AT152" s="197" t="s">
        <v>135</v>
      </c>
      <c r="AU152" s="197" t="s">
        <v>101</v>
      </c>
      <c r="AV152" s="196" t="s">
        <v>133</v>
      </c>
      <c r="AW152" s="196" t="s">
        <v>34</v>
      </c>
      <c r="AX152" s="196" t="s">
        <v>19</v>
      </c>
      <c r="AY152" s="197" t="s">
        <v>128</v>
      </c>
    </row>
    <row r="153" spans="2:65" s="178" customFormat="1" ht="22.5" customHeight="1">
      <c r="B153" s="172"/>
      <c r="C153" s="173" t="s">
        <v>241</v>
      </c>
      <c r="D153" s="173" t="s">
        <v>129</v>
      </c>
      <c r="E153" s="174" t="s">
        <v>242</v>
      </c>
      <c r="F153" s="272" t="s">
        <v>243</v>
      </c>
      <c r="G153" s="273"/>
      <c r="H153" s="273"/>
      <c r="I153" s="273"/>
      <c r="J153" s="175" t="s">
        <v>151</v>
      </c>
      <c r="K153" s="176">
        <v>2280</v>
      </c>
      <c r="L153" s="274"/>
      <c r="M153" s="273"/>
      <c r="N153" s="274">
        <f>ROUND(L153*K153,2)</f>
        <v>0</v>
      </c>
      <c r="O153" s="273"/>
      <c r="P153" s="273"/>
      <c r="Q153" s="273"/>
      <c r="R153" s="177"/>
      <c r="T153" s="198"/>
      <c r="U153" s="180" t="s">
        <v>41</v>
      </c>
      <c r="V153" s="181">
        <v>0.002</v>
      </c>
      <c r="W153" s="181">
        <f>V153*K153</f>
        <v>4.5600000000000005</v>
      </c>
      <c r="X153" s="181">
        <v>0</v>
      </c>
      <c r="Y153" s="181">
        <f>X153*K153</f>
        <v>0</v>
      </c>
      <c r="Z153" s="181">
        <v>0</v>
      </c>
      <c r="AA153" s="199">
        <f>Z153*K153</f>
        <v>0</v>
      </c>
      <c r="AR153" s="182" t="s">
        <v>133</v>
      </c>
      <c r="AT153" s="182" t="s">
        <v>129</v>
      </c>
      <c r="AU153" s="182" t="s">
        <v>101</v>
      </c>
      <c r="AY153" s="182" t="s">
        <v>128</v>
      </c>
      <c r="BE153" s="183">
        <f>IF(U153="základní",N153,0)</f>
        <v>0</v>
      </c>
      <c r="BF153" s="183">
        <f>IF(U153="snížená",N153,0)</f>
        <v>0</v>
      </c>
      <c r="BG153" s="183">
        <f>IF(U153="zákl. přenesená",N153,0)</f>
        <v>0</v>
      </c>
      <c r="BH153" s="183">
        <f>IF(U153="sníž. přenesená",N153,0)</f>
        <v>0</v>
      </c>
      <c r="BI153" s="183">
        <f>IF(U153="nulová",N153,0)</f>
        <v>0</v>
      </c>
      <c r="BJ153" s="182" t="s">
        <v>19</v>
      </c>
      <c r="BK153" s="183">
        <f>ROUND(L153*K153,2)</f>
        <v>0</v>
      </c>
      <c r="BL153" s="182" t="s">
        <v>133</v>
      </c>
      <c r="BM153" s="182" t="s">
        <v>244</v>
      </c>
    </row>
    <row r="154" spans="2:51" s="189" customFormat="1" ht="22.5" customHeight="1">
      <c r="B154" s="184"/>
      <c r="C154" s="185"/>
      <c r="D154" s="185"/>
      <c r="E154" s="186" t="s">
        <v>3</v>
      </c>
      <c r="F154" s="261" t="s">
        <v>302</v>
      </c>
      <c r="G154" s="262"/>
      <c r="H154" s="262"/>
      <c r="I154" s="262"/>
      <c r="J154" s="185"/>
      <c r="K154" s="187">
        <v>2280</v>
      </c>
      <c r="L154" s="185"/>
      <c r="M154" s="185"/>
      <c r="N154" s="185"/>
      <c r="O154" s="185"/>
      <c r="P154" s="185"/>
      <c r="Q154" s="185"/>
      <c r="R154" s="188"/>
      <c r="T154" s="200"/>
      <c r="U154" s="185"/>
      <c r="V154" s="185"/>
      <c r="W154" s="185"/>
      <c r="X154" s="185"/>
      <c r="Y154" s="185"/>
      <c r="Z154" s="185"/>
      <c r="AA154" s="201"/>
      <c r="AT154" s="190" t="s">
        <v>135</v>
      </c>
      <c r="AU154" s="190" t="s">
        <v>101</v>
      </c>
      <c r="AV154" s="189" t="s">
        <v>101</v>
      </c>
      <c r="AW154" s="189" t="s">
        <v>34</v>
      </c>
      <c r="AX154" s="189" t="s">
        <v>76</v>
      </c>
      <c r="AY154" s="190" t="s">
        <v>128</v>
      </c>
    </row>
    <row r="155" spans="2:51" s="196" customFormat="1" ht="22.5" customHeight="1">
      <c r="B155" s="191"/>
      <c r="C155" s="192"/>
      <c r="D155" s="192"/>
      <c r="E155" s="193" t="s">
        <v>3</v>
      </c>
      <c r="F155" s="263" t="s">
        <v>136</v>
      </c>
      <c r="G155" s="264"/>
      <c r="H155" s="264"/>
      <c r="I155" s="264"/>
      <c r="J155" s="192"/>
      <c r="K155" s="194">
        <v>2280</v>
      </c>
      <c r="L155" s="192"/>
      <c r="M155" s="192"/>
      <c r="N155" s="192"/>
      <c r="O155" s="192"/>
      <c r="P155" s="192"/>
      <c r="Q155" s="192"/>
      <c r="R155" s="195"/>
      <c r="T155" s="202"/>
      <c r="U155" s="192"/>
      <c r="V155" s="192"/>
      <c r="W155" s="192"/>
      <c r="X155" s="192"/>
      <c r="Y155" s="192"/>
      <c r="Z155" s="192"/>
      <c r="AA155" s="203"/>
      <c r="AT155" s="197" t="s">
        <v>135</v>
      </c>
      <c r="AU155" s="197" t="s">
        <v>101</v>
      </c>
      <c r="AV155" s="196" t="s">
        <v>133</v>
      </c>
      <c r="AW155" s="196" t="s">
        <v>34</v>
      </c>
      <c r="AX155" s="196" t="s">
        <v>19</v>
      </c>
      <c r="AY155" s="197" t="s">
        <v>128</v>
      </c>
    </row>
    <row r="156" spans="2:65" s="178" customFormat="1" ht="22.5" customHeight="1">
      <c r="B156" s="172"/>
      <c r="C156" s="173" t="s">
        <v>9</v>
      </c>
      <c r="D156" s="173" t="s">
        <v>129</v>
      </c>
      <c r="E156" s="174" t="s">
        <v>245</v>
      </c>
      <c r="F156" s="272" t="s">
        <v>246</v>
      </c>
      <c r="G156" s="273"/>
      <c r="H156" s="273"/>
      <c r="I156" s="273"/>
      <c r="J156" s="175" t="s">
        <v>132</v>
      </c>
      <c r="K156" s="176">
        <v>3</v>
      </c>
      <c r="L156" s="274"/>
      <c r="M156" s="273"/>
      <c r="N156" s="274">
        <f>ROUND(L156*K156,2)</f>
        <v>0</v>
      </c>
      <c r="O156" s="273"/>
      <c r="P156" s="273"/>
      <c r="Q156" s="273"/>
      <c r="R156" s="177"/>
      <c r="T156" s="198"/>
      <c r="U156" s="180" t="s">
        <v>41</v>
      </c>
      <c r="V156" s="181">
        <v>0.26</v>
      </c>
      <c r="W156" s="181">
        <f>V156*K156</f>
        <v>0.78</v>
      </c>
      <c r="X156" s="181">
        <v>0</v>
      </c>
      <c r="Y156" s="181">
        <f>X156*K156</f>
        <v>0</v>
      </c>
      <c r="Z156" s="181">
        <v>0</v>
      </c>
      <c r="AA156" s="199">
        <f>Z156*K156</f>
        <v>0</v>
      </c>
      <c r="AR156" s="182" t="s">
        <v>133</v>
      </c>
      <c r="AT156" s="182" t="s">
        <v>129</v>
      </c>
      <c r="AU156" s="182" t="s">
        <v>101</v>
      </c>
      <c r="AY156" s="182" t="s">
        <v>128</v>
      </c>
      <c r="BE156" s="183">
        <f>IF(U156="základní",N156,0)</f>
        <v>0</v>
      </c>
      <c r="BF156" s="183">
        <f>IF(U156="snížená",N156,0)</f>
        <v>0</v>
      </c>
      <c r="BG156" s="183">
        <f>IF(U156="zákl. přenesená",N156,0)</f>
        <v>0</v>
      </c>
      <c r="BH156" s="183">
        <f>IF(U156="sníž. přenesená",N156,0)</f>
        <v>0</v>
      </c>
      <c r="BI156" s="183">
        <f>IF(U156="nulová",N156,0)</f>
        <v>0</v>
      </c>
      <c r="BJ156" s="182" t="s">
        <v>19</v>
      </c>
      <c r="BK156" s="183">
        <f>ROUND(L156*K156,2)</f>
        <v>0</v>
      </c>
      <c r="BL156" s="182" t="s">
        <v>133</v>
      </c>
      <c r="BM156" s="182" t="s">
        <v>247</v>
      </c>
    </row>
    <row r="157" spans="2:51" s="189" customFormat="1" ht="22.5" customHeight="1">
      <c r="B157" s="184"/>
      <c r="C157" s="185"/>
      <c r="D157" s="185"/>
      <c r="E157" s="186" t="s">
        <v>3</v>
      </c>
      <c r="F157" s="261" t="s">
        <v>248</v>
      </c>
      <c r="G157" s="262"/>
      <c r="H157" s="262"/>
      <c r="I157" s="262"/>
      <c r="J157" s="185"/>
      <c r="K157" s="187">
        <v>3</v>
      </c>
      <c r="L157" s="185"/>
      <c r="M157" s="185"/>
      <c r="N157" s="185"/>
      <c r="O157" s="185"/>
      <c r="P157" s="185"/>
      <c r="Q157" s="185"/>
      <c r="R157" s="188"/>
      <c r="T157" s="200"/>
      <c r="U157" s="185"/>
      <c r="V157" s="185"/>
      <c r="W157" s="185"/>
      <c r="X157" s="185"/>
      <c r="Y157" s="185"/>
      <c r="Z157" s="185"/>
      <c r="AA157" s="201"/>
      <c r="AT157" s="190" t="s">
        <v>135</v>
      </c>
      <c r="AU157" s="190" t="s">
        <v>101</v>
      </c>
      <c r="AV157" s="189" t="s">
        <v>101</v>
      </c>
      <c r="AW157" s="189" t="s">
        <v>34</v>
      </c>
      <c r="AX157" s="189" t="s">
        <v>76</v>
      </c>
      <c r="AY157" s="190" t="s">
        <v>128</v>
      </c>
    </row>
    <row r="158" spans="2:51" s="196" customFormat="1" ht="22.5" customHeight="1">
      <c r="B158" s="191"/>
      <c r="C158" s="192"/>
      <c r="D158" s="192"/>
      <c r="E158" s="193" t="s">
        <v>3</v>
      </c>
      <c r="F158" s="263" t="s">
        <v>136</v>
      </c>
      <c r="G158" s="264"/>
      <c r="H158" s="264"/>
      <c r="I158" s="264"/>
      <c r="J158" s="192"/>
      <c r="K158" s="194">
        <v>3</v>
      </c>
      <c r="L158" s="192"/>
      <c r="M158" s="192"/>
      <c r="N158" s="192"/>
      <c r="O158" s="192"/>
      <c r="P158" s="192"/>
      <c r="Q158" s="192"/>
      <c r="R158" s="195"/>
      <c r="T158" s="220"/>
      <c r="U158" s="221"/>
      <c r="V158" s="221"/>
      <c r="W158" s="221"/>
      <c r="X158" s="221"/>
      <c r="Y158" s="221"/>
      <c r="Z158" s="221"/>
      <c r="AA158" s="222"/>
      <c r="AT158" s="197" t="s">
        <v>135</v>
      </c>
      <c r="AU158" s="197" t="s">
        <v>101</v>
      </c>
      <c r="AV158" s="196" t="s">
        <v>133</v>
      </c>
      <c r="AW158" s="196" t="s">
        <v>34</v>
      </c>
      <c r="AX158" s="196" t="s">
        <v>19</v>
      </c>
      <c r="AY158" s="197" t="s">
        <v>128</v>
      </c>
    </row>
    <row r="159" spans="2:18" s="178" customFormat="1" ht="6.95" customHeight="1">
      <c r="B159" s="223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5"/>
    </row>
  </sheetData>
  <mergeCells count="13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F110:I110"/>
    <mergeCell ref="L110:M110"/>
    <mergeCell ref="N110:Q110"/>
    <mergeCell ref="F114:I114"/>
    <mergeCell ref="L114:M114"/>
    <mergeCell ref="N114:Q114"/>
    <mergeCell ref="F115:I115"/>
    <mergeCell ref="F116:I116"/>
    <mergeCell ref="F117:I117"/>
    <mergeCell ref="L117:M117"/>
    <mergeCell ref="N117:Q117"/>
    <mergeCell ref="F118:I118"/>
    <mergeCell ref="F119:I119"/>
    <mergeCell ref="F120:I120"/>
    <mergeCell ref="L120:M120"/>
    <mergeCell ref="N120:Q120"/>
    <mergeCell ref="F121:I121"/>
    <mergeCell ref="F122:I122"/>
    <mergeCell ref="F123:I123"/>
    <mergeCell ref="L123:M123"/>
    <mergeCell ref="N123:Q123"/>
    <mergeCell ref="F124:I124"/>
    <mergeCell ref="F125:I125"/>
    <mergeCell ref="F126:I126"/>
    <mergeCell ref="L126:M126"/>
    <mergeCell ref="N126:Q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L138:M138"/>
    <mergeCell ref="N138:Q138"/>
    <mergeCell ref="F150:I150"/>
    <mergeCell ref="L150:M150"/>
    <mergeCell ref="N150:Q150"/>
    <mergeCell ref="F139:I139"/>
    <mergeCell ref="F140:I140"/>
    <mergeCell ref="F141:I141"/>
    <mergeCell ref="L141:M141"/>
    <mergeCell ref="N141:Q141"/>
    <mergeCell ref="F142:I142"/>
    <mergeCell ref="F143:I143"/>
    <mergeCell ref="F144:I144"/>
    <mergeCell ref="L144:M144"/>
    <mergeCell ref="N144:Q144"/>
    <mergeCell ref="F157:I157"/>
    <mergeCell ref="F158:I158"/>
    <mergeCell ref="N111:Q111"/>
    <mergeCell ref="N112:Q112"/>
    <mergeCell ref="N113:Q113"/>
    <mergeCell ref="H1:K1"/>
    <mergeCell ref="S2:AC2"/>
    <mergeCell ref="F151:I151"/>
    <mergeCell ref="F152:I152"/>
    <mergeCell ref="F153:I153"/>
    <mergeCell ref="L153:M153"/>
    <mergeCell ref="N153:Q153"/>
    <mergeCell ref="F154:I154"/>
    <mergeCell ref="F155:I155"/>
    <mergeCell ref="F156:I156"/>
    <mergeCell ref="L156:M156"/>
    <mergeCell ref="N156:Q156"/>
    <mergeCell ref="F145:I145"/>
    <mergeCell ref="F146:I146"/>
    <mergeCell ref="F147:I147"/>
    <mergeCell ref="L147:M147"/>
    <mergeCell ref="N147:Q147"/>
    <mergeCell ref="F148:I148"/>
    <mergeCell ref="F149:I14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showGridLines="0" workbookViewId="0" topLeftCell="A1">
      <pane ySplit="1" topLeftCell="A109" activePane="bottomLeft" state="frozen"/>
      <selection pane="bottomLeft" activeCell="L114" sqref="L114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279</v>
      </c>
      <c r="G1" s="167"/>
      <c r="H1" s="265" t="s">
        <v>280</v>
      </c>
      <c r="I1" s="265"/>
      <c r="J1" s="265"/>
      <c r="K1" s="265"/>
      <c r="L1" s="167" t="s">
        <v>281</v>
      </c>
      <c r="M1" s="165"/>
      <c r="N1" s="165"/>
      <c r="O1" s="166" t="s">
        <v>100</v>
      </c>
      <c r="P1" s="165"/>
      <c r="Q1" s="165"/>
      <c r="R1" s="165"/>
      <c r="S1" s="167" t="s">
        <v>282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57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5" t="s">
        <v>92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101</v>
      </c>
    </row>
    <row r="4" spans="2:46" ht="36.95" customHeight="1">
      <c r="B4" s="19"/>
      <c r="C4" s="251" t="s">
        <v>102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10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13</v>
      </c>
      <c r="E6" s="20"/>
      <c r="F6" s="279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103</v>
      </c>
      <c r="E7" s="31"/>
      <c r="F7" s="259" t="s">
        <v>249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1"/>
      <c r="R7" s="32"/>
    </row>
    <row r="8" spans="2:18" s="1" customFormat="1" ht="14.45" customHeight="1">
      <c r="B8" s="30"/>
      <c r="C8" s="31"/>
      <c r="D8" s="26" t="s">
        <v>15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17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20</v>
      </c>
      <c r="E9" s="31"/>
      <c r="F9" s="24" t="s">
        <v>21</v>
      </c>
      <c r="G9" s="31"/>
      <c r="H9" s="31"/>
      <c r="I9" s="31"/>
      <c r="J9" s="31"/>
      <c r="K9" s="31"/>
      <c r="L9" s="31"/>
      <c r="M9" s="26" t="s">
        <v>22</v>
      </c>
      <c r="N9" s="31"/>
      <c r="O9" s="280" t="str">
        <f>'Rekapitulace stavby'!AN8</f>
        <v>16.11.2016</v>
      </c>
      <c r="P9" s="23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28</v>
      </c>
      <c r="E11" s="31"/>
      <c r="F11" s="31"/>
      <c r="G11" s="31"/>
      <c r="H11" s="31"/>
      <c r="I11" s="31"/>
      <c r="J11" s="31"/>
      <c r="K11" s="31"/>
      <c r="L11" s="31"/>
      <c r="M11" s="26" t="s">
        <v>29</v>
      </c>
      <c r="N11" s="31"/>
      <c r="O11" s="258" t="str">
        <f>IF('Rekapitulace stavby'!AN10="","",'Rekapitulace stavby'!AN10)</f>
        <v/>
      </c>
      <c r="P11" s="23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31</v>
      </c>
      <c r="N12" s="31"/>
      <c r="O12" s="258" t="str">
        <f>IF('Rekapitulace stavby'!AN11="","",'Rekapitulace stavby'!AN11)</f>
        <v/>
      </c>
      <c r="P12" s="23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32</v>
      </c>
      <c r="E14" s="31"/>
      <c r="F14" s="31"/>
      <c r="G14" s="31"/>
      <c r="H14" s="31"/>
      <c r="I14" s="31"/>
      <c r="J14" s="31"/>
      <c r="K14" s="31"/>
      <c r="L14" s="31"/>
      <c r="M14" s="26" t="s">
        <v>29</v>
      </c>
      <c r="N14" s="31"/>
      <c r="O14" s="258" t="str">
        <f>IF('Rekapitulace stavby'!AN13="","",'Rekapitulace stavby'!AN13)</f>
        <v/>
      </c>
      <c r="P14" s="23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31</v>
      </c>
      <c r="N15" s="31"/>
      <c r="O15" s="258" t="str">
        <f>IF('Rekapitulace stavby'!AN14="","",'Rekapitulace stavby'!AN14)</f>
        <v/>
      </c>
      <c r="P15" s="23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33</v>
      </c>
      <c r="E17" s="31"/>
      <c r="F17" s="31"/>
      <c r="G17" s="31"/>
      <c r="H17" s="31"/>
      <c r="I17" s="31"/>
      <c r="J17" s="31"/>
      <c r="K17" s="31"/>
      <c r="L17" s="31"/>
      <c r="M17" s="26" t="s">
        <v>29</v>
      </c>
      <c r="N17" s="31"/>
      <c r="O17" s="258" t="str">
        <f>IF('Rekapitulace stavby'!AN16="","",'Rekapitulace stavby'!AN16)</f>
        <v/>
      </c>
      <c r="P17" s="23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31</v>
      </c>
      <c r="N18" s="31"/>
      <c r="O18" s="258" t="str">
        <f>IF('Rekapitulace stavby'!AN17="","",'Rekapitulace stavby'!AN17)</f>
        <v/>
      </c>
      <c r="P18" s="23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35</v>
      </c>
      <c r="E20" s="31"/>
      <c r="F20" s="31"/>
      <c r="G20" s="31"/>
      <c r="H20" s="31"/>
      <c r="I20" s="31"/>
      <c r="J20" s="31"/>
      <c r="K20" s="31"/>
      <c r="L20" s="31"/>
      <c r="M20" s="26" t="s">
        <v>29</v>
      </c>
      <c r="N20" s="31"/>
      <c r="O20" s="258" t="str">
        <f>IF('Rekapitulace stavby'!AN19="","",'Rekapitulace stavby'!AN19)</f>
        <v/>
      </c>
      <c r="P20" s="23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31</v>
      </c>
      <c r="N21" s="31"/>
      <c r="O21" s="258" t="str">
        <f>IF('Rekapitulace stavby'!AN20="","",'Rekapitulace stavby'!AN20)</f>
        <v/>
      </c>
      <c r="P21" s="23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60" t="s">
        <v>3</v>
      </c>
      <c r="F24" s="230"/>
      <c r="G24" s="230"/>
      <c r="H24" s="230"/>
      <c r="I24" s="230"/>
      <c r="J24" s="230"/>
      <c r="K24" s="230"/>
      <c r="L24" s="23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105</v>
      </c>
      <c r="E27" s="31"/>
      <c r="F27" s="31"/>
      <c r="G27" s="31"/>
      <c r="H27" s="31"/>
      <c r="I27" s="31"/>
      <c r="J27" s="31"/>
      <c r="K27" s="31"/>
      <c r="L27" s="31"/>
      <c r="M27" s="237">
        <f>N88</f>
        <v>0</v>
      </c>
      <c r="N27" s="230"/>
      <c r="O27" s="230"/>
      <c r="P27" s="230"/>
      <c r="Q27" s="31"/>
      <c r="R27" s="32"/>
    </row>
    <row r="28" spans="2:18" s="1" customFormat="1" ht="14.45" customHeight="1">
      <c r="B28" s="30"/>
      <c r="C28" s="31"/>
      <c r="D28" s="29" t="s">
        <v>94</v>
      </c>
      <c r="E28" s="31"/>
      <c r="F28" s="31"/>
      <c r="G28" s="31"/>
      <c r="H28" s="31"/>
      <c r="I28" s="31"/>
      <c r="J28" s="31"/>
      <c r="K28" s="31"/>
      <c r="L28" s="31"/>
      <c r="M28" s="237">
        <f>N92</f>
        <v>0</v>
      </c>
      <c r="N28" s="230"/>
      <c r="O28" s="230"/>
      <c r="P28" s="23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39</v>
      </c>
      <c r="E30" s="31"/>
      <c r="F30" s="31"/>
      <c r="G30" s="31"/>
      <c r="H30" s="31"/>
      <c r="I30" s="31"/>
      <c r="J30" s="31"/>
      <c r="K30" s="31"/>
      <c r="L30" s="31"/>
      <c r="M30" s="289">
        <f>ROUND(M27+M28,2)</f>
        <v>0</v>
      </c>
      <c r="N30" s="230"/>
      <c r="O30" s="230"/>
      <c r="P30" s="23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40</v>
      </c>
      <c r="E32" s="37" t="s">
        <v>41</v>
      </c>
      <c r="F32" s="38">
        <v>0.21</v>
      </c>
      <c r="G32" s="101" t="s">
        <v>42</v>
      </c>
      <c r="H32" s="288">
        <f>ROUND((SUM(BE92:BE93)+SUM(BE111:BE122)),2)</f>
        <v>0</v>
      </c>
      <c r="I32" s="230"/>
      <c r="J32" s="230"/>
      <c r="K32" s="31"/>
      <c r="L32" s="31"/>
      <c r="M32" s="288">
        <f>ROUND(ROUND((SUM(BE92:BE93)+SUM(BE111:BE122)),2)*F32,2)</f>
        <v>0</v>
      </c>
      <c r="N32" s="230"/>
      <c r="O32" s="230"/>
      <c r="P32" s="230"/>
      <c r="Q32" s="31"/>
      <c r="R32" s="32"/>
    </row>
    <row r="33" spans="2:18" s="1" customFormat="1" ht="14.45" customHeight="1">
      <c r="B33" s="30"/>
      <c r="C33" s="31"/>
      <c r="D33" s="31"/>
      <c r="E33" s="37" t="s">
        <v>43</v>
      </c>
      <c r="F33" s="38">
        <v>0.15</v>
      </c>
      <c r="G33" s="101" t="s">
        <v>42</v>
      </c>
      <c r="H33" s="288">
        <f>ROUND((SUM(BF92:BF93)+SUM(BF111:BF122)),2)</f>
        <v>0</v>
      </c>
      <c r="I33" s="230"/>
      <c r="J33" s="230"/>
      <c r="K33" s="31"/>
      <c r="L33" s="31"/>
      <c r="M33" s="288">
        <f>ROUND(ROUND((SUM(BF92:BF93)+SUM(BF111:BF122)),2)*F33,2)</f>
        <v>0</v>
      </c>
      <c r="N33" s="230"/>
      <c r="O33" s="230"/>
      <c r="P33" s="23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44</v>
      </c>
      <c r="F34" s="38">
        <v>0.21</v>
      </c>
      <c r="G34" s="101" t="s">
        <v>42</v>
      </c>
      <c r="H34" s="288">
        <f>ROUND((SUM(BG92:BG93)+SUM(BG111:BG122)),2)</f>
        <v>0</v>
      </c>
      <c r="I34" s="230"/>
      <c r="J34" s="230"/>
      <c r="K34" s="31"/>
      <c r="L34" s="31"/>
      <c r="M34" s="288">
        <v>0</v>
      </c>
      <c r="N34" s="230"/>
      <c r="O34" s="230"/>
      <c r="P34" s="23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45</v>
      </c>
      <c r="F35" s="38">
        <v>0.15</v>
      </c>
      <c r="G35" s="101" t="s">
        <v>42</v>
      </c>
      <c r="H35" s="288">
        <f>ROUND((SUM(BH92:BH93)+SUM(BH111:BH122)),2)</f>
        <v>0</v>
      </c>
      <c r="I35" s="230"/>
      <c r="J35" s="230"/>
      <c r="K35" s="31"/>
      <c r="L35" s="31"/>
      <c r="M35" s="288">
        <v>0</v>
      </c>
      <c r="N35" s="230"/>
      <c r="O35" s="230"/>
      <c r="P35" s="23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46</v>
      </c>
      <c r="F36" s="38">
        <v>0</v>
      </c>
      <c r="G36" s="101" t="s">
        <v>42</v>
      </c>
      <c r="H36" s="288">
        <f>ROUND((SUM(BI92:BI93)+SUM(BI111:BI122)),2)</f>
        <v>0</v>
      </c>
      <c r="I36" s="230"/>
      <c r="J36" s="230"/>
      <c r="K36" s="31"/>
      <c r="L36" s="31"/>
      <c r="M36" s="288">
        <v>0</v>
      </c>
      <c r="N36" s="230"/>
      <c r="O36" s="230"/>
      <c r="P36" s="23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47</v>
      </c>
      <c r="E38" s="70"/>
      <c r="F38" s="70"/>
      <c r="G38" s="103" t="s">
        <v>48</v>
      </c>
      <c r="H38" s="104" t="s">
        <v>49</v>
      </c>
      <c r="I38" s="70"/>
      <c r="J38" s="70"/>
      <c r="K38" s="70"/>
      <c r="L38" s="287">
        <f>SUM(M30:M36)</f>
        <v>0</v>
      </c>
      <c r="M38" s="244"/>
      <c r="N38" s="244"/>
      <c r="O38" s="244"/>
      <c r="P38" s="246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51" t="s">
        <v>106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13</v>
      </c>
      <c r="D78" s="31"/>
      <c r="E78" s="31"/>
      <c r="F78" s="279" t="str">
        <f>F6</f>
        <v>Sanace odvalu dolu Šafary v k. ú. Kaňk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1"/>
      <c r="R78" s="32"/>
    </row>
    <row r="79" spans="2:18" s="1" customFormat="1" ht="36.95" customHeight="1">
      <c r="B79" s="30"/>
      <c r="C79" s="64" t="s">
        <v>103</v>
      </c>
      <c r="D79" s="31"/>
      <c r="E79" s="31"/>
      <c r="F79" s="252" t="str">
        <f>F7</f>
        <v>VRN - Vedlejší rozpočtové náklady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20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22</v>
      </c>
      <c r="L81" s="31"/>
      <c r="M81" s="280" t="str">
        <f>IF(O9="","",O9)</f>
        <v>16.11.2016</v>
      </c>
      <c r="N81" s="230"/>
      <c r="O81" s="230"/>
      <c r="P81" s="23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28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33</v>
      </c>
      <c r="L83" s="31"/>
      <c r="M83" s="258" t="str">
        <f>E18</f>
        <v xml:space="preserve"> </v>
      </c>
      <c r="N83" s="230"/>
      <c r="O83" s="230"/>
      <c r="P83" s="230"/>
      <c r="Q83" s="230"/>
      <c r="R83" s="32"/>
    </row>
    <row r="84" spans="2:18" s="1" customFormat="1" ht="14.45" customHeight="1">
      <c r="B84" s="30"/>
      <c r="C84" s="26" t="s">
        <v>32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35</v>
      </c>
      <c r="L84" s="31"/>
      <c r="M84" s="258" t="str">
        <f>E21</f>
        <v xml:space="preserve"> </v>
      </c>
      <c r="N84" s="230"/>
      <c r="O84" s="230"/>
      <c r="P84" s="230"/>
      <c r="Q84" s="23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86" t="s">
        <v>107</v>
      </c>
      <c r="D86" s="285"/>
      <c r="E86" s="285"/>
      <c r="F86" s="285"/>
      <c r="G86" s="285"/>
      <c r="H86" s="98"/>
      <c r="I86" s="98"/>
      <c r="J86" s="98"/>
      <c r="K86" s="98"/>
      <c r="L86" s="98"/>
      <c r="M86" s="98"/>
      <c r="N86" s="286" t="s">
        <v>108</v>
      </c>
      <c r="O86" s="230"/>
      <c r="P86" s="230"/>
      <c r="Q86" s="23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9">
        <f>N111</f>
        <v>0</v>
      </c>
      <c r="O88" s="230"/>
      <c r="P88" s="230"/>
      <c r="Q88" s="230"/>
      <c r="R88" s="32"/>
      <c r="AU88" s="15" t="s">
        <v>110</v>
      </c>
    </row>
    <row r="89" spans="2:18" s="6" customFormat="1" ht="24.95" customHeight="1">
      <c r="B89" s="106"/>
      <c r="C89" s="107"/>
      <c r="D89" s="108" t="s">
        <v>250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69">
        <f>N112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251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N113</f>
        <v>0</v>
      </c>
      <c r="O90" s="283"/>
      <c r="P90" s="283"/>
      <c r="Q90" s="283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84">
        <v>0</v>
      </c>
      <c r="O92" s="230"/>
      <c r="P92" s="230"/>
      <c r="Q92" s="230"/>
      <c r="R92" s="32"/>
      <c r="T92" s="114"/>
      <c r="U92" s="115" t="s">
        <v>40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99</v>
      </c>
      <c r="D94" s="98"/>
      <c r="E94" s="98"/>
      <c r="F94" s="98"/>
      <c r="G94" s="98"/>
      <c r="H94" s="98"/>
      <c r="I94" s="98"/>
      <c r="J94" s="98"/>
      <c r="K94" s="98"/>
      <c r="L94" s="242">
        <f>ROUND(SUM(N88+N92),2)</f>
        <v>0</v>
      </c>
      <c r="M94" s="285"/>
      <c r="N94" s="285"/>
      <c r="O94" s="285"/>
      <c r="P94" s="285"/>
      <c r="Q94" s="285"/>
      <c r="R94" s="32"/>
    </row>
    <row r="95" spans="2:18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95" customHeight="1">
      <c r="B100" s="30"/>
      <c r="C100" s="251" t="s">
        <v>114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32"/>
    </row>
    <row r="101" spans="2:18" s="1" customFormat="1" ht="6.9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6" t="s">
        <v>13</v>
      </c>
      <c r="D102" s="31"/>
      <c r="E102" s="31"/>
      <c r="F102" s="279" t="str">
        <f>F6</f>
        <v>Sanace odvalu dolu Šafary v k. ú. Kaňk</v>
      </c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31"/>
      <c r="R102" s="32"/>
    </row>
    <row r="103" spans="2:18" s="1" customFormat="1" ht="36.95" customHeight="1">
      <c r="B103" s="30"/>
      <c r="C103" s="64" t="s">
        <v>103</v>
      </c>
      <c r="D103" s="31"/>
      <c r="E103" s="31"/>
      <c r="F103" s="252" t="str">
        <f>F7</f>
        <v>VRN - Vedlejší rozpočtové náklady</v>
      </c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31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6" t="s">
        <v>20</v>
      </c>
      <c r="D105" s="31"/>
      <c r="E105" s="31"/>
      <c r="F105" s="24" t="str">
        <f>F9</f>
        <v>Kaňk</v>
      </c>
      <c r="G105" s="31"/>
      <c r="H105" s="31"/>
      <c r="I105" s="31"/>
      <c r="J105" s="31"/>
      <c r="K105" s="26" t="s">
        <v>22</v>
      </c>
      <c r="L105" s="31"/>
      <c r="M105" s="280" t="str">
        <f>IF(O9="","",O9)</f>
        <v>16.11.2016</v>
      </c>
      <c r="N105" s="230"/>
      <c r="O105" s="230"/>
      <c r="P105" s="230"/>
      <c r="Q105" s="31"/>
      <c r="R105" s="32"/>
    </row>
    <row r="106" spans="2:18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6" t="s">
        <v>28</v>
      </c>
      <c r="D107" s="31"/>
      <c r="E107" s="31"/>
      <c r="F107" s="24" t="str">
        <f>E12</f>
        <v xml:space="preserve"> </v>
      </c>
      <c r="G107" s="31"/>
      <c r="H107" s="31"/>
      <c r="I107" s="31"/>
      <c r="J107" s="31"/>
      <c r="K107" s="26" t="s">
        <v>33</v>
      </c>
      <c r="L107" s="31"/>
      <c r="M107" s="258" t="str">
        <f>E18</f>
        <v xml:space="preserve"> </v>
      </c>
      <c r="N107" s="230"/>
      <c r="O107" s="230"/>
      <c r="P107" s="230"/>
      <c r="Q107" s="230"/>
      <c r="R107" s="32"/>
    </row>
    <row r="108" spans="2:18" s="1" customFormat="1" ht="14.45" customHeight="1">
      <c r="B108" s="30"/>
      <c r="C108" s="26" t="s">
        <v>32</v>
      </c>
      <c r="D108" s="31"/>
      <c r="E108" s="31"/>
      <c r="F108" s="24" t="str">
        <f>IF(E15="","",E15)</f>
        <v xml:space="preserve"> </v>
      </c>
      <c r="G108" s="31"/>
      <c r="H108" s="31"/>
      <c r="I108" s="31"/>
      <c r="J108" s="31"/>
      <c r="K108" s="26" t="s">
        <v>35</v>
      </c>
      <c r="L108" s="31"/>
      <c r="M108" s="258" t="str">
        <f>E21</f>
        <v xml:space="preserve"> </v>
      </c>
      <c r="N108" s="230"/>
      <c r="O108" s="230"/>
      <c r="P108" s="230"/>
      <c r="Q108" s="230"/>
      <c r="R108" s="32"/>
    </row>
    <row r="109" spans="2:18" s="1" customFormat="1" ht="10.3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115</v>
      </c>
      <c r="D110" s="118" t="s">
        <v>116</v>
      </c>
      <c r="E110" s="118" t="s">
        <v>58</v>
      </c>
      <c r="F110" s="275" t="s">
        <v>117</v>
      </c>
      <c r="G110" s="276"/>
      <c r="H110" s="276"/>
      <c r="I110" s="276"/>
      <c r="J110" s="118" t="s">
        <v>118</v>
      </c>
      <c r="K110" s="118" t="s">
        <v>119</v>
      </c>
      <c r="L110" s="277" t="s">
        <v>120</v>
      </c>
      <c r="M110" s="276"/>
      <c r="N110" s="275" t="s">
        <v>108</v>
      </c>
      <c r="O110" s="276"/>
      <c r="P110" s="276"/>
      <c r="Q110" s="278"/>
      <c r="R110" s="119"/>
      <c r="T110" s="71" t="s">
        <v>121</v>
      </c>
      <c r="U110" s="72" t="s">
        <v>40</v>
      </c>
      <c r="V110" s="72" t="s">
        <v>122</v>
      </c>
      <c r="W110" s="72" t="s">
        <v>123</v>
      </c>
      <c r="X110" s="72" t="s">
        <v>124</v>
      </c>
      <c r="Y110" s="72" t="s">
        <v>125</v>
      </c>
      <c r="Z110" s="72" t="s">
        <v>126</v>
      </c>
      <c r="AA110" s="73" t="s">
        <v>127</v>
      </c>
    </row>
    <row r="111" spans="2:63" s="1" customFormat="1" ht="29.25" customHeight="1">
      <c r="B111" s="30"/>
      <c r="C111" s="75" t="s">
        <v>105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66">
        <f>SUM(N112)</f>
        <v>0</v>
      </c>
      <c r="O111" s="267"/>
      <c r="P111" s="267"/>
      <c r="Q111" s="267"/>
      <c r="R111" s="32"/>
      <c r="T111" s="74"/>
      <c r="U111" s="46"/>
      <c r="V111" s="46"/>
      <c r="W111" s="120">
        <f>W112</f>
        <v>0</v>
      </c>
      <c r="X111" s="46"/>
      <c r="Y111" s="120">
        <f>Y112</f>
        <v>0</v>
      </c>
      <c r="Z111" s="46"/>
      <c r="AA111" s="121">
        <f>AA112</f>
        <v>0</v>
      </c>
      <c r="AT111" s="15" t="s">
        <v>75</v>
      </c>
      <c r="AU111" s="15" t="s">
        <v>110</v>
      </c>
      <c r="BK111" s="122">
        <f>BK112</f>
        <v>0</v>
      </c>
    </row>
    <row r="112" spans="2:63" s="9" customFormat="1" ht="37.35" customHeight="1">
      <c r="B112" s="123"/>
      <c r="C112" s="124"/>
      <c r="D112" s="125" t="s">
        <v>250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68">
        <f>SUM(N113)</f>
        <v>0</v>
      </c>
      <c r="O112" s="269"/>
      <c r="P112" s="269"/>
      <c r="Q112" s="269"/>
      <c r="R112" s="126"/>
      <c r="T112" s="127"/>
      <c r="U112" s="124"/>
      <c r="V112" s="124"/>
      <c r="W112" s="128">
        <f>W113</f>
        <v>0</v>
      </c>
      <c r="X112" s="124"/>
      <c r="Y112" s="128">
        <f>Y113</f>
        <v>0</v>
      </c>
      <c r="Z112" s="124"/>
      <c r="AA112" s="129">
        <f>AA113</f>
        <v>0</v>
      </c>
      <c r="AR112" s="130" t="s">
        <v>19</v>
      </c>
      <c r="AT112" s="131" t="s">
        <v>75</v>
      </c>
      <c r="AU112" s="131" t="s">
        <v>76</v>
      </c>
      <c r="AY112" s="130" t="s">
        <v>128</v>
      </c>
      <c r="BK112" s="132">
        <f>BK113</f>
        <v>0</v>
      </c>
    </row>
    <row r="113" spans="2:63" s="9" customFormat="1" ht="19.9" customHeight="1">
      <c r="B113" s="123"/>
      <c r="C113" s="124"/>
      <c r="D113" s="133" t="s">
        <v>251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270">
        <f>SUM(N114:Q120)</f>
        <v>0</v>
      </c>
      <c r="O113" s="271"/>
      <c r="P113" s="271"/>
      <c r="Q113" s="271"/>
      <c r="R113" s="126"/>
      <c r="T113" s="127"/>
      <c r="U113" s="124"/>
      <c r="V113" s="124"/>
      <c r="W113" s="128">
        <f>SUM(W114:W122)</f>
        <v>0</v>
      </c>
      <c r="X113" s="124"/>
      <c r="Y113" s="128">
        <f>SUM(Y114:Y122)</f>
        <v>0</v>
      </c>
      <c r="Z113" s="124"/>
      <c r="AA113" s="129">
        <f>SUM(AA114:AA122)</f>
        <v>0</v>
      </c>
      <c r="AR113" s="130" t="s">
        <v>19</v>
      </c>
      <c r="AT113" s="131" t="s">
        <v>75</v>
      </c>
      <c r="AU113" s="131" t="s">
        <v>19</v>
      </c>
      <c r="AY113" s="130" t="s">
        <v>128</v>
      </c>
      <c r="BK113" s="132">
        <f>SUM(BK114:BK122)</f>
        <v>0</v>
      </c>
    </row>
    <row r="114" spans="2:65" s="1" customFormat="1" ht="22.5" customHeight="1">
      <c r="B114" s="134"/>
      <c r="C114" s="135" t="s">
        <v>19</v>
      </c>
      <c r="D114" s="135" t="s">
        <v>129</v>
      </c>
      <c r="E114" s="136" t="s">
        <v>252</v>
      </c>
      <c r="F114" s="302" t="s">
        <v>253</v>
      </c>
      <c r="G114" s="303"/>
      <c r="H114" s="303"/>
      <c r="I114" s="303"/>
      <c r="J114" s="137" t="s">
        <v>254</v>
      </c>
      <c r="K114" s="138">
        <v>0.03</v>
      </c>
      <c r="L114" s="304"/>
      <c r="M114" s="303"/>
      <c r="N114" s="304">
        <f>SUM(K114*L114)</f>
        <v>0</v>
      </c>
      <c r="O114" s="303"/>
      <c r="P114" s="303"/>
      <c r="Q114" s="303"/>
      <c r="R114" s="139"/>
      <c r="T114" s="140" t="s">
        <v>3</v>
      </c>
      <c r="U114" s="39" t="s">
        <v>41</v>
      </c>
      <c r="V114" s="141">
        <v>0</v>
      </c>
      <c r="W114" s="141">
        <f>V114*K114</f>
        <v>0</v>
      </c>
      <c r="X114" s="141">
        <v>0</v>
      </c>
      <c r="Y114" s="141">
        <f>X114*K114</f>
        <v>0</v>
      </c>
      <c r="Z114" s="141">
        <v>0</v>
      </c>
      <c r="AA114" s="142">
        <f>Z114*K114</f>
        <v>0</v>
      </c>
      <c r="AR114" s="15" t="s">
        <v>133</v>
      </c>
      <c r="AT114" s="15" t="s">
        <v>129</v>
      </c>
      <c r="AU114" s="15" t="s">
        <v>101</v>
      </c>
      <c r="AY114" s="15" t="s">
        <v>128</v>
      </c>
      <c r="BE114" s="143">
        <f>IF(U114="základní",N114,0)</f>
        <v>0</v>
      </c>
      <c r="BF114" s="143">
        <f>IF(U114="snížená",N114,0)</f>
        <v>0</v>
      </c>
      <c r="BG114" s="143">
        <f>IF(U114="zákl. přenesená",N114,0)</f>
        <v>0</v>
      </c>
      <c r="BH114" s="143">
        <f>IF(U114="sníž. přenesená",N114,0)</f>
        <v>0</v>
      </c>
      <c r="BI114" s="143">
        <f>IF(U114="nulová",N114,0)</f>
        <v>0</v>
      </c>
      <c r="BJ114" s="15" t="s">
        <v>19</v>
      </c>
      <c r="BK114" s="143">
        <f>ROUND(L114*K114,2)</f>
        <v>0</v>
      </c>
      <c r="BL114" s="15" t="s">
        <v>133</v>
      </c>
      <c r="BM114" s="15" t="s">
        <v>255</v>
      </c>
    </row>
    <row r="115" spans="2:51" s="10" customFormat="1" ht="22.5" customHeight="1">
      <c r="B115" s="144"/>
      <c r="C115" s="145"/>
      <c r="D115" s="145"/>
      <c r="E115" s="146" t="s">
        <v>3</v>
      </c>
      <c r="F115" s="298" t="s">
        <v>256</v>
      </c>
      <c r="G115" s="299"/>
      <c r="H115" s="299"/>
      <c r="I115" s="299"/>
      <c r="J115" s="145"/>
      <c r="K115" s="147">
        <v>0.03</v>
      </c>
      <c r="L115" s="145"/>
      <c r="M115" s="145"/>
      <c r="N115" s="145"/>
      <c r="O115" s="145"/>
      <c r="P115" s="145"/>
      <c r="Q115" s="145"/>
      <c r="R115" s="148"/>
      <c r="T115" s="149"/>
      <c r="U115" s="145"/>
      <c r="V115" s="145"/>
      <c r="W115" s="145"/>
      <c r="X115" s="145"/>
      <c r="Y115" s="145"/>
      <c r="Z115" s="145"/>
      <c r="AA115" s="150"/>
      <c r="AT115" s="151" t="s">
        <v>135</v>
      </c>
      <c r="AU115" s="151" t="s">
        <v>101</v>
      </c>
      <c r="AV115" s="10" t="s">
        <v>101</v>
      </c>
      <c r="AW115" s="10" t="s">
        <v>34</v>
      </c>
      <c r="AX115" s="10" t="s">
        <v>76</v>
      </c>
      <c r="AY115" s="151" t="s">
        <v>128</v>
      </c>
    </row>
    <row r="116" spans="2:51" s="11" customFormat="1" ht="22.5" customHeight="1">
      <c r="B116" s="152"/>
      <c r="C116" s="153"/>
      <c r="D116" s="153"/>
      <c r="E116" s="154" t="s">
        <v>3</v>
      </c>
      <c r="F116" s="300" t="s">
        <v>136</v>
      </c>
      <c r="G116" s="301"/>
      <c r="H116" s="301"/>
      <c r="I116" s="301"/>
      <c r="J116" s="153"/>
      <c r="K116" s="155">
        <v>0.03</v>
      </c>
      <c r="L116" s="153"/>
      <c r="M116" s="153"/>
      <c r="N116" s="153"/>
      <c r="O116" s="153"/>
      <c r="P116" s="153"/>
      <c r="Q116" s="153"/>
      <c r="R116" s="156"/>
      <c r="T116" s="157"/>
      <c r="U116" s="153"/>
      <c r="V116" s="153"/>
      <c r="W116" s="153"/>
      <c r="X116" s="153"/>
      <c r="Y116" s="153"/>
      <c r="Z116" s="153"/>
      <c r="AA116" s="158"/>
      <c r="AT116" s="159" t="s">
        <v>135</v>
      </c>
      <c r="AU116" s="159" t="s">
        <v>101</v>
      </c>
      <c r="AV116" s="11" t="s">
        <v>133</v>
      </c>
      <c r="AW116" s="11" t="s">
        <v>34</v>
      </c>
      <c r="AX116" s="11" t="s">
        <v>19</v>
      </c>
      <c r="AY116" s="159" t="s">
        <v>128</v>
      </c>
    </row>
    <row r="117" spans="2:65" s="1" customFormat="1" ht="22.5" customHeight="1">
      <c r="B117" s="134"/>
      <c r="C117" s="135" t="s">
        <v>101</v>
      </c>
      <c r="D117" s="135" t="s">
        <v>129</v>
      </c>
      <c r="E117" s="136" t="s">
        <v>257</v>
      </c>
      <c r="F117" s="302" t="s">
        <v>258</v>
      </c>
      <c r="G117" s="303"/>
      <c r="H117" s="303"/>
      <c r="I117" s="303"/>
      <c r="J117" s="137" t="s">
        <v>254</v>
      </c>
      <c r="K117" s="138">
        <v>0.02</v>
      </c>
      <c r="L117" s="304"/>
      <c r="M117" s="303"/>
      <c r="N117" s="304">
        <f>SUM(K117*L117)</f>
        <v>0</v>
      </c>
      <c r="O117" s="303"/>
      <c r="P117" s="303"/>
      <c r="Q117" s="303"/>
      <c r="R117" s="139"/>
      <c r="T117" s="140" t="s">
        <v>3</v>
      </c>
      <c r="U117" s="39" t="s">
        <v>41</v>
      </c>
      <c r="V117" s="141">
        <v>0</v>
      </c>
      <c r="W117" s="141">
        <f>V117*K117</f>
        <v>0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5" t="s">
        <v>133</v>
      </c>
      <c r="AT117" s="15" t="s">
        <v>129</v>
      </c>
      <c r="AU117" s="15" t="s">
        <v>101</v>
      </c>
      <c r="AY117" s="15" t="s">
        <v>128</v>
      </c>
      <c r="BE117" s="143">
        <f>IF(U117="základní",N117,0)</f>
        <v>0</v>
      </c>
      <c r="BF117" s="143">
        <f>IF(U117="snížená",N117,0)</f>
        <v>0</v>
      </c>
      <c r="BG117" s="143">
        <f>IF(U117="zákl. přenesená",N117,0)</f>
        <v>0</v>
      </c>
      <c r="BH117" s="143">
        <f>IF(U117="sníž. přenesená",N117,0)</f>
        <v>0</v>
      </c>
      <c r="BI117" s="143">
        <f>IF(U117="nulová",N117,0)</f>
        <v>0</v>
      </c>
      <c r="BJ117" s="15" t="s">
        <v>19</v>
      </c>
      <c r="BK117" s="143">
        <f>ROUND(L117*K117,2)</f>
        <v>0</v>
      </c>
      <c r="BL117" s="15" t="s">
        <v>133</v>
      </c>
      <c r="BM117" s="15" t="s">
        <v>259</v>
      </c>
    </row>
    <row r="118" spans="2:51" s="10" customFormat="1" ht="22.5" customHeight="1">
      <c r="B118" s="144"/>
      <c r="C118" s="145"/>
      <c r="D118" s="145"/>
      <c r="E118" s="146" t="s">
        <v>3</v>
      </c>
      <c r="F118" s="298" t="s">
        <v>260</v>
      </c>
      <c r="G118" s="299"/>
      <c r="H118" s="299"/>
      <c r="I118" s="299"/>
      <c r="J118" s="145"/>
      <c r="K118" s="147">
        <v>0.02</v>
      </c>
      <c r="L118" s="145"/>
      <c r="M118" s="145"/>
      <c r="N118" s="145"/>
      <c r="O118" s="145"/>
      <c r="P118" s="145"/>
      <c r="Q118" s="145"/>
      <c r="R118" s="148"/>
      <c r="T118" s="149"/>
      <c r="U118" s="145"/>
      <c r="V118" s="145"/>
      <c r="W118" s="145"/>
      <c r="X118" s="145"/>
      <c r="Y118" s="145"/>
      <c r="Z118" s="145"/>
      <c r="AA118" s="150"/>
      <c r="AT118" s="151" t="s">
        <v>135</v>
      </c>
      <c r="AU118" s="151" t="s">
        <v>101</v>
      </c>
      <c r="AV118" s="10" t="s">
        <v>101</v>
      </c>
      <c r="AW118" s="10" t="s">
        <v>34</v>
      </c>
      <c r="AX118" s="10" t="s">
        <v>76</v>
      </c>
      <c r="AY118" s="151" t="s">
        <v>128</v>
      </c>
    </row>
    <row r="119" spans="2:51" s="11" customFormat="1" ht="22.5" customHeight="1">
      <c r="B119" s="152"/>
      <c r="C119" s="153"/>
      <c r="D119" s="153"/>
      <c r="E119" s="154" t="s">
        <v>3</v>
      </c>
      <c r="F119" s="300" t="s">
        <v>136</v>
      </c>
      <c r="G119" s="301"/>
      <c r="H119" s="301"/>
      <c r="I119" s="301"/>
      <c r="J119" s="153"/>
      <c r="K119" s="155">
        <v>0.02</v>
      </c>
      <c r="L119" s="153"/>
      <c r="M119" s="153"/>
      <c r="N119" s="153"/>
      <c r="O119" s="153"/>
      <c r="P119" s="153"/>
      <c r="Q119" s="153"/>
      <c r="R119" s="156"/>
      <c r="T119" s="157"/>
      <c r="U119" s="153"/>
      <c r="V119" s="153"/>
      <c r="W119" s="153"/>
      <c r="X119" s="153"/>
      <c r="Y119" s="153"/>
      <c r="Z119" s="153"/>
      <c r="AA119" s="158"/>
      <c r="AT119" s="159" t="s">
        <v>135</v>
      </c>
      <c r="AU119" s="159" t="s">
        <v>101</v>
      </c>
      <c r="AV119" s="11" t="s">
        <v>133</v>
      </c>
      <c r="AW119" s="11" t="s">
        <v>34</v>
      </c>
      <c r="AX119" s="11" t="s">
        <v>19</v>
      </c>
      <c r="AY119" s="159" t="s">
        <v>128</v>
      </c>
    </row>
    <row r="120" spans="2:65" s="1" customFormat="1" ht="22.5" customHeight="1">
      <c r="B120" s="134"/>
      <c r="C120" s="135" t="s">
        <v>140</v>
      </c>
      <c r="D120" s="135" t="s">
        <v>129</v>
      </c>
      <c r="E120" s="136" t="s">
        <v>261</v>
      </c>
      <c r="F120" s="302" t="s">
        <v>262</v>
      </c>
      <c r="G120" s="303"/>
      <c r="H120" s="303"/>
      <c r="I120" s="303"/>
      <c r="J120" s="137" t="s">
        <v>254</v>
      </c>
      <c r="K120" s="138">
        <v>0.01</v>
      </c>
      <c r="L120" s="304"/>
      <c r="M120" s="303"/>
      <c r="N120" s="304">
        <f>SUM(K120*L120)</f>
        <v>0</v>
      </c>
      <c r="O120" s="303"/>
      <c r="P120" s="303"/>
      <c r="Q120" s="303"/>
      <c r="R120" s="139"/>
      <c r="T120" s="140" t="s">
        <v>3</v>
      </c>
      <c r="U120" s="39" t="s">
        <v>41</v>
      </c>
      <c r="V120" s="141">
        <v>0</v>
      </c>
      <c r="W120" s="141">
        <f>V120*K120</f>
        <v>0</v>
      </c>
      <c r="X120" s="141">
        <v>0</v>
      </c>
      <c r="Y120" s="141">
        <f>X120*K120</f>
        <v>0</v>
      </c>
      <c r="Z120" s="141">
        <v>0</v>
      </c>
      <c r="AA120" s="142">
        <f>Z120*K120</f>
        <v>0</v>
      </c>
      <c r="AR120" s="15" t="s">
        <v>133</v>
      </c>
      <c r="AT120" s="15" t="s">
        <v>129</v>
      </c>
      <c r="AU120" s="15" t="s">
        <v>101</v>
      </c>
      <c r="AY120" s="15" t="s">
        <v>128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15" t="s">
        <v>19</v>
      </c>
      <c r="BK120" s="143">
        <f>ROUND(L120*K120,2)</f>
        <v>0</v>
      </c>
      <c r="BL120" s="15" t="s">
        <v>133</v>
      </c>
      <c r="BM120" s="15" t="s">
        <v>263</v>
      </c>
    </row>
    <row r="121" spans="2:51" s="10" customFormat="1" ht="22.5" customHeight="1">
      <c r="B121" s="144"/>
      <c r="C121" s="145"/>
      <c r="D121" s="145"/>
      <c r="E121" s="146" t="s">
        <v>3</v>
      </c>
      <c r="F121" s="298" t="s">
        <v>7</v>
      </c>
      <c r="G121" s="299"/>
      <c r="H121" s="299"/>
      <c r="I121" s="299"/>
      <c r="J121" s="145"/>
      <c r="K121" s="147">
        <v>0.01</v>
      </c>
      <c r="L121" s="145"/>
      <c r="M121" s="145"/>
      <c r="N121" s="145"/>
      <c r="O121" s="145"/>
      <c r="P121" s="145"/>
      <c r="Q121" s="145"/>
      <c r="R121" s="148"/>
      <c r="T121" s="149"/>
      <c r="U121" s="145"/>
      <c r="V121" s="145"/>
      <c r="W121" s="145"/>
      <c r="X121" s="145"/>
      <c r="Y121" s="145"/>
      <c r="Z121" s="145"/>
      <c r="AA121" s="150"/>
      <c r="AT121" s="151" t="s">
        <v>135</v>
      </c>
      <c r="AU121" s="151" t="s">
        <v>101</v>
      </c>
      <c r="AV121" s="10" t="s">
        <v>101</v>
      </c>
      <c r="AW121" s="10" t="s">
        <v>34</v>
      </c>
      <c r="AX121" s="10" t="s">
        <v>76</v>
      </c>
      <c r="AY121" s="151" t="s">
        <v>128</v>
      </c>
    </row>
    <row r="122" spans="2:51" s="11" customFormat="1" ht="22.5" customHeight="1">
      <c r="B122" s="152"/>
      <c r="C122" s="153"/>
      <c r="D122" s="153"/>
      <c r="E122" s="154" t="s">
        <v>3</v>
      </c>
      <c r="F122" s="300" t="s">
        <v>136</v>
      </c>
      <c r="G122" s="301"/>
      <c r="H122" s="301"/>
      <c r="I122" s="301"/>
      <c r="J122" s="153"/>
      <c r="K122" s="155">
        <v>0.01</v>
      </c>
      <c r="L122" s="153"/>
      <c r="M122" s="153"/>
      <c r="N122" s="153"/>
      <c r="O122" s="153"/>
      <c r="P122" s="153"/>
      <c r="Q122" s="153"/>
      <c r="R122" s="156"/>
      <c r="T122" s="160"/>
      <c r="U122" s="161"/>
      <c r="V122" s="161"/>
      <c r="W122" s="161"/>
      <c r="X122" s="161"/>
      <c r="Y122" s="161"/>
      <c r="Z122" s="161"/>
      <c r="AA122" s="162"/>
      <c r="AT122" s="159" t="s">
        <v>135</v>
      </c>
      <c r="AU122" s="159" t="s">
        <v>101</v>
      </c>
      <c r="AV122" s="11" t="s">
        <v>133</v>
      </c>
      <c r="AW122" s="11" t="s">
        <v>34</v>
      </c>
      <c r="AX122" s="11" t="s">
        <v>19</v>
      </c>
      <c r="AY122" s="159" t="s">
        <v>128</v>
      </c>
    </row>
    <row r="123" spans="2:18" s="1" customFormat="1" ht="6.95" customHeight="1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6"/>
    </row>
  </sheetData>
  <mergeCells count="7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N117:Q117"/>
    <mergeCell ref="F110:I110"/>
    <mergeCell ref="L110:M110"/>
    <mergeCell ref="N110:Q110"/>
    <mergeCell ref="F114:I114"/>
    <mergeCell ref="L114:M114"/>
    <mergeCell ref="N114:Q114"/>
    <mergeCell ref="H1:K1"/>
    <mergeCell ref="S2:AC2"/>
    <mergeCell ref="F121:I121"/>
    <mergeCell ref="F122:I122"/>
    <mergeCell ref="N111:Q111"/>
    <mergeCell ref="N112:Q112"/>
    <mergeCell ref="N113:Q113"/>
    <mergeCell ref="F118:I118"/>
    <mergeCell ref="F119:I119"/>
    <mergeCell ref="F120:I120"/>
    <mergeCell ref="L120:M120"/>
    <mergeCell ref="N120:Q120"/>
    <mergeCell ref="F115:I115"/>
    <mergeCell ref="F116:I116"/>
    <mergeCell ref="F117:I117"/>
    <mergeCell ref="L117:M11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3"/>
  <sheetViews>
    <sheetView showGridLines="0" workbookViewId="0" topLeftCell="A1">
      <pane ySplit="1" topLeftCell="A100" activePane="bottomLeft" state="frozen"/>
      <selection pane="bottomLeft" activeCell="L114" sqref="L114:M1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customWidth="1"/>
    <col min="21" max="21" width="16.33203125" style="0" customWidth="1"/>
    <col min="22" max="22" width="12.33203125" style="0" customWidth="1"/>
    <col min="23" max="23" width="16.33203125" style="0" customWidth="1"/>
    <col min="24" max="24" width="12.160156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68"/>
      <c r="B1" s="165"/>
      <c r="C1" s="165"/>
      <c r="D1" s="166" t="s">
        <v>1</v>
      </c>
      <c r="E1" s="165"/>
      <c r="F1" s="167" t="s">
        <v>279</v>
      </c>
      <c r="G1" s="167"/>
      <c r="H1" s="265" t="s">
        <v>280</v>
      </c>
      <c r="I1" s="265"/>
      <c r="J1" s="265"/>
      <c r="K1" s="265"/>
      <c r="L1" s="167" t="s">
        <v>281</v>
      </c>
      <c r="M1" s="165"/>
      <c r="N1" s="165"/>
      <c r="O1" s="166" t="s">
        <v>100</v>
      </c>
      <c r="P1" s="165"/>
      <c r="Q1" s="165"/>
      <c r="R1" s="165"/>
      <c r="S1" s="167" t="s">
        <v>282</v>
      </c>
      <c r="T1" s="167"/>
      <c r="U1" s="168"/>
      <c r="V1" s="168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95" customHeight="1">
      <c r="C2" s="257" t="s">
        <v>5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T2" s="15" t="s">
        <v>95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101</v>
      </c>
    </row>
    <row r="4" spans="2:46" ht="36.95" customHeight="1">
      <c r="B4" s="19"/>
      <c r="C4" s="251" t="s">
        <v>102</v>
      </c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1"/>
      <c r="T4" s="22" t="s">
        <v>10</v>
      </c>
      <c r="AT4" s="15" t="s">
        <v>4</v>
      </c>
    </row>
    <row r="5" spans="2:18" ht="6.9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5.35" customHeight="1">
      <c r="B6" s="19"/>
      <c r="C6" s="20"/>
      <c r="D6" s="26" t="s">
        <v>13</v>
      </c>
      <c r="E6" s="20"/>
      <c r="F6" s="279" t="str">
        <f>'Rekapitulace stavby'!K6</f>
        <v>Sanace odvalu dolu Šafary v k. ú. Kaňk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0"/>
      <c r="R6" s="21"/>
    </row>
    <row r="7" spans="2:18" s="1" customFormat="1" ht="32.85" customHeight="1">
      <c r="B7" s="30"/>
      <c r="C7" s="31"/>
      <c r="D7" s="25" t="s">
        <v>103</v>
      </c>
      <c r="E7" s="31"/>
      <c r="F7" s="259" t="s">
        <v>264</v>
      </c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31"/>
      <c r="R7" s="32"/>
    </row>
    <row r="8" spans="2:18" s="1" customFormat="1" ht="14.45" customHeight="1">
      <c r="B8" s="30"/>
      <c r="C8" s="31"/>
      <c r="D8" s="26" t="s">
        <v>15</v>
      </c>
      <c r="E8" s="31"/>
      <c r="F8" s="24" t="s">
        <v>3</v>
      </c>
      <c r="G8" s="31"/>
      <c r="H8" s="31"/>
      <c r="I8" s="31"/>
      <c r="J8" s="31"/>
      <c r="K8" s="31"/>
      <c r="L8" s="31"/>
      <c r="M8" s="26" t="s">
        <v>17</v>
      </c>
      <c r="N8" s="31"/>
      <c r="O8" s="24" t="s">
        <v>3</v>
      </c>
      <c r="P8" s="31"/>
      <c r="Q8" s="31"/>
      <c r="R8" s="32"/>
    </row>
    <row r="9" spans="2:18" s="1" customFormat="1" ht="14.45" customHeight="1">
      <c r="B9" s="30"/>
      <c r="C9" s="31"/>
      <c r="D9" s="26" t="s">
        <v>20</v>
      </c>
      <c r="E9" s="31"/>
      <c r="F9" s="24" t="s">
        <v>21</v>
      </c>
      <c r="G9" s="31"/>
      <c r="H9" s="31"/>
      <c r="I9" s="31"/>
      <c r="J9" s="31"/>
      <c r="K9" s="31"/>
      <c r="L9" s="31"/>
      <c r="M9" s="26" t="s">
        <v>22</v>
      </c>
      <c r="N9" s="31"/>
      <c r="O9" s="280" t="str">
        <f>'Rekapitulace stavby'!AN8</f>
        <v>16.11.2016</v>
      </c>
      <c r="P9" s="230"/>
      <c r="Q9" s="31"/>
      <c r="R9" s="32"/>
    </row>
    <row r="10" spans="2:18" s="1" customFormat="1" ht="10.9" customHeight="1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2:18" s="1" customFormat="1" ht="14.45" customHeight="1">
      <c r="B11" s="30"/>
      <c r="C11" s="31"/>
      <c r="D11" s="26" t="s">
        <v>28</v>
      </c>
      <c r="E11" s="31"/>
      <c r="F11" s="31"/>
      <c r="G11" s="31"/>
      <c r="H11" s="31"/>
      <c r="I11" s="31"/>
      <c r="J11" s="31"/>
      <c r="K11" s="31"/>
      <c r="L11" s="31"/>
      <c r="M11" s="26" t="s">
        <v>29</v>
      </c>
      <c r="N11" s="31"/>
      <c r="O11" s="258" t="str">
        <f>IF('Rekapitulace stavby'!AN10="","",'Rekapitulace stavby'!AN10)</f>
        <v/>
      </c>
      <c r="P11" s="230"/>
      <c r="Q11" s="31"/>
      <c r="R11" s="32"/>
    </row>
    <row r="12" spans="2:18" s="1" customFormat="1" ht="18" customHeight="1">
      <c r="B12" s="30"/>
      <c r="C12" s="31"/>
      <c r="D12" s="31"/>
      <c r="E12" s="24" t="str">
        <f>IF('Rekapitulace stavby'!E11="","",'Rekapitulace stavby'!E11)</f>
        <v xml:space="preserve"> </v>
      </c>
      <c r="F12" s="31"/>
      <c r="G12" s="31"/>
      <c r="H12" s="31"/>
      <c r="I12" s="31"/>
      <c r="J12" s="31"/>
      <c r="K12" s="31"/>
      <c r="L12" s="31"/>
      <c r="M12" s="26" t="s">
        <v>31</v>
      </c>
      <c r="N12" s="31"/>
      <c r="O12" s="258" t="str">
        <f>IF('Rekapitulace stavby'!AN11="","",'Rekapitulace stavby'!AN11)</f>
        <v/>
      </c>
      <c r="P12" s="230"/>
      <c r="Q12" s="31"/>
      <c r="R12" s="32"/>
    </row>
    <row r="13" spans="2:18" s="1" customFormat="1" ht="6.95" customHeight="1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2:18" s="1" customFormat="1" ht="14.45" customHeight="1">
      <c r="B14" s="30"/>
      <c r="C14" s="31"/>
      <c r="D14" s="26" t="s">
        <v>32</v>
      </c>
      <c r="E14" s="31"/>
      <c r="F14" s="31"/>
      <c r="G14" s="31"/>
      <c r="H14" s="31"/>
      <c r="I14" s="31"/>
      <c r="J14" s="31"/>
      <c r="K14" s="31"/>
      <c r="L14" s="31"/>
      <c r="M14" s="26" t="s">
        <v>29</v>
      </c>
      <c r="N14" s="31"/>
      <c r="O14" s="258" t="str">
        <f>IF('Rekapitulace stavby'!AN13="","",'Rekapitulace stavby'!AN13)</f>
        <v/>
      </c>
      <c r="P14" s="230"/>
      <c r="Q14" s="31"/>
      <c r="R14" s="32"/>
    </row>
    <row r="15" spans="2:18" s="1" customFormat="1" ht="18" customHeight="1">
      <c r="B15" s="30"/>
      <c r="C15" s="31"/>
      <c r="D15" s="31"/>
      <c r="E15" s="24" t="str">
        <f>IF('Rekapitulace stavby'!E14="","",'Rekapitulace stavby'!E14)</f>
        <v xml:space="preserve"> </v>
      </c>
      <c r="F15" s="31"/>
      <c r="G15" s="31"/>
      <c r="H15" s="31"/>
      <c r="I15" s="31"/>
      <c r="J15" s="31"/>
      <c r="K15" s="31"/>
      <c r="L15" s="31"/>
      <c r="M15" s="26" t="s">
        <v>31</v>
      </c>
      <c r="N15" s="31"/>
      <c r="O15" s="258" t="str">
        <f>IF('Rekapitulace stavby'!AN14="","",'Rekapitulace stavby'!AN14)</f>
        <v/>
      </c>
      <c r="P15" s="230"/>
      <c r="Q15" s="31"/>
      <c r="R15" s="32"/>
    </row>
    <row r="16" spans="2:18" s="1" customFormat="1" ht="6.95" customHeight="1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>
      <c r="B17" s="30"/>
      <c r="C17" s="31"/>
      <c r="D17" s="26" t="s">
        <v>33</v>
      </c>
      <c r="E17" s="31"/>
      <c r="F17" s="31"/>
      <c r="G17" s="31"/>
      <c r="H17" s="31"/>
      <c r="I17" s="31"/>
      <c r="J17" s="31"/>
      <c r="K17" s="31"/>
      <c r="L17" s="31"/>
      <c r="M17" s="26" t="s">
        <v>29</v>
      </c>
      <c r="N17" s="31"/>
      <c r="O17" s="258" t="str">
        <f>IF('Rekapitulace stavby'!AN16="","",'Rekapitulace stavby'!AN16)</f>
        <v/>
      </c>
      <c r="P17" s="230"/>
      <c r="Q17" s="31"/>
      <c r="R17" s="32"/>
    </row>
    <row r="18" spans="2:18" s="1" customFormat="1" ht="18" customHeight="1">
      <c r="B18" s="30"/>
      <c r="C18" s="31"/>
      <c r="D18" s="31"/>
      <c r="E18" s="24" t="str">
        <f>IF('Rekapitulace stavby'!E17="","",'Rekapitulace stavby'!E17)</f>
        <v xml:space="preserve"> </v>
      </c>
      <c r="F18" s="31"/>
      <c r="G18" s="31"/>
      <c r="H18" s="31"/>
      <c r="I18" s="31"/>
      <c r="J18" s="31"/>
      <c r="K18" s="31"/>
      <c r="L18" s="31"/>
      <c r="M18" s="26" t="s">
        <v>31</v>
      </c>
      <c r="N18" s="31"/>
      <c r="O18" s="258" t="str">
        <f>IF('Rekapitulace stavby'!AN17="","",'Rekapitulace stavby'!AN17)</f>
        <v/>
      </c>
      <c r="P18" s="230"/>
      <c r="Q18" s="31"/>
      <c r="R18" s="32"/>
    </row>
    <row r="19" spans="2:18" s="1" customFormat="1" ht="6.95" customHeight="1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>
      <c r="B20" s="30"/>
      <c r="C20" s="31"/>
      <c r="D20" s="26" t="s">
        <v>35</v>
      </c>
      <c r="E20" s="31"/>
      <c r="F20" s="31"/>
      <c r="G20" s="31"/>
      <c r="H20" s="31"/>
      <c r="I20" s="31"/>
      <c r="J20" s="31"/>
      <c r="K20" s="31"/>
      <c r="L20" s="31"/>
      <c r="M20" s="26" t="s">
        <v>29</v>
      </c>
      <c r="N20" s="31"/>
      <c r="O20" s="258" t="str">
        <f>IF('Rekapitulace stavby'!AN19="","",'Rekapitulace stavby'!AN19)</f>
        <v/>
      </c>
      <c r="P20" s="230"/>
      <c r="Q20" s="31"/>
      <c r="R20" s="32"/>
    </row>
    <row r="21" spans="2:18" s="1" customFormat="1" ht="18" customHeight="1">
      <c r="B21" s="30"/>
      <c r="C21" s="31"/>
      <c r="D21" s="31"/>
      <c r="E21" s="24" t="str">
        <f>IF('Rekapitulace stavby'!E20="","",'Rekapitulace stavby'!E20)</f>
        <v xml:space="preserve"> </v>
      </c>
      <c r="F21" s="31"/>
      <c r="G21" s="31"/>
      <c r="H21" s="31"/>
      <c r="I21" s="31"/>
      <c r="J21" s="31"/>
      <c r="K21" s="31"/>
      <c r="L21" s="31"/>
      <c r="M21" s="26" t="s">
        <v>31</v>
      </c>
      <c r="N21" s="31"/>
      <c r="O21" s="258" t="str">
        <f>IF('Rekapitulace stavby'!AN20="","",'Rekapitulace stavby'!AN20)</f>
        <v/>
      </c>
      <c r="P21" s="230"/>
      <c r="Q21" s="31"/>
      <c r="R21" s="32"/>
    </row>
    <row r="22" spans="2:18" s="1" customFormat="1" ht="6.95" customHeight="1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>
      <c r="B23" s="30"/>
      <c r="C23" s="31"/>
      <c r="D23" s="26" t="s">
        <v>36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>
      <c r="B24" s="30"/>
      <c r="C24" s="31"/>
      <c r="D24" s="31"/>
      <c r="E24" s="260" t="s">
        <v>3</v>
      </c>
      <c r="F24" s="230"/>
      <c r="G24" s="230"/>
      <c r="H24" s="230"/>
      <c r="I24" s="230"/>
      <c r="J24" s="230"/>
      <c r="K24" s="230"/>
      <c r="L24" s="230"/>
      <c r="M24" s="31"/>
      <c r="N24" s="31"/>
      <c r="O24" s="31"/>
      <c r="P24" s="31"/>
      <c r="Q24" s="31"/>
      <c r="R24" s="32"/>
    </row>
    <row r="25" spans="2:18" s="1" customFormat="1" ht="6.95" customHeight="1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>
      <c r="B27" s="30"/>
      <c r="C27" s="31"/>
      <c r="D27" s="99" t="s">
        <v>105</v>
      </c>
      <c r="E27" s="31"/>
      <c r="F27" s="31"/>
      <c r="G27" s="31"/>
      <c r="H27" s="31"/>
      <c r="I27" s="31"/>
      <c r="J27" s="31"/>
      <c r="K27" s="31"/>
      <c r="L27" s="31"/>
      <c r="M27" s="237">
        <f>N88</f>
        <v>0</v>
      </c>
      <c r="N27" s="230"/>
      <c r="O27" s="230"/>
      <c r="P27" s="230"/>
      <c r="Q27" s="31"/>
      <c r="R27" s="32"/>
    </row>
    <row r="28" spans="2:18" s="1" customFormat="1" ht="14.45" customHeight="1">
      <c r="B28" s="30"/>
      <c r="C28" s="31"/>
      <c r="D28" s="29" t="s">
        <v>94</v>
      </c>
      <c r="E28" s="31"/>
      <c r="F28" s="31"/>
      <c r="G28" s="31"/>
      <c r="H28" s="31"/>
      <c r="I28" s="31"/>
      <c r="J28" s="31"/>
      <c r="K28" s="31"/>
      <c r="L28" s="31"/>
      <c r="M28" s="237">
        <f>N92</f>
        <v>0</v>
      </c>
      <c r="N28" s="230"/>
      <c r="O28" s="230"/>
      <c r="P28" s="230"/>
      <c r="Q28" s="31"/>
      <c r="R28" s="32"/>
    </row>
    <row r="29" spans="2:18" s="1" customFormat="1" ht="6.95" customHeight="1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>
      <c r="B30" s="30"/>
      <c r="C30" s="31"/>
      <c r="D30" s="100" t="s">
        <v>39</v>
      </c>
      <c r="E30" s="31"/>
      <c r="F30" s="31"/>
      <c r="G30" s="31"/>
      <c r="H30" s="31"/>
      <c r="I30" s="31"/>
      <c r="J30" s="31"/>
      <c r="K30" s="31"/>
      <c r="L30" s="31"/>
      <c r="M30" s="289">
        <f>ROUND(M27+M28,2)</f>
        <v>0</v>
      </c>
      <c r="N30" s="230"/>
      <c r="O30" s="230"/>
      <c r="P30" s="230"/>
      <c r="Q30" s="31"/>
      <c r="R30" s="32"/>
    </row>
    <row r="31" spans="2:18" s="1" customFormat="1" ht="6.95" customHeight="1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>
      <c r="B32" s="30"/>
      <c r="C32" s="31"/>
      <c r="D32" s="37" t="s">
        <v>40</v>
      </c>
      <c r="E32" s="37" t="s">
        <v>41</v>
      </c>
      <c r="F32" s="38">
        <v>0.21</v>
      </c>
      <c r="G32" s="101" t="s">
        <v>42</v>
      </c>
      <c r="H32" s="288">
        <f>ROUND((SUM(BE92:BE93)+SUM(BE111:BE122)),2)</f>
        <v>0</v>
      </c>
      <c r="I32" s="230"/>
      <c r="J32" s="230"/>
      <c r="K32" s="31"/>
      <c r="L32" s="31"/>
      <c r="M32" s="288">
        <f>ROUND(ROUND((SUM(BE92:BE93)+SUM(BE111:BE122)),2)*F32,2)</f>
        <v>0</v>
      </c>
      <c r="N32" s="230"/>
      <c r="O32" s="230"/>
      <c r="P32" s="230"/>
      <c r="Q32" s="31"/>
      <c r="R32" s="32"/>
    </row>
    <row r="33" spans="2:18" s="1" customFormat="1" ht="14.45" customHeight="1">
      <c r="B33" s="30"/>
      <c r="C33" s="31"/>
      <c r="D33" s="31"/>
      <c r="E33" s="37" t="s">
        <v>43</v>
      </c>
      <c r="F33" s="38">
        <v>0.15</v>
      </c>
      <c r="G33" s="101" t="s">
        <v>42</v>
      </c>
      <c r="H33" s="288">
        <f>ROUND((SUM(BF92:BF93)+SUM(BF111:BF122)),2)</f>
        <v>0</v>
      </c>
      <c r="I33" s="230"/>
      <c r="J33" s="230"/>
      <c r="K33" s="31"/>
      <c r="L33" s="31"/>
      <c r="M33" s="288">
        <f>ROUND(ROUND((SUM(BF92:BF93)+SUM(BF111:BF122)),2)*F33,2)</f>
        <v>0</v>
      </c>
      <c r="N33" s="230"/>
      <c r="O33" s="230"/>
      <c r="P33" s="230"/>
      <c r="Q33" s="31"/>
      <c r="R33" s="32"/>
    </row>
    <row r="34" spans="2:18" s="1" customFormat="1" ht="14.45" customHeight="1" hidden="1">
      <c r="B34" s="30"/>
      <c r="C34" s="31"/>
      <c r="D34" s="31"/>
      <c r="E34" s="37" t="s">
        <v>44</v>
      </c>
      <c r="F34" s="38">
        <v>0.21</v>
      </c>
      <c r="G34" s="101" t="s">
        <v>42</v>
      </c>
      <c r="H34" s="288">
        <f>ROUND((SUM(BG92:BG93)+SUM(BG111:BG122)),2)</f>
        <v>0</v>
      </c>
      <c r="I34" s="230"/>
      <c r="J34" s="230"/>
      <c r="K34" s="31"/>
      <c r="L34" s="31"/>
      <c r="M34" s="288">
        <v>0</v>
      </c>
      <c r="N34" s="230"/>
      <c r="O34" s="230"/>
      <c r="P34" s="230"/>
      <c r="Q34" s="31"/>
      <c r="R34" s="32"/>
    </row>
    <row r="35" spans="2:18" s="1" customFormat="1" ht="14.45" customHeight="1" hidden="1">
      <c r="B35" s="30"/>
      <c r="C35" s="31"/>
      <c r="D35" s="31"/>
      <c r="E35" s="37" t="s">
        <v>45</v>
      </c>
      <c r="F35" s="38">
        <v>0.15</v>
      </c>
      <c r="G35" s="101" t="s">
        <v>42</v>
      </c>
      <c r="H35" s="288">
        <f>ROUND((SUM(BH92:BH93)+SUM(BH111:BH122)),2)</f>
        <v>0</v>
      </c>
      <c r="I35" s="230"/>
      <c r="J35" s="230"/>
      <c r="K35" s="31"/>
      <c r="L35" s="31"/>
      <c r="M35" s="288">
        <v>0</v>
      </c>
      <c r="N35" s="230"/>
      <c r="O35" s="230"/>
      <c r="P35" s="230"/>
      <c r="Q35" s="31"/>
      <c r="R35" s="32"/>
    </row>
    <row r="36" spans="2:18" s="1" customFormat="1" ht="14.45" customHeight="1" hidden="1">
      <c r="B36" s="30"/>
      <c r="C36" s="31"/>
      <c r="D36" s="31"/>
      <c r="E36" s="37" t="s">
        <v>46</v>
      </c>
      <c r="F36" s="38">
        <v>0</v>
      </c>
      <c r="G36" s="101" t="s">
        <v>42</v>
      </c>
      <c r="H36" s="288">
        <f>ROUND((SUM(BI92:BI93)+SUM(BI111:BI122)),2)</f>
        <v>0</v>
      </c>
      <c r="I36" s="230"/>
      <c r="J36" s="230"/>
      <c r="K36" s="31"/>
      <c r="L36" s="31"/>
      <c r="M36" s="288">
        <v>0</v>
      </c>
      <c r="N36" s="230"/>
      <c r="O36" s="230"/>
      <c r="P36" s="230"/>
      <c r="Q36" s="31"/>
      <c r="R36" s="32"/>
    </row>
    <row r="37" spans="2:18" s="1" customFormat="1" ht="6.95" customHeigh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>
      <c r="B38" s="30"/>
      <c r="C38" s="98"/>
      <c r="D38" s="102" t="s">
        <v>47</v>
      </c>
      <c r="E38" s="70"/>
      <c r="F38" s="70"/>
      <c r="G38" s="103" t="s">
        <v>48</v>
      </c>
      <c r="H38" s="104" t="s">
        <v>49</v>
      </c>
      <c r="I38" s="70"/>
      <c r="J38" s="70"/>
      <c r="K38" s="70"/>
      <c r="L38" s="287">
        <f>SUM(M30:M36)</f>
        <v>0</v>
      </c>
      <c r="M38" s="244"/>
      <c r="N38" s="244"/>
      <c r="O38" s="244"/>
      <c r="P38" s="246"/>
      <c r="Q38" s="98"/>
      <c r="R38" s="32"/>
    </row>
    <row r="39" spans="2:18" s="1" customFormat="1" ht="14.45" customHeight="1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0"/>
      <c r="C50" s="31"/>
      <c r="D50" s="45" t="s">
        <v>50</v>
      </c>
      <c r="E50" s="46"/>
      <c r="F50" s="46"/>
      <c r="G50" s="46"/>
      <c r="H50" s="47"/>
      <c r="I50" s="31"/>
      <c r="J50" s="45" t="s">
        <v>51</v>
      </c>
      <c r="K50" s="46"/>
      <c r="L50" s="46"/>
      <c r="M50" s="46"/>
      <c r="N50" s="46"/>
      <c r="O50" s="46"/>
      <c r="P50" s="47"/>
      <c r="Q50" s="31"/>
      <c r="R50" s="32"/>
    </row>
    <row r="51" spans="2:18" ht="13.5">
      <c r="B51" s="19"/>
      <c r="C51" s="20"/>
      <c r="D51" s="48"/>
      <c r="E51" s="20"/>
      <c r="F51" s="20"/>
      <c r="G51" s="20"/>
      <c r="H51" s="49"/>
      <c r="I51" s="20"/>
      <c r="J51" s="48"/>
      <c r="K51" s="20"/>
      <c r="L51" s="20"/>
      <c r="M51" s="20"/>
      <c r="N51" s="20"/>
      <c r="O51" s="20"/>
      <c r="P51" s="49"/>
      <c r="Q51" s="20"/>
      <c r="R51" s="21"/>
    </row>
    <row r="52" spans="2:18" ht="13.5">
      <c r="B52" s="19"/>
      <c r="C52" s="20"/>
      <c r="D52" s="48"/>
      <c r="E52" s="20"/>
      <c r="F52" s="20"/>
      <c r="G52" s="20"/>
      <c r="H52" s="49"/>
      <c r="I52" s="20"/>
      <c r="J52" s="48"/>
      <c r="K52" s="20"/>
      <c r="L52" s="20"/>
      <c r="M52" s="20"/>
      <c r="N52" s="20"/>
      <c r="O52" s="20"/>
      <c r="P52" s="49"/>
      <c r="Q52" s="20"/>
      <c r="R52" s="21"/>
    </row>
    <row r="53" spans="2:18" ht="13.5">
      <c r="B53" s="19"/>
      <c r="C53" s="20"/>
      <c r="D53" s="48"/>
      <c r="E53" s="20"/>
      <c r="F53" s="20"/>
      <c r="G53" s="20"/>
      <c r="H53" s="49"/>
      <c r="I53" s="20"/>
      <c r="J53" s="48"/>
      <c r="K53" s="20"/>
      <c r="L53" s="20"/>
      <c r="M53" s="20"/>
      <c r="N53" s="20"/>
      <c r="O53" s="20"/>
      <c r="P53" s="49"/>
      <c r="Q53" s="20"/>
      <c r="R53" s="21"/>
    </row>
    <row r="54" spans="2:18" ht="13.5">
      <c r="B54" s="19"/>
      <c r="C54" s="20"/>
      <c r="D54" s="48"/>
      <c r="E54" s="20"/>
      <c r="F54" s="20"/>
      <c r="G54" s="20"/>
      <c r="H54" s="49"/>
      <c r="I54" s="20"/>
      <c r="J54" s="48"/>
      <c r="K54" s="20"/>
      <c r="L54" s="20"/>
      <c r="M54" s="20"/>
      <c r="N54" s="20"/>
      <c r="O54" s="20"/>
      <c r="P54" s="49"/>
      <c r="Q54" s="20"/>
      <c r="R54" s="21"/>
    </row>
    <row r="55" spans="2:18" ht="13.5">
      <c r="B55" s="19"/>
      <c r="C55" s="20"/>
      <c r="D55" s="48"/>
      <c r="E55" s="20"/>
      <c r="F55" s="20"/>
      <c r="G55" s="20"/>
      <c r="H55" s="49"/>
      <c r="I55" s="20"/>
      <c r="J55" s="48"/>
      <c r="K55" s="20"/>
      <c r="L55" s="20"/>
      <c r="M55" s="20"/>
      <c r="N55" s="20"/>
      <c r="O55" s="20"/>
      <c r="P55" s="49"/>
      <c r="Q55" s="20"/>
      <c r="R55" s="21"/>
    </row>
    <row r="56" spans="2:18" ht="13.5">
      <c r="B56" s="19"/>
      <c r="C56" s="20"/>
      <c r="D56" s="48"/>
      <c r="E56" s="20"/>
      <c r="F56" s="20"/>
      <c r="G56" s="20"/>
      <c r="H56" s="49"/>
      <c r="I56" s="20"/>
      <c r="J56" s="48"/>
      <c r="K56" s="20"/>
      <c r="L56" s="20"/>
      <c r="M56" s="20"/>
      <c r="N56" s="20"/>
      <c r="O56" s="20"/>
      <c r="P56" s="49"/>
      <c r="Q56" s="20"/>
      <c r="R56" s="21"/>
    </row>
    <row r="57" spans="2:18" ht="13.5">
      <c r="B57" s="19"/>
      <c r="C57" s="20"/>
      <c r="D57" s="48"/>
      <c r="E57" s="20"/>
      <c r="F57" s="20"/>
      <c r="G57" s="20"/>
      <c r="H57" s="49"/>
      <c r="I57" s="20"/>
      <c r="J57" s="48"/>
      <c r="K57" s="20"/>
      <c r="L57" s="20"/>
      <c r="M57" s="20"/>
      <c r="N57" s="20"/>
      <c r="O57" s="20"/>
      <c r="P57" s="49"/>
      <c r="Q57" s="20"/>
      <c r="R57" s="21"/>
    </row>
    <row r="58" spans="2:18" ht="13.5">
      <c r="B58" s="19"/>
      <c r="C58" s="20"/>
      <c r="D58" s="48"/>
      <c r="E58" s="20"/>
      <c r="F58" s="20"/>
      <c r="G58" s="20"/>
      <c r="H58" s="49"/>
      <c r="I58" s="20"/>
      <c r="J58" s="48"/>
      <c r="K58" s="20"/>
      <c r="L58" s="20"/>
      <c r="M58" s="20"/>
      <c r="N58" s="20"/>
      <c r="O58" s="20"/>
      <c r="P58" s="49"/>
      <c r="Q58" s="20"/>
      <c r="R58" s="21"/>
    </row>
    <row r="59" spans="2:18" s="1" customFormat="1" ht="15">
      <c r="B59" s="30"/>
      <c r="C59" s="31"/>
      <c r="D59" s="50" t="s">
        <v>52</v>
      </c>
      <c r="E59" s="51"/>
      <c r="F59" s="51"/>
      <c r="G59" s="52" t="s">
        <v>53</v>
      </c>
      <c r="H59" s="53"/>
      <c r="I59" s="31"/>
      <c r="J59" s="50" t="s">
        <v>52</v>
      </c>
      <c r="K59" s="51"/>
      <c r="L59" s="51"/>
      <c r="M59" s="51"/>
      <c r="N59" s="52" t="s">
        <v>53</v>
      </c>
      <c r="O59" s="51"/>
      <c r="P59" s="53"/>
      <c r="Q59" s="31"/>
      <c r="R59" s="32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0"/>
      <c r="C61" s="31"/>
      <c r="D61" s="45" t="s">
        <v>54</v>
      </c>
      <c r="E61" s="46"/>
      <c r="F61" s="46"/>
      <c r="G61" s="46"/>
      <c r="H61" s="47"/>
      <c r="I61" s="31"/>
      <c r="J61" s="45" t="s">
        <v>55</v>
      </c>
      <c r="K61" s="46"/>
      <c r="L61" s="46"/>
      <c r="M61" s="46"/>
      <c r="N61" s="46"/>
      <c r="O61" s="46"/>
      <c r="P61" s="47"/>
      <c r="Q61" s="31"/>
      <c r="R61" s="32"/>
    </row>
    <row r="62" spans="2:18" ht="13.5">
      <c r="B62" s="19"/>
      <c r="C62" s="20"/>
      <c r="D62" s="48"/>
      <c r="E62" s="20"/>
      <c r="F62" s="20"/>
      <c r="G62" s="20"/>
      <c r="H62" s="49"/>
      <c r="I62" s="20"/>
      <c r="J62" s="48"/>
      <c r="K62" s="20"/>
      <c r="L62" s="20"/>
      <c r="M62" s="20"/>
      <c r="N62" s="20"/>
      <c r="O62" s="20"/>
      <c r="P62" s="49"/>
      <c r="Q62" s="20"/>
      <c r="R62" s="21"/>
    </row>
    <row r="63" spans="2:18" ht="13.5">
      <c r="B63" s="19"/>
      <c r="C63" s="20"/>
      <c r="D63" s="48"/>
      <c r="E63" s="20"/>
      <c r="F63" s="20"/>
      <c r="G63" s="20"/>
      <c r="H63" s="49"/>
      <c r="I63" s="20"/>
      <c r="J63" s="48"/>
      <c r="K63" s="20"/>
      <c r="L63" s="20"/>
      <c r="M63" s="20"/>
      <c r="N63" s="20"/>
      <c r="O63" s="20"/>
      <c r="P63" s="49"/>
      <c r="Q63" s="20"/>
      <c r="R63" s="21"/>
    </row>
    <row r="64" spans="2:18" ht="13.5">
      <c r="B64" s="19"/>
      <c r="C64" s="20"/>
      <c r="D64" s="48"/>
      <c r="E64" s="20"/>
      <c r="F64" s="20"/>
      <c r="G64" s="20"/>
      <c r="H64" s="49"/>
      <c r="I64" s="20"/>
      <c r="J64" s="48"/>
      <c r="K64" s="20"/>
      <c r="L64" s="20"/>
      <c r="M64" s="20"/>
      <c r="N64" s="20"/>
      <c r="O64" s="20"/>
      <c r="P64" s="49"/>
      <c r="Q64" s="20"/>
      <c r="R64" s="21"/>
    </row>
    <row r="65" spans="2:18" ht="13.5">
      <c r="B65" s="19"/>
      <c r="C65" s="20"/>
      <c r="D65" s="48"/>
      <c r="E65" s="20"/>
      <c r="F65" s="20"/>
      <c r="G65" s="20"/>
      <c r="H65" s="49"/>
      <c r="I65" s="20"/>
      <c r="J65" s="48"/>
      <c r="K65" s="20"/>
      <c r="L65" s="20"/>
      <c r="M65" s="20"/>
      <c r="N65" s="20"/>
      <c r="O65" s="20"/>
      <c r="P65" s="49"/>
      <c r="Q65" s="20"/>
      <c r="R65" s="21"/>
    </row>
    <row r="66" spans="2:18" ht="13.5">
      <c r="B66" s="19"/>
      <c r="C66" s="20"/>
      <c r="D66" s="48"/>
      <c r="E66" s="20"/>
      <c r="F66" s="20"/>
      <c r="G66" s="20"/>
      <c r="H66" s="49"/>
      <c r="I66" s="20"/>
      <c r="J66" s="48"/>
      <c r="K66" s="20"/>
      <c r="L66" s="20"/>
      <c r="M66" s="20"/>
      <c r="N66" s="20"/>
      <c r="O66" s="20"/>
      <c r="P66" s="49"/>
      <c r="Q66" s="20"/>
      <c r="R66" s="21"/>
    </row>
    <row r="67" spans="2:18" ht="13.5">
      <c r="B67" s="19"/>
      <c r="C67" s="20"/>
      <c r="D67" s="48"/>
      <c r="E67" s="20"/>
      <c r="F67" s="20"/>
      <c r="G67" s="20"/>
      <c r="H67" s="49"/>
      <c r="I67" s="20"/>
      <c r="J67" s="48"/>
      <c r="K67" s="20"/>
      <c r="L67" s="20"/>
      <c r="M67" s="20"/>
      <c r="N67" s="20"/>
      <c r="O67" s="20"/>
      <c r="P67" s="49"/>
      <c r="Q67" s="20"/>
      <c r="R67" s="21"/>
    </row>
    <row r="68" spans="2:18" ht="13.5">
      <c r="B68" s="19"/>
      <c r="C68" s="20"/>
      <c r="D68" s="48"/>
      <c r="E68" s="20"/>
      <c r="F68" s="20"/>
      <c r="G68" s="20"/>
      <c r="H68" s="49"/>
      <c r="I68" s="20"/>
      <c r="J68" s="48"/>
      <c r="K68" s="20"/>
      <c r="L68" s="20"/>
      <c r="M68" s="20"/>
      <c r="N68" s="20"/>
      <c r="O68" s="20"/>
      <c r="P68" s="49"/>
      <c r="Q68" s="20"/>
      <c r="R68" s="21"/>
    </row>
    <row r="69" spans="2:18" ht="13.5">
      <c r="B69" s="19"/>
      <c r="C69" s="20"/>
      <c r="D69" s="48"/>
      <c r="E69" s="20"/>
      <c r="F69" s="20"/>
      <c r="G69" s="20"/>
      <c r="H69" s="49"/>
      <c r="I69" s="20"/>
      <c r="J69" s="48"/>
      <c r="K69" s="20"/>
      <c r="L69" s="20"/>
      <c r="M69" s="20"/>
      <c r="N69" s="20"/>
      <c r="O69" s="20"/>
      <c r="P69" s="49"/>
      <c r="Q69" s="20"/>
      <c r="R69" s="21"/>
    </row>
    <row r="70" spans="2:18" s="1" customFormat="1" ht="15">
      <c r="B70" s="30"/>
      <c r="C70" s="31"/>
      <c r="D70" s="50" t="s">
        <v>52</v>
      </c>
      <c r="E70" s="51"/>
      <c r="F70" s="51"/>
      <c r="G70" s="52" t="s">
        <v>53</v>
      </c>
      <c r="H70" s="53"/>
      <c r="I70" s="31"/>
      <c r="J70" s="50" t="s">
        <v>52</v>
      </c>
      <c r="K70" s="51"/>
      <c r="L70" s="51"/>
      <c r="M70" s="51"/>
      <c r="N70" s="52" t="s">
        <v>53</v>
      </c>
      <c r="O70" s="51"/>
      <c r="P70" s="53"/>
      <c r="Q70" s="31"/>
      <c r="R70" s="32"/>
    </row>
    <row r="71" spans="2:18" s="1" customFormat="1" ht="14.45" customHeight="1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" customHeight="1">
      <c r="B76" s="30"/>
      <c r="C76" s="251" t="s">
        <v>106</v>
      </c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32"/>
    </row>
    <row r="77" spans="2:18" s="1" customFormat="1" ht="6.95" customHeight="1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>
      <c r="B78" s="30"/>
      <c r="C78" s="26" t="s">
        <v>13</v>
      </c>
      <c r="D78" s="31"/>
      <c r="E78" s="31"/>
      <c r="F78" s="279" t="str">
        <f>F6</f>
        <v>Sanace odvalu dolu Šafary v k. ú. Kaňk</v>
      </c>
      <c r="G78" s="230"/>
      <c r="H78" s="230"/>
      <c r="I78" s="230"/>
      <c r="J78" s="230"/>
      <c r="K78" s="230"/>
      <c r="L78" s="230"/>
      <c r="M78" s="230"/>
      <c r="N78" s="230"/>
      <c r="O78" s="230"/>
      <c r="P78" s="230"/>
      <c r="Q78" s="31"/>
      <c r="R78" s="32"/>
    </row>
    <row r="79" spans="2:18" s="1" customFormat="1" ht="36.95" customHeight="1">
      <c r="B79" s="30"/>
      <c r="C79" s="64" t="s">
        <v>103</v>
      </c>
      <c r="D79" s="31"/>
      <c r="E79" s="31"/>
      <c r="F79" s="252" t="str">
        <f>F7</f>
        <v>ON - Ostatní náklady</v>
      </c>
      <c r="G79" s="230"/>
      <c r="H79" s="230"/>
      <c r="I79" s="230"/>
      <c r="J79" s="230"/>
      <c r="K79" s="230"/>
      <c r="L79" s="230"/>
      <c r="M79" s="230"/>
      <c r="N79" s="230"/>
      <c r="O79" s="230"/>
      <c r="P79" s="230"/>
      <c r="Q79" s="31"/>
      <c r="R79" s="32"/>
    </row>
    <row r="80" spans="2:18" s="1" customFormat="1" ht="6.95" customHeight="1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18" s="1" customFormat="1" ht="18" customHeight="1">
      <c r="B81" s="30"/>
      <c r="C81" s="26" t="s">
        <v>20</v>
      </c>
      <c r="D81" s="31"/>
      <c r="E81" s="31"/>
      <c r="F81" s="24" t="str">
        <f>F9</f>
        <v>Kaňk</v>
      </c>
      <c r="G81" s="31"/>
      <c r="H81" s="31"/>
      <c r="I81" s="31"/>
      <c r="J81" s="31"/>
      <c r="K81" s="26" t="s">
        <v>22</v>
      </c>
      <c r="L81" s="31"/>
      <c r="M81" s="280" t="str">
        <f>IF(O9="","",O9)</f>
        <v>16.11.2016</v>
      </c>
      <c r="N81" s="230"/>
      <c r="O81" s="230"/>
      <c r="P81" s="230"/>
      <c r="Q81" s="31"/>
      <c r="R81" s="32"/>
    </row>
    <row r="82" spans="2:18" s="1" customFormat="1" ht="6.95" customHeight="1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18" s="1" customFormat="1" ht="15">
      <c r="B83" s="30"/>
      <c r="C83" s="26" t="s">
        <v>28</v>
      </c>
      <c r="D83" s="31"/>
      <c r="E83" s="31"/>
      <c r="F83" s="24" t="str">
        <f>E12</f>
        <v xml:space="preserve"> </v>
      </c>
      <c r="G83" s="31"/>
      <c r="H83" s="31"/>
      <c r="I83" s="31"/>
      <c r="J83" s="31"/>
      <c r="K83" s="26" t="s">
        <v>33</v>
      </c>
      <c r="L83" s="31"/>
      <c r="M83" s="258" t="str">
        <f>E18</f>
        <v xml:space="preserve"> </v>
      </c>
      <c r="N83" s="230"/>
      <c r="O83" s="230"/>
      <c r="P83" s="230"/>
      <c r="Q83" s="230"/>
      <c r="R83" s="32"/>
    </row>
    <row r="84" spans="2:18" s="1" customFormat="1" ht="14.45" customHeight="1">
      <c r="B84" s="30"/>
      <c r="C84" s="26" t="s">
        <v>32</v>
      </c>
      <c r="D84" s="31"/>
      <c r="E84" s="31"/>
      <c r="F84" s="24" t="str">
        <f>IF(E15="","",E15)</f>
        <v xml:space="preserve"> </v>
      </c>
      <c r="G84" s="31"/>
      <c r="H84" s="31"/>
      <c r="I84" s="31"/>
      <c r="J84" s="31"/>
      <c r="K84" s="26" t="s">
        <v>35</v>
      </c>
      <c r="L84" s="31"/>
      <c r="M84" s="258" t="str">
        <f>E21</f>
        <v xml:space="preserve"> </v>
      </c>
      <c r="N84" s="230"/>
      <c r="O84" s="230"/>
      <c r="P84" s="230"/>
      <c r="Q84" s="230"/>
      <c r="R84" s="32"/>
    </row>
    <row r="85" spans="2:18" s="1" customFormat="1" ht="10.35" customHeight="1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18" s="1" customFormat="1" ht="29.25" customHeight="1">
      <c r="B86" s="30"/>
      <c r="C86" s="286" t="s">
        <v>107</v>
      </c>
      <c r="D86" s="285"/>
      <c r="E86" s="285"/>
      <c r="F86" s="285"/>
      <c r="G86" s="285"/>
      <c r="H86" s="98"/>
      <c r="I86" s="98"/>
      <c r="J86" s="98"/>
      <c r="K86" s="98"/>
      <c r="L86" s="98"/>
      <c r="M86" s="98"/>
      <c r="N86" s="286" t="s">
        <v>108</v>
      </c>
      <c r="O86" s="230"/>
      <c r="P86" s="230"/>
      <c r="Q86" s="230"/>
      <c r="R86" s="32"/>
    </row>
    <row r="87" spans="2:18" s="1" customFormat="1" ht="10.35" customHeight="1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>
      <c r="B88" s="30"/>
      <c r="C88" s="105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29">
        <f>N111</f>
        <v>0</v>
      </c>
      <c r="O88" s="230"/>
      <c r="P88" s="230"/>
      <c r="Q88" s="230"/>
      <c r="R88" s="32"/>
      <c r="AU88" s="15" t="s">
        <v>110</v>
      </c>
    </row>
    <row r="89" spans="2:18" s="6" customFormat="1" ht="24.95" customHeight="1">
      <c r="B89" s="106"/>
      <c r="C89" s="107"/>
      <c r="D89" s="108" t="s">
        <v>265</v>
      </c>
      <c r="E89" s="107"/>
      <c r="F89" s="107"/>
      <c r="G89" s="107"/>
      <c r="H89" s="107"/>
      <c r="I89" s="107"/>
      <c r="J89" s="107"/>
      <c r="K89" s="107"/>
      <c r="L89" s="107"/>
      <c r="M89" s="107"/>
      <c r="N89" s="269">
        <f>N112</f>
        <v>0</v>
      </c>
      <c r="O89" s="281"/>
      <c r="P89" s="281"/>
      <c r="Q89" s="281"/>
      <c r="R89" s="109"/>
    </row>
    <row r="90" spans="2:18" s="7" customFormat="1" ht="19.9" customHeight="1">
      <c r="B90" s="110"/>
      <c r="C90" s="111"/>
      <c r="D90" s="112" t="s">
        <v>266</v>
      </c>
      <c r="E90" s="111"/>
      <c r="F90" s="111"/>
      <c r="G90" s="111"/>
      <c r="H90" s="111"/>
      <c r="I90" s="111"/>
      <c r="J90" s="111"/>
      <c r="K90" s="111"/>
      <c r="L90" s="111"/>
      <c r="M90" s="111"/>
      <c r="N90" s="282">
        <f>N113</f>
        <v>0</v>
      </c>
      <c r="O90" s="283"/>
      <c r="P90" s="283"/>
      <c r="Q90" s="283"/>
      <c r="R90" s="113"/>
    </row>
    <row r="91" spans="2:18" s="1" customFormat="1" ht="21.75" customHeight="1">
      <c r="B91" s="30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2"/>
    </row>
    <row r="92" spans="2:21" s="1" customFormat="1" ht="29.25" customHeight="1">
      <c r="B92" s="30"/>
      <c r="C92" s="105" t="s">
        <v>113</v>
      </c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284">
        <v>0</v>
      </c>
      <c r="O92" s="230"/>
      <c r="P92" s="230"/>
      <c r="Q92" s="230"/>
      <c r="R92" s="32"/>
      <c r="T92" s="114"/>
      <c r="U92" s="115" t="s">
        <v>40</v>
      </c>
    </row>
    <row r="93" spans="2:18" s="1" customFormat="1" ht="18" customHeight="1">
      <c r="B93" s="30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2"/>
    </row>
    <row r="94" spans="2:18" s="1" customFormat="1" ht="29.25" customHeight="1">
      <c r="B94" s="30"/>
      <c r="C94" s="97" t="s">
        <v>99</v>
      </c>
      <c r="D94" s="98"/>
      <c r="E94" s="98"/>
      <c r="F94" s="98"/>
      <c r="G94" s="98"/>
      <c r="H94" s="98"/>
      <c r="I94" s="98"/>
      <c r="J94" s="98"/>
      <c r="K94" s="98"/>
      <c r="L94" s="242">
        <f>ROUND(SUM(N88+N92),2)</f>
        <v>0</v>
      </c>
      <c r="M94" s="285"/>
      <c r="N94" s="285"/>
      <c r="O94" s="285"/>
      <c r="P94" s="285"/>
      <c r="Q94" s="285"/>
      <c r="R94" s="32"/>
    </row>
    <row r="95" spans="2:18" s="1" customFormat="1" ht="6.95" customHeight="1">
      <c r="B95" s="54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6"/>
    </row>
    <row r="99" spans="2:18" s="1" customFormat="1" ht="6.95" customHeight="1">
      <c r="B99" s="57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9"/>
    </row>
    <row r="100" spans="2:18" s="1" customFormat="1" ht="36.95" customHeight="1">
      <c r="B100" s="30"/>
      <c r="C100" s="251" t="s">
        <v>114</v>
      </c>
      <c r="D100" s="230"/>
      <c r="E100" s="230"/>
      <c r="F100" s="230"/>
      <c r="G100" s="230"/>
      <c r="H100" s="230"/>
      <c r="I100" s="230"/>
      <c r="J100" s="230"/>
      <c r="K100" s="230"/>
      <c r="L100" s="230"/>
      <c r="M100" s="230"/>
      <c r="N100" s="230"/>
      <c r="O100" s="230"/>
      <c r="P100" s="230"/>
      <c r="Q100" s="230"/>
      <c r="R100" s="32"/>
    </row>
    <row r="101" spans="2:18" s="1" customFormat="1" ht="6.95" customHeight="1">
      <c r="B101" s="30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2"/>
    </row>
    <row r="102" spans="2:18" s="1" customFormat="1" ht="30" customHeight="1">
      <c r="B102" s="30"/>
      <c r="C102" s="26" t="s">
        <v>13</v>
      </c>
      <c r="D102" s="31"/>
      <c r="E102" s="31"/>
      <c r="F102" s="279" t="str">
        <f>F6</f>
        <v>Sanace odvalu dolu Šafary v k. ú. Kaňk</v>
      </c>
      <c r="G102" s="230"/>
      <c r="H102" s="230"/>
      <c r="I102" s="230"/>
      <c r="J102" s="230"/>
      <c r="K102" s="230"/>
      <c r="L102" s="230"/>
      <c r="M102" s="230"/>
      <c r="N102" s="230"/>
      <c r="O102" s="230"/>
      <c r="P102" s="230"/>
      <c r="Q102" s="31"/>
      <c r="R102" s="32"/>
    </row>
    <row r="103" spans="2:18" s="1" customFormat="1" ht="36.95" customHeight="1">
      <c r="B103" s="30"/>
      <c r="C103" s="64" t="s">
        <v>103</v>
      </c>
      <c r="D103" s="31"/>
      <c r="E103" s="31"/>
      <c r="F103" s="252" t="str">
        <f>F7</f>
        <v>ON - Ostatní náklady</v>
      </c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31"/>
      <c r="R103" s="32"/>
    </row>
    <row r="104" spans="2:18" s="1" customFormat="1" ht="6.95" customHeight="1">
      <c r="B104" s="30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2"/>
    </row>
    <row r="105" spans="2:18" s="1" customFormat="1" ht="18" customHeight="1">
      <c r="B105" s="30"/>
      <c r="C105" s="26" t="s">
        <v>20</v>
      </c>
      <c r="D105" s="31"/>
      <c r="E105" s="31"/>
      <c r="F105" s="24" t="str">
        <f>F9</f>
        <v>Kaňk</v>
      </c>
      <c r="G105" s="31"/>
      <c r="H105" s="31"/>
      <c r="I105" s="31"/>
      <c r="J105" s="31"/>
      <c r="K105" s="26" t="s">
        <v>22</v>
      </c>
      <c r="L105" s="31"/>
      <c r="M105" s="280" t="str">
        <f>IF(O9="","",O9)</f>
        <v>16.11.2016</v>
      </c>
      <c r="N105" s="230"/>
      <c r="O105" s="230"/>
      <c r="P105" s="230"/>
      <c r="Q105" s="31"/>
      <c r="R105" s="32"/>
    </row>
    <row r="106" spans="2:18" s="1" customFormat="1" ht="6.95" customHeight="1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18" s="1" customFormat="1" ht="15">
      <c r="B107" s="30"/>
      <c r="C107" s="26" t="s">
        <v>28</v>
      </c>
      <c r="D107" s="31"/>
      <c r="E107" s="31"/>
      <c r="F107" s="24" t="str">
        <f>E12</f>
        <v xml:space="preserve"> </v>
      </c>
      <c r="G107" s="31"/>
      <c r="H107" s="31"/>
      <c r="I107" s="31"/>
      <c r="J107" s="31"/>
      <c r="K107" s="26" t="s">
        <v>33</v>
      </c>
      <c r="L107" s="31"/>
      <c r="M107" s="258" t="str">
        <f>E18</f>
        <v xml:space="preserve"> </v>
      </c>
      <c r="N107" s="230"/>
      <c r="O107" s="230"/>
      <c r="P107" s="230"/>
      <c r="Q107" s="230"/>
      <c r="R107" s="32"/>
    </row>
    <row r="108" spans="2:18" s="1" customFormat="1" ht="14.45" customHeight="1">
      <c r="B108" s="30"/>
      <c r="C108" s="26" t="s">
        <v>32</v>
      </c>
      <c r="D108" s="31"/>
      <c r="E108" s="31"/>
      <c r="F108" s="24" t="str">
        <f>IF(E15="","",E15)</f>
        <v xml:space="preserve"> </v>
      </c>
      <c r="G108" s="31"/>
      <c r="H108" s="31"/>
      <c r="I108" s="31"/>
      <c r="J108" s="31"/>
      <c r="K108" s="26" t="s">
        <v>35</v>
      </c>
      <c r="L108" s="31"/>
      <c r="M108" s="258" t="str">
        <f>E21</f>
        <v xml:space="preserve"> </v>
      </c>
      <c r="N108" s="230"/>
      <c r="O108" s="230"/>
      <c r="P108" s="230"/>
      <c r="Q108" s="230"/>
      <c r="R108" s="32"/>
    </row>
    <row r="109" spans="2:18" s="1" customFormat="1" ht="10.35" customHeight="1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27" s="8" customFormat="1" ht="29.25" customHeight="1">
      <c r="B110" s="116"/>
      <c r="C110" s="117" t="s">
        <v>115</v>
      </c>
      <c r="D110" s="118" t="s">
        <v>116</v>
      </c>
      <c r="E110" s="118" t="s">
        <v>58</v>
      </c>
      <c r="F110" s="275" t="s">
        <v>117</v>
      </c>
      <c r="G110" s="276"/>
      <c r="H110" s="276"/>
      <c r="I110" s="276"/>
      <c r="J110" s="118" t="s">
        <v>118</v>
      </c>
      <c r="K110" s="118" t="s">
        <v>119</v>
      </c>
      <c r="L110" s="277" t="s">
        <v>120</v>
      </c>
      <c r="M110" s="276"/>
      <c r="N110" s="275" t="s">
        <v>108</v>
      </c>
      <c r="O110" s="276"/>
      <c r="P110" s="276"/>
      <c r="Q110" s="278"/>
      <c r="R110" s="119"/>
      <c r="T110" s="71" t="s">
        <v>121</v>
      </c>
      <c r="U110" s="72" t="s">
        <v>40</v>
      </c>
      <c r="V110" s="72" t="s">
        <v>122</v>
      </c>
      <c r="W110" s="72" t="s">
        <v>123</v>
      </c>
      <c r="X110" s="72" t="s">
        <v>124</v>
      </c>
      <c r="Y110" s="72" t="s">
        <v>125</v>
      </c>
      <c r="Z110" s="72" t="s">
        <v>126</v>
      </c>
      <c r="AA110" s="73" t="s">
        <v>127</v>
      </c>
    </row>
    <row r="111" spans="2:63" s="1" customFormat="1" ht="29.25" customHeight="1">
      <c r="B111" s="30"/>
      <c r="C111" s="75" t="s">
        <v>105</v>
      </c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266">
        <f>BK111</f>
        <v>0</v>
      </c>
      <c r="O111" s="267"/>
      <c r="P111" s="267"/>
      <c r="Q111" s="267"/>
      <c r="R111" s="32"/>
      <c r="T111" s="74"/>
      <c r="U111" s="46"/>
      <c r="V111" s="46"/>
      <c r="W111" s="120">
        <f>W112</f>
        <v>0</v>
      </c>
      <c r="X111" s="46"/>
      <c r="Y111" s="120">
        <f>Y112</f>
        <v>0</v>
      </c>
      <c r="Z111" s="46"/>
      <c r="AA111" s="121">
        <f>AA112</f>
        <v>0</v>
      </c>
      <c r="AT111" s="15" t="s">
        <v>75</v>
      </c>
      <c r="AU111" s="15" t="s">
        <v>110</v>
      </c>
      <c r="BK111" s="122">
        <f>BK112</f>
        <v>0</v>
      </c>
    </row>
    <row r="112" spans="2:63" s="9" customFormat="1" ht="37.35" customHeight="1">
      <c r="B112" s="123"/>
      <c r="C112" s="124"/>
      <c r="D112" s="125" t="s">
        <v>265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268">
        <f>BK112</f>
        <v>0</v>
      </c>
      <c r="O112" s="269"/>
      <c r="P112" s="269"/>
      <c r="Q112" s="269"/>
      <c r="R112" s="126"/>
      <c r="T112" s="127"/>
      <c r="U112" s="124"/>
      <c r="V112" s="124"/>
      <c r="W112" s="128">
        <f>W113</f>
        <v>0</v>
      </c>
      <c r="X112" s="124"/>
      <c r="Y112" s="128">
        <f>Y113</f>
        <v>0</v>
      </c>
      <c r="Z112" s="124"/>
      <c r="AA112" s="129">
        <f>AA113</f>
        <v>0</v>
      </c>
      <c r="AR112" s="130" t="s">
        <v>19</v>
      </c>
      <c r="AT112" s="131" t="s">
        <v>75</v>
      </c>
      <c r="AU112" s="131" t="s">
        <v>76</v>
      </c>
      <c r="AY112" s="130" t="s">
        <v>128</v>
      </c>
      <c r="BK112" s="132">
        <f>BK113</f>
        <v>0</v>
      </c>
    </row>
    <row r="113" spans="2:63" s="9" customFormat="1" ht="19.9" customHeight="1">
      <c r="B113" s="123"/>
      <c r="C113" s="124"/>
      <c r="D113" s="133" t="s">
        <v>266</v>
      </c>
      <c r="E113" s="133"/>
      <c r="F113" s="133"/>
      <c r="G113" s="133"/>
      <c r="H113" s="133"/>
      <c r="I113" s="133"/>
      <c r="J113" s="133"/>
      <c r="K113" s="133"/>
      <c r="L113" s="133"/>
      <c r="M113" s="133"/>
      <c r="N113" s="270">
        <f>BK113</f>
        <v>0</v>
      </c>
      <c r="O113" s="271"/>
      <c r="P113" s="271"/>
      <c r="Q113" s="271"/>
      <c r="R113" s="126"/>
      <c r="T113" s="127"/>
      <c r="U113" s="124"/>
      <c r="V113" s="124"/>
      <c r="W113" s="128">
        <f>SUM(W114:W122)</f>
        <v>0</v>
      </c>
      <c r="X113" s="124"/>
      <c r="Y113" s="128">
        <f>SUM(Y114:Y122)</f>
        <v>0</v>
      </c>
      <c r="Z113" s="124"/>
      <c r="AA113" s="129">
        <f>SUM(AA114:AA122)</f>
        <v>0</v>
      </c>
      <c r="AR113" s="130" t="s">
        <v>19</v>
      </c>
      <c r="AT113" s="131" t="s">
        <v>75</v>
      </c>
      <c r="AU113" s="131" t="s">
        <v>19</v>
      </c>
      <c r="AY113" s="130" t="s">
        <v>128</v>
      </c>
      <c r="BK113" s="132">
        <f>SUM(BK114:BK122)</f>
        <v>0</v>
      </c>
    </row>
    <row r="114" spans="2:65" s="1" customFormat="1" ht="22.5" customHeight="1">
      <c r="B114" s="134"/>
      <c r="C114" s="135" t="s">
        <v>19</v>
      </c>
      <c r="D114" s="135" t="s">
        <v>129</v>
      </c>
      <c r="E114" s="136" t="s">
        <v>252</v>
      </c>
      <c r="F114" s="302" t="s">
        <v>267</v>
      </c>
      <c r="G114" s="303"/>
      <c r="H114" s="303"/>
      <c r="I114" s="303"/>
      <c r="J114" s="137" t="s">
        <v>268</v>
      </c>
      <c r="K114" s="138">
        <v>1</v>
      </c>
      <c r="L114" s="304"/>
      <c r="M114" s="303"/>
      <c r="N114" s="304">
        <f>ROUND(L114*K114,2)</f>
        <v>0</v>
      </c>
      <c r="O114" s="303"/>
      <c r="P114" s="303"/>
      <c r="Q114" s="303"/>
      <c r="R114" s="139"/>
      <c r="T114" s="140" t="s">
        <v>3</v>
      </c>
      <c r="U114" s="39" t="s">
        <v>41</v>
      </c>
      <c r="V114" s="141">
        <v>0</v>
      </c>
      <c r="W114" s="141">
        <f>V114*K114</f>
        <v>0</v>
      </c>
      <c r="X114" s="141">
        <v>0</v>
      </c>
      <c r="Y114" s="141">
        <f>X114*K114</f>
        <v>0</v>
      </c>
      <c r="Z114" s="141">
        <v>0</v>
      </c>
      <c r="AA114" s="142">
        <f>Z114*K114</f>
        <v>0</v>
      </c>
      <c r="AR114" s="15" t="s">
        <v>133</v>
      </c>
      <c r="AT114" s="15" t="s">
        <v>129</v>
      </c>
      <c r="AU114" s="15" t="s">
        <v>101</v>
      </c>
      <c r="AY114" s="15" t="s">
        <v>128</v>
      </c>
      <c r="BE114" s="143">
        <f>IF(U114="základní",N114,0)</f>
        <v>0</v>
      </c>
      <c r="BF114" s="143">
        <f>IF(U114="snížená",N114,0)</f>
        <v>0</v>
      </c>
      <c r="BG114" s="143">
        <f>IF(U114="zákl. přenesená",N114,0)</f>
        <v>0</v>
      </c>
      <c r="BH114" s="143">
        <f>IF(U114="sníž. přenesená",N114,0)</f>
        <v>0</v>
      </c>
      <c r="BI114" s="143">
        <f>IF(U114="nulová",N114,0)</f>
        <v>0</v>
      </c>
      <c r="BJ114" s="15" t="s">
        <v>19</v>
      </c>
      <c r="BK114" s="143">
        <f>ROUND(L114*K114,2)</f>
        <v>0</v>
      </c>
      <c r="BL114" s="15" t="s">
        <v>133</v>
      </c>
      <c r="BM114" s="15" t="s">
        <v>269</v>
      </c>
    </row>
    <row r="115" spans="2:51" s="10" customFormat="1" ht="22.5" customHeight="1">
      <c r="B115" s="144"/>
      <c r="C115" s="145"/>
      <c r="D115" s="145"/>
      <c r="E115" s="146" t="s">
        <v>3</v>
      </c>
      <c r="F115" s="298" t="s">
        <v>270</v>
      </c>
      <c r="G115" s="299"/>
      <c r="H115" s="299"/>
      <c r="I115" s="299"/>
      <c r="J115" s="145"/>
      <c r="K115" s="147">
        <v>1</v>
      </c>
      <c r="L115" s="145"/>
      <c r="M115" s="145"/>
      <c r="N115" s="145"/>
      <c r="O115" s="145"/>
      <c r="P115" s="145"/>
      <c r="Q115" s="145"/>
      <c r="R115" s="148"/>
      <c r="T115" s="149"/>
      <c r="U115" s="145"/>
      <c r="V115" s="145"/>
      <c r="W115" s="145"/>
      <c r="X115" s="145"/>
      <c r="Y115" s="145"/>
      <c r="Z115" s="145"/>
      <c r="AA115" s="150"/>
      <c r="AT115" s="151" t="s">
        <v>135</v>
      </c>
      <c r="AU115" s="151" t="s">
        <v>101</v>
      </c>
      <c r="AV115" s="10" t="s">
        <v>101</v>
      </c>
      <c r="AW115" s="10" t="s">
        <v>34</v>
      </c>
      <c r="AX115" s="10" t="s">
        <v>76</v>
      </c>
      <c r="AY115" s="151" t="s">
        <v>128</v>
      </c>
    </row>
    <row r="116" spans="2:51" s="11" customFormat="1" ht="22.5" customHeight="1">
      <c r="B116" s="152"/>
      <c r="C116" s="153"/>
      <c r="D116" s="153"/>
      <c r="E116" s="154" t="s">
        <v>3</v>
      </c>
      <c r="F116" s="300" t="s">
        <v>136</v>
      </c>
      <c r="G116" s="301"/>
      <c r="H116" s="301"/>
      <c r="I116" s="301"/>
      <c r="J116" s="153"/>
      <c r="K116" s="155">
        <v>1</v>
      </c>
      <c r="L116" s="153"/>
      <c r="M116" s="153"/>
      <c r="N116" s="153"/>
      <c r="O116" s="153"/>
      <c r="P116" s="153"/>
      <c r="Q116" s="153"/>
      <c r="R116" s="156"/>
      <c r="T116" s="157"/>
      <c r="U116" s="153"/>
      <c r="V116" s="153"/>
      <c r="W116" s="153"/>
      <c r="X116" s="153"/>
      <c r="Y116" s="153"/>
      <c r="Z116" s="153"/>
      <c r="AA116" s="158"/>
      <c r="AT116" s="159" t="s">
        <v>135</v>
      </c>
      <c r="AU116" s="159" t="s">
        <v>101</v>
      </c>
      <c r="AV116" s="11" t="s">
        <v>133</v>
      </c>
      <c r="AW116" s="11" t="s">
        <v>34</v>
      </c>
      <c r="AX116" s="11" t="s">
        <v>19</v>
      </c>
      <c r="AY116" s="159" t="s">
        <v>128</v>
      </c>
    </row>
    <row r="117" spans="2:65" s="1" customFormat="1" ht="22.5" customHeight="1">
      <c r="B117" s="134"/>
      <c r="C117" s="135" t="s">
        <v>101</v>
      </c>
      <c r="D117" s="135" t="s">
        <v>129</v>
      </c>
      <c r="E117" s="136" t="s">
        <v>257</v>
      </c>
      <c r="F117" s="302" t="s">
        <v>271</v>
      </c>
      <c r="G117" s="303"/>
      <c r="H117" s="303"/>
      <c r="I117" s="303"/>
      <c r="J117" s="137" t="s">
        <v>268</v>
      </c>
      <c r="K117" s="138">
        <v>1</v>
      </c>
      <c r="L117" s="304"/>
      <c r="M117" s="303"/>
      <c r="N117" s="304">
        <f>ROUND(L117*K117,2)</f>
        <v>0</v>
      </c>
      <c r="O117" s="303"/>
      <c r="P117" s="303"/>
      <c r="Q117" s="303"/>
      <c r="R117" s="139"/>
      <c r="T117" s="140" t="s">
        <v>3</v>
      </c>
      <c r="U117" s="39" t="s">
        <v>41</v>
      </c>
      <c r="V117" s="141">
        <v>0</v>
      </c>
      <c r="W117" s="141">
        <f>V117*K117</f>
        <v>0</v>
      </c>
      <c r="X117" s="141">
        <v>0</v>
      </c>
      <c r="Y117" s="141">
        <f>X117*K117</f>
        <v>0</v>
      </c>
      <c r="Z117" s="141">
        <v>0</v>
      </c>
      <c r="AA117" s="142">
        <f>Z117*K117</f>
        <v>0</v>
      </c>
      <c r="AR117" s="15" t="s">
        <v>133</v>
      </c>
      <c r="AT117" s="15" t="s">
        <v>129</v>
      </c>
      <c r="AU117" s="15" t="s">
        <v>101</v>
      </c>
      <c r="AY117" s="15" t="s">
        <v>128</v>
      </c>
      <c r="BE117" s="143">
        <f>IF(U117="základní",N117,0)</f>
        <v>0</v>
      </c>
      <c r="BF117" s="143">
        <f>IF(U117="snížená",N117,0)</f>
        <v>0</v>
      </c>
      <c r="BG117" s="143">
        <f>IF(U117="zákl. přenesená",N117,0)</f>
        <v>0</v>
      </c>
      <c r="BH117" s="143">
        <f>IF(U117="sníž. přenesená",N117,0)</f>
        <v>0</v>
      </c>
      <c r="BI117" s="143">
        <f>IF(U117="nulová",N117,0)</f>
        <v>0</v>
      </c>
      <c r="BJ117" s="15" t="s">
        <v>19</v>
      </c>
      <c r="BK117" s="143">
        <f>ROUND(L117*K117,2)</f>
        <v>0</v>
      </c>
      <c r="BL117" s="15" t="s">
        <v>133</v>
      </c>
      <c r="BM117" s="15" t="s">
        <v>272</v>
      </c>
    </row>
    <row r="118" spans="2:51" s="10" customFormat="1" ht="22.5" customHeight="1">
      <c r="B118" s="144"/>
      <c r="C118" s="145"/>
      <c r="D118" s="145"/>
      <c r="E118" s="146" t="s">
        <v>3</v>
      </c>
      <c r="F118" s="298" t="s">
        <v>19</v>
      </c>
      <c r="G118" s="299"/>
      <c r="H118" s="299"/>
      <c r="I118" s="299"/>
      <c r="J118" s="145"/>
      <c r="K118" s="147">
        <v>1</v>
      </c>
      <c r="L118" s="145"/>
      <c r="M118" s="145"/>
      <c r="N118" s="145"/>
      <c r="O118" s="145"/>
      <c r="P118" s="145"/>
      <c r="Q118" s="145"/>
      <c r="R118" s="148"/>
      <c r="T118" s="149"/>
      <c r="U118" s="145"/>
      <c r="V118" s="145"/>
      <c r="W118" s="145"/>
      <c r="X118" s="145"/>
      <c r="Y118" s="145"/>
      <c r="Z118" s="145"/>
      <c r="AA118" s="150"/>
      <c r="AT118" s="151" t="s">
        <v>135</v>
      </c>
      <c r="AU118" s="151" t="s">
        <v>101</v>
      </c>
      <c r="AV118" s="10" t="s">
        <v>101</v>
      </c>
      <c r="AW118" s="10" t="s">
        <v>34</v>
      </c>
      <c r="AX118" s="10" t="s">
        <v>76</v>
      </c>
      <c r="AY118" s="151" t="s">
        <v>128</v>
      </c>
    </row>
    <row r="119" spans="2:51" s="11" customFormat="1" ht="22.5" customHeight="1">
      <c r="B119" s="152"/>
      <c r="C119" s="153"/>
      <c r="D119" s="153"/>
      <c r="E119" s="154" t="s">
        <v>3</v>
      </c>
      <c r="F119" s="300" t="s">
        <v>136</v>
      </c>
      <c r="G119" s="301"/>
      <c r="H119" s="301"/>
      <c r="I119" s="301"/>
      <c r="J119" s="153"/>
      <c r="K119" s="155">
        <v>1</v>
      </c>
      <c r="L119" s="153"/>
      <c r="M119" s="153"/>
      <c r="N119" s="153"/>
      <c r="O119" s="153"/>
      <c r="P119" s="153"/>
      <c r="Q119" s="153"/>
      <c r="R119" s="156"/>
      <c r="T119" s="157"/>
      <c r="U119" s="153"/>
      <c r="V119" s="153"/>
      <c r="W119" s="153"/>
      <c r="X119" s="153"/>
      <c r="Y119" s="153"/>
      <c r="Z119" s="153"/>
      <c r="AA119" s="158"/>
      <c r="AT119" s="159" t="s">
        <v>135</v>
      </c>
      <c r="AU119" s="159" t="s">
        <v>101</v>
      </c>
      <c r="AV119" s="11" t="s">
        <v>133</v>
      </c>
      <c r="AW119" s="11" t="s">
        <v>34</v>
      </c>
      <c r="AX119" s="11" t="s">
        <v>19</v>
      </c>
      <c r="AY119" s="159" t="s">
        <v>128</v>
      </c>
    </row>
    <row r="120" spans="2:65" s="1" customFormat="1" ht="22.5" customHeight="1">
      <c r="B120" s="134"/>
      <c r="C120" s="135" t="s">
        <v>140</v>
      </c>
      <c r="D120" s="135" t="s">
        <v>129</v>
      </c>
      <c r="E120" s="136" t="s">
        <v>261</v>
      </c>
      <c r="F120" s="302" t="s">
        <v>273</v>
      </c>
      <c r="G120" s="303"/>
      <c r="H120" s="303"/>
      <c r="I120" s="303"/>
      <c r="J120" s="137" t="s">
        <v>268</v>
      </c>
      <c r="K120" s="138">
        <v>1</v>
      </c>
      <c r="L120" s="304"/>
      <c r="M120" s="303"/>
      <c r="N120" s="304">
        <f>ROUND(L120*K120,2)</f>
        <v>0</v>
      </c>
      <c r="O120" s="303"/>
      <c r="P120" s="303"/>
      <c r="Q120" s="303"/>
      <c r="R120" s="139"/>
      <c r="T120" s="140" t="s">
        <v>3</v>
      </c>
      <c r="U120" s="39" t="s">
        <v>41</v>
      </c>
      <c r="V120" s="141">
        <v>0</v>
      </c>
      <c r="W120" s="141">
        <f>V120*K120</f>
        <v>0</v>
      </c>
      <c r="X120" s="141">
        <v>0</v>
      </c>
      <c r="Y120" s="141">
        <f>X120*K120</f>
        <v>0</v>
      </c>
      <c r="Z120" s="141">
        <v>0</v>
      </c>
      <c r="AA120" s="142">
        <f>Z120*K120</f>
        <v>0</v>
      </c>
      <c r="AR120" s="15" t="s">
        <v>133</v>
      </c>
      <c r="AT120" s="15" t="s">
        <v>129</v>
      </c>
      <c r="AU120" s="15" t="s">
        <v>101</v>
      </c>
      <c r="AY120" s="15" t="s">
        <v>128</v>
      </c>
      <c r="BE120" s="143">
        <f>IF(U120="základní",N120,0)</f>
        <v>0</v>
      </c>
      <c r="BF120" s="143">
        <f>IF(U120="snížená",N120,0)</f>
        <v>0</v>
      </c>
      <c r="BG120" s="143">
        <f>IF(U120="zákl. přenesená",N120,0)</f>
        <v>0</v>
      </c>
      <c r="BH120" s="143">
        <f>IF(U120="sníž. přenesená",N120,0)</f>
        <v>0</v>
      </c>
      <c r="BI120" s="143">
        <f>IF(U120="nulová",N120,0)</f>
        <v>0</v>
      </c>
      <c r="BJ120" s="15" t="s">
        <v>19</v>
      </c>
      <c r="BK120" s="143">
        <f>ROUND(L120*K120,2)</f>
        <v>0</v>
      </c>
      <c r="BL120" s="15" t="s">
        <v>133</v>
      </c>
      <c r="BM120" s="15" t="s">
        <v>274</v>
      </c>
    </row>
    <row r="121" spans="2:51" s="10" customFormat="1" ht="44.25" customHeight="1">
      <c r="B121" s="144"/>
      <c r="C121" s="145"/>
      <c r="D121" s="145"/>
      <c r="E121" s="146" t="s">
        <v>3</v>
      </c>
      <c r="F121" s="298" t="s">
        <v>275</v>
      </c>
      <c r="G121" s="299"/>
      <c r="H121" s="299"/>
      <c r="I121" s="299"/>
      <c r="J121" s="145"/>
      <c r="K121" s="147">
        <v>1</v>
      </c>
      <c r="L121" s="145"/>
      <c r="M121" s="145"/>
      <c r="N121" s="145"/>
      <c r="O121" s="145"/>
      <c r="P121" s="145"/>
      <c r="Q121" s="145"/>
      <c r="R121" s="148"/>
      <c r="T121" s="149"/>
      <c r="U121" s="145"/>
      <c r="V121" s="145"/>
      <c r="W121" s="145"/>
      <c r="X121" s="145"/>
      <c r="Y121" s="145"/>
      <c r="Z121" s="145"/>
      <c r="AA121" s="150"/>
      <c r="AT121" s="151" t="s">
        <v>135</v>
      </c>
      <c r="AU121" s="151" t="s">
        <v>101</v>
      </c>
      <c r="AV121" s="10" t="s">
        <v>101</v>
      </c>
      <c r="AW121" s="10" t="s">
        <v>34</v>
      </c>
      <c r="AX121" s="10" t="s">
        <v>76</v>
      </c>
      <c r="AY121" s="151" t="s">
        <v>128</v>
      </c>
    </row>
    <row r="122" spans="2:51" s="11" customFormat="1" ht="22.5" customHeight="1">
      <c r="B122" s="152"/>
      <c r="C122" s="153"/>
      <c r="D122" s="153"/>
      <c r="E122" s="154" t="s">
        <v>3</v>
      </c>
      <c r="F122" s="300" t="s">
        <v>136</v>
      </c>
      <c r="G122" s="301"/>
      <c r="H122" s="301"/>
      <c r="I122" s="301"/>
      <c r="J122" s="153"/>
      <c r="K122" s="155">
        <v>1</v>
      </c>
      <c r="L122" s="153"/>
      <c r="M122" s="153"/>
      <c r="N122" s="153"/>
      <c r="O122" s="153"/>
      <c r="P122" s="153"/>
      <c r="Q122" s="153"/>
      <c r="R122" s="156"/>
      <c r="T122" s="160"/>
      <c r="U122" s="161"/>
      <c r="V122" s="161"/>
      <c r="W122" s="161"/>
      <c r="X122" s="161"/>
      <c r="Y122" s="161"/>
      <c r="Z122" s="161"/>
      <c r="AA122" s="162"/>
      <c r="AT122" s="159" t="s">
        <v>135</v>
      </c>
      <c r="AU122" s="159" t="s">
        <v>101</v>
      </c>
      <c r="AV122" s="11" t="s">
        <v>133</v>
      </c>
      <c r="AW122" s="11" t="s">
        <v>34</v>
      </c>
      <c r="AX122" s="11" t="s">
        <v>19</v>
      </c>
      <c r="AY122" s="159" t="s">
        <v>128</v>
      </c>
    </row>
    <row r="123" spans="2:18" s="1" customFormat="1" ht="6.95" customHeight="1">
      <c r="B123" s="54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6"/>
    </row>
  </sheetData>
  <mergeCells count="70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2:Q92"/>
    <mergeCell ref="L94:Q94"/>
    <mergeCell ref="C100:Q100"/>
    <mergeCell ref="F102:P102"/>
    <mergeCell ref="F103:P103"/>
    <mergeCell ref="M105:P105"/>
    <mergeCell ref="M107:Q107"/>
    <mergeCell ref="M108:Q108"/>
    <mergeCell ref="N117:Q117"/>
    <mergeCell ref="F110:I110"/>
    <mergeCell ref="L110:M110"/>
    <mergeCell ref="N110:Q110"/>
    <mergeCell ref="F114:I114"/>
    <mergeCell ref="L114:M114"/>
    <mergeCell ref="N114:Q114"/>
    <mergeCell ref="H1:K1"/>
    <mergeCell ref="S2:AC2"/>
    <mergeCell ref="F121:I121"/>
    <mergeCell ref="F122:I122"/>
    <mergeCell ref="N111:Q111"/>
    <mergeCell ref="N112:Q112"/>
    <mergeCell ref="N113:Q113"/>
    <mergeCell ref="F118:I118"/>
    <mergeCell ref="F119:I119"/>
    <mergeCell ref="F120:I120"/>
    <mergeCell ref="L120:M120"/>
    <mergeCell ref="N120:Q120"/>
    <mergeCell ref="F115:I115"/>
    <mergeCell ref="F116:I116"/>
    <mergeCell ref="F117:I117"/>
    <mergeCell ref="L117:M117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0" tooltip="Rozpočet" display="3) Rozpočet"/>
    <hyperlink ref="S1:T1" location="'Rekapitulace stavby'!C2" tooltip="Rekapitulace stavby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Dolenský</dc:creator>
  <cp:keywords/>
  <dc:description/>
  <cp:lastModifiedBy>hladikova</cp:lastModifiedBy>
  <dcterms:created xsi:type="dcterms:W3CDTF">2016-11-16T12:36:13Z</dcterms:created>
  <dcterms:modified xsi:type="dcterms:W3CDTF">2020-06-16T12:48:36Z</dcterms:modified>
  <cp:category/>
  <cp:version/>
  <cp:contentType/>
  <cp:contentStatus/>
</cp:coreProperties>
</file>