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List1" sheetId="1" r:id="rId1"/>
    <sheet name="List2" sheetId="2" r:id="rId2"/>
  </sheets>
  <definedNames/>
  <calcPr calcId="152511"/>
</workbook>
</file>

<file path=xl/sharedStrings.xml><?xml version="1.0" encoding="utf-8"?>
<sst xmlns="http://schemas.openxmlformats.org/spreadsheetml/2006/main" count="240" uniqueCount="90">
  <si>
    <t>délka</t>
  </si>
  <si>
    <t>Propoj Hlouška -Šipší</t>
  </si>
  <si>
    <t>Propoj BK4 - Bk 10</t>
  </si>
  <si>
    <t xml:space="preserve">třída </t>
  </si>
  <si>
    <t xml:space="preserve">  (m)</t>
  </si>
  <si>
    <t>izolace</t>
  </si>
  <si>
    <t>lokalita Hlouška</t>
  </si>
  <si>
    <t>lokalita Šipší celkem</t>
  </si>
  <si>
    <t xml:space="preserve">     z toho VS 9</t>
  </si>
  <si>
    <t xml:space="preserve">                   býv. BK 4</t>
  </si>
  <si>
    <t xml:space="preserve">                   býv. BK 10</t>
  </si>
  <si>
    <t xml:space="preserve">rok </t>
  </si>
  <si>
    <t>montáží</t>
  </si>
  <si>
    <t>V 1. třídě izolací má KH TEBIS celkem =</t>
  </si>
  <si>
    <t>m potrubí</t>
  </si>
  <si>
    <t xml:space="preserve"> </t>
  </si>
  <si>
    <t xml:space="preserve">                    DN 50</t>
  </si>
  <si>
    <t xml:space="preserve">                    DN 80</t>
  </si>
  <si>
    <t xml:space="preserve">                    DN 100</t>
  </si>
  <si>
    <t xml:space="preserve">lokalita </t>
  </si>
  <si>
    <t xml:space="preserve">                    DN 125</t>
  </si>
  <si>
    <t xml:space="preserve">                    DN 150</t>
  </si>
  <si>
    <t xml:space="preserve">                    DN 200</t>
  </si>
  <si>
    <t xml:space="preserve">                    DN 250</t>
  </si>
  <si>
    <t xml:space="preserve"> z toho je DN 40</t>
  </si>
  <si>
    <t xml:space="preserve">Hlouška </t>
  </si>
  <si>
    <t>Šipší</t>
  </si>
  <si>
    <t xml:space="preserve">      propoj VS 11 - Sportovci</t>
  </si>
  <si>
    <t>Šipší bez VS 9 a propoje Sportovci</t>
  </si>
  <si>
    <t xml:space="preserve">                    DN 65</t>
  </si>
  <si>
    <t>Předpoklady :</t>
  </si>
  <si>
    <t>výst. trubka</t>
  </si>
  <si>
    <t>zpát.trubka</t>
  </si>
  <si>
    <t>poč. dní</t>
  </si>
  <si>
    <t>období</t>
  </si>
  <si>
    <t>zima</t>
  </si>
  <si>
    <t>tep. média</t>
  </si>
  <si>
    <t>tep. okolí</t>
  </si>
  <si>
    <t>léto</t>
  </si>
  <si>
    <t>jaro + podzim</t>
  </si>
  <si>
    <t xml:space="preserve"> ( W/m)</t>
  </si>
  <si>
    <t>pro délu v m (v GJ)</t>
  </si>
  <si>
    <t xml:space="preserve">Pro rozdíl teplot </t>
  </si>
  <si>
    <t xml:space="preserve"> (topné médium - venkovní )</t>
  </si>
  <si>
    <t xml:space="preserve"> = 50°C</t>
  </si>
  <si>
    <t xml:space="preserve"> GJ</t>
  </si>
  <si>
    <t xml:space="preserve"> = 70°C</t>
  </si>
  <si>
    <t xml:space="preserve">  ( m délky)</t>
  </si>
  <si>
    <t xml:space="preserve"> jen pro zpátečku jaro + podzim</t>
  </si>
  <si>
    <t xml:space="preserve"> jen pro přívod  - léto </t>
  </si>
  <si>
    <t xml:space="preserve"> jen pro zpátečku - zima </t>
  </si>
  <si>
    <t>rozdíl teplot přív.</t>
  </si>
  <si>
    <t>zpát.</t>
  </si>
  <si>
    <t xml:space="preserve"> jen pro zpátečku  - léto </t>
  </si>
  <si>
    <t xml:space="preserve"> = 35°C</t>
  </si>
  <si>
    <t xml:space="preserve"> = 45°C</t>
  </si>
  <si>
    <t xml:space="preserve"> jen pro přívod jaro + podzim</t>
  </si>
  <si>
    <t xml:space="preserve"> jen pro přívod - zima</t>
  </si>
  <si>
    <t xml:space="preserve"> = 90°C</t>
  </si>
  <si>
    <t xml:space="preserve">Odhad celkové ztráty </t>
  </si>
  <si>
    <t xml:space="preserve">zima </t>
  </si>
  <si>
    <t>přívod</t>
  </si>
  <si>
    <t>zpátečka</t>
  </si>
  <si>
    <t xml:space="preserve">                                           celkem</t>
  </si>
  <si>
    <t xml:space="preserve"> (platí jen pro rozvody třídy 1.)</t>
  </si>
  <si>
    <t xml:space="preserve">                                          celkem vše</t>
  </si>
  <si>
    <t>GJ</t>
  </si>
  <si>
    <t>Při současné ceně GJ = 572,48 Kč/GJ</t>
  </si>
  <si>
    <t xml:space="preserve"> je odhadutá úspora </t>
  </si>
  <si>
    <t>Kč/ rok</t>
  </si>
  <si>
    <t>Odhad ceny výměny potrubí</t>
  </si>
  <si>
    <t>celkem</t>
  </si>
  <si>
    <t>Kč</t>
  </si>
  <si>
    <t xml:space="preserve">                          návratnost </t>
  </si>
  <si>
    <t xml:space="preserve"> let</t>
  </si>
  <si>
    <t>Pro jen přídavnou izolaci trubek budou nižší rozdíly koeficientů = nižší úspory, ale i nižší cena realizace.</t>
  </si>
  <si>
    <t xml:space="preserve">Délky potrubí a třídy izolací předizolu a odhad ztrát </t>
  </si>
  <si>
    <t>poznámka</t>
  </si>
  <si>
    <t>nepočítáno</t>
  </si>
  <si>
    <t>celkem v 1. třídě Hlouška + Šipší</t>
  </si>
  <si>
    <t>počet dní</t>
  </si>
  <si>
    <t>x hodin</t>
  </si>
  <si>
    <t>rozdíl pro 3. a 1. třídu</t>
  </si>
  <si>
    <t xml:space="preserve"> pro cca 30 tis. Kč/ běžný m</t>
  </si>
  <si>
    <t xml:space="preserve">Při 80% dotaci by náklady byly </t>
  </si>
  <si>
    <t>Není počítáno s vlivem zenimy nebo prostředí okolo trubky - skutečná ztráta bude menší !</t>
  </si>
  <si>
    <t>DN</t>
  </si>
  <si>
    <t>níže</t>
  </si>
  <si>
    <t xml:space="preserve">Délky potrubí a třídy izolací předizolu pro odhad ztrát </t>
  </si>
  <si>
    <t xml:space="preserve">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</si>
</sst>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00"/>
    <numFmt numFmtId="165" formatCode="#,##0.00000000"/>
    <numFmt numFmtId="166" formatCode="0.000"/>
    <numFmt numFmtId="167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Font="1"/>
    <xf numFmtId="166" fontId="3" fillId="0" borderId="0" xfId="0" applyNumberFormat="1" applyFont="1"/>
    <xf numFmtId="4" fontId="3" fillId="0" borderId="0" xfId="0" applyNumberFormat="1" applyFont="1"/>
    <xf numFmtId="3" fontId="3" fillId="0" borderId="0" xfId="0" applyNumberFormat="1" applyFont="1"/>
    <xf numFmtId="167" fontId="3" fillId="0" borderId="0" xfId="0" applyNumberFormat="1" applyFont="1"/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workbookViewId="0" topLeftCell="A1">
      <selection activeCell="A1" sqref="A1:I26"/>
    </sheetView>
  </sheetViews>
  <sheetFormatPr defaultColWidth="9.140625" defaultRowHeight="15"/>
  <cols>
    <col min="1" max="1" width="31.28125" style="0" customWidth="1"/>
    <col min="2" max="2" width="10.28125" style="0" customWidth="1"/>
    <col min="3" max="3" width="11.421875" style="0" customWidth="1"/>
    <col min="4" max="4" width="15.00390625" style="0" customWidth="1"/>
    <col min="5" max="5" width="12.140625" style="0" customWidth="1"/>
    <col min="9" max="9" width="13.7109375" style="0" customWidth="1"/>
  </cols>
  <sheetData>
    <row r="1" spans="1:12" ht="18.75">
      <c r="A1" s="1" t="s">
        <v>76</v>
      </c>
      <c r="L1" t="s">
        <v>15</v>
      </c>
    </row>
    <row r="3" spans="2:5" ht="15">
      <c r="B3" t="s">
        <v>0</v>
      </c>
      <c r="C3" t="s">
        <v>3</v>
      </c>
      <c r="D3" t="s">
        <v>11</v>
      </c>
      <c r="E3" t="s">
        <v>77</v>
      </c>
    </row>
    <row r="4" spans="2:11" ht="15">
      <c r="B4" t="s">
        <v>4</v>
      </c>
      <c r="C4" t="s">
        <v>5</v>
      </c>
      <c r="D4" t="s">
        <v>12</v>
      </c>
      <c r="K4">
        <v>614</v>
      </c>
    </row>
    <row r="5" spans="1:11" ht="15">
      <c r="A5" t="s">
        <v>1</v>
      </c>
      <c r="B5">
        <v>614</v>
      </c>
      <c r="C5">
        <v>3</v>
      </c>
      <c r="D5">
        <v>2013</v>
      </c>
      <c r="E5" t="s">
        <v>78</v>
      </c>
      <c r="K5" s="2">
        <v>581</v>
      </c>
    </row>
    <row r="6" spans="1:11" ht="15">
      <c r="A6" t="s">
        <v>2</v>
      </c>
      <c r="B6" s="2">
        <v>581</v>
      </c>
      <c r="C6">
        <v>3</v>
      </c>
      <c r="D6">
        <v>2013</v>
      </c>
      <c r="E6" t="s">
        <v>78</v>
      </c>
      <c r="K6" s="2">
        <v>1731</v>
      </c>
    </row>
    <row r="7" spans="1:11" ht="15">
      <c r="A7" t="s">
        <v>6</v>
      </c>
      <c r="B7" s="2">
        <v>1731</v>
      </c>
      <c r="C7">
        <v>1</v>
      </c>
      <c r="D7">
        <v>1994</v>
      </c>
      <c r="K7" s="2">
        <v>3179</v>
      </c>
    </row>
    <row r="8" spans="1:11" ht="15">
      <c r="A8" t="s">
        <v>7</v>
      </c>
      <c r="B8" s="2">
        <v>3179</v>
      </c>
      <c r="K8" s="2">
        <v>209</v>
      </c>
    </row>
    <row r="9" spans="1:11" ht="15">
      <c r="A9" t="s">
        <v>8</v>
      </c>
      <c r="B9" s="2">
        <v>209</v>
      </c>
      <c r="C9">
        <v>2</v>
      </c>
      <c r="D9">
        <v>2008</v>
      </c>
      <c r="E9" t="s">
        <v>78</v>
      </c>
      <c r="K9" s="2">
        <v>203</v>
      </c>
    </row>
    <row r="10" spans="1:11" ht="15">
      <c r="A10" t="s">
        <v>9</v>
      </c>
      <c r="B10" s="2">
        <v>203</v>
      </c>
      <c r="C10">
        <v>1</v>
      </c>
      <c r="D10">
        <v>1994</v>
      </c>
      <c r="K10" s="2">
        <v>203</v>
      </c>
    </row>
    <row r="11" spans="1:11" ht="15">
      <c r="A11" t="s">
        <v>10</v>
      </c>
      <c r="B11" s="2">
        <v>203</v>
      </c>
      <c r="C11">
        <v>1</v>
      </c>
      <c r="D11">
        <v>1994</v>
      </c>
      <c r="K11" s="2">
        <v>865</v>
      </c>
    </row>
    <row r="12" spans="1:11" ht="15">
      <c r="A12" t="s">
        <v>27</v>
      </c>
      <c r="B12" s="2">
        <v>865</v>
      </c>
      <c r="C12">
        <v>2</v>
      </c>
      <c r="D12">
        <v>2010</v>
      </c>
      <c r="E12" t="s">
        <v>78</v>
      </c>
      <c r="K12">
        <f>SUM(K4:K11)</f>
        <v>7585</v>
      </c>
    </row>
    <row r="13" spans="1:2" ht="15">
      <c r="A13" t="s">
        <v>28</v>
      </c>
      <c r="B13" s="2">
        <f>B8-B9-B12</f>
        <v>2105</v>
      </c>
    </row>
    <row r="14" spans="1:2" ht="15">
      <c r="A14" s="3" t="s">
        <v>79</v>
      </c>
      <c r="B14" s="10">
        <f>B13+B7</f>
        <v>3836</v>
      </c>
    </row>
    <row r="15" spans="2:6" ht="15">
      <c r="B15" s="2"/>
      <c r="F15" t="s">
        <v>19</v>
      </c>
    </row>
    <row r="16" spans="1:8" ht="15">
      <c r="A16" s="3" t="s">
        <v>13</v>
      </c>
      <c r="B16" s="10"/>
      <c r="D16" s="2">
        <f>B13+B7</f>
        <v>3836</v>
      </c>
      <c r="E16" t="s">
        <v>14</v>
      </c>
      <c r="F16" t="s">
        <v>25</v>
      </c>
      <c r="G16" t="s">
        <v>26</v>
      </c>
      <c r="H16" t="s">
        <v>71</v>
      </c>
    </row>
    <row r="17" spans="1:7" ht="15">
      <c r="A17" t="s">
        <v>24</v>
      </c>
      <c r="B17" s="2"/>
      <c r="D17">
        <f aca="true" t="shared" si="0" ref="D17:D25">F17+G17</f>
        <v>268</v>
      </c>
      <c r="F17">
        <v>268</v>
      </c>
      <c r="G17">
        <v>0</v>
      </c>
    </row>
    <row r="18" spans="1:7" ht="15">
      <c r="A18" t="s">
        <v>16</v>
      </c>
      <c r="B18" s="2"/>
      <c r="D18">
        <f t="shared" si="0"/>
        <v>440</v>
      </c>
      <c r="F18">
        <v>273</v>
      </c>
      <c r="G18">
        <v>167</v>
      </c>
    </row>
    <row r="19" spans="1:7" ht="15">
      <c r="A19" t="s">
        <v>29</v>
      </c>
      <c r="D19">
        <f t="shared" si="0"/>
        <v>475</v>
      </c>
      <c r="F19">
        <v>425</v>
      </c>
      <c r="G19">
        <v>50</v>
      </c>
    </row>
    <row r="20" spans="1:7" ht="15">
      <c r="A20" t="s">
        <v>17</v>
      </c>
      <c r="D20">
        <f t="shared" si="0"/>
        <v>670</v>
      </c>
      <c r="F20">
        <v>360</v>
      </c>
      <c r="G20">
        <v>310</v>
      </c>
    </row>
    <row r="21" spans="1:7" ht="15">
      <c r="A21" t="s">
        <v>18</v>
      </c>
      <c r="D21">
        <f t="shared" si="0"/>
        <v>561</v>
      </c>
      <c r="F21">
        <v>225</v>
      </c>
      <c r="G21">
        <v>336</v>
      </c>
    </row>
    <row r="22" spans="1:7" ht="15">
      <c r="A22" t="s">
        <v>20</v>
      </c>
      <c r="D22">
        <f t="shared" si="0"/>
        <v>287</v>
      </c>
      <c r="F22">
        <v>0</v>
      </c>
      <c r="G22">
        <v>287</v>
      </c>
    </row>
    <row r="23" spans="1:7" ht="15">
      <c r="A23" t="s">
        <v>21</v>
      </c>
      <c r="D23">
        <f t="shared" si="0"/>
        <v>178</v>
      </c>
      <c r="F23">
        <v>0</v>
      </c>
      <c r="G23">
        <v>178</v>
      </c>
    </row>
    <row r="24" spans="1:7" ht="15">
      <c r="A24" t="s">
        <v>22</v>
      </c>
      <c r="D24">
        <f t="shared" si="0"/>
        <v>671</v>
      </c>
      <c r="F24">
        <v>180</v>
      </c>
      <c r="G24">
        <v>491</v>
      </c>
    </row>
    <row r="25" spans="1:7" ht="15">
      <c r="A25" t="s">
        <v>23</v>
      </c>
      <c r="D25">
        <f t="shared" si="0"/>
        <v>286</v>
      </c>
      <c r="F25">
        <v>0</v>
      </c>
      <c r="G25">
        <v>286</v>
      </c>
    </row>
    <row r="26" spans="6:8" ht="15">
      <c r="F26">
        <f>F17+F18+F19+F20+F21+F22+F23+F24+F25</f>
        <v>1731</v>
      </c>
      <c r="G26">
        <f>G17+G18+G19+G20+G21+G22+G23+G24+G25</f>
        <v>2105</v>
      </c>
      <c r="H26">
        <f>F26+G26</f>
        <v>3836</v>
      </c>
    </row>
    <row r="27" ht="15">
      <c r="A27" s="3" t="s">
        <v>30</v>
      </c>
    </row>
    <row r="28" spans="1:8" ht="15">
      <c r="A28" t="s">
        <v>34</v>
      </c>
      <c r="H28" t="s">
        <v>52</v>
      </c>
    </row>
    <row r="29" spans="4:7" ht="15">
      <c r="D29" t="s">
        <v>31</v>
      </c>
      <c r="E29" t="s">
        <v>32</v>
      </c>
      <c r="F29" t="s">
        <v>33</v>
      </c>
      <c r="G29" t="s">
        <v>51</v>
      </c>
    </row>
    <row r="30" spans="1:8" ht="15">
      <c r="A30" t="s">
        <v>35</v>
      </c>
      <c r="B30" t="s">
        <v>36</v>
      </c>
      <c r="D30">
        <v>90</v>
      </c>
      <c r="E30">
        <v>70</v>
      </c>
      <c r="F30">
        <v>90</v>
      </c>
      <c r="G30">
        <v>90</v>
      </c>
      <c r="H30">
        <v>70</v>
      </c>
    </row>
    <row r="31" spans="2:5" ht="15">
      <c r="B31" t="s">
        <v>37</v>
      </c>
      <c r="D31">
        <v>0</v>
      </c>
      <c r="E31">
        <v>0</v>
      </c>
    </row>
    <row r="32" spans="1:8" ht="15">
      <c r="A32" t="s">
        <v>38</v>
      </c>
      <c r="B32" t="s">
        <v>36</v>
      </c>
      <c r="D32">
        <v>65</v>
      </c>
      <c r="E32">
        <v>55</v>
      </c>
      <c r="F32">
        <v>92</v>
      </c>
      <c r="G32">
        <v>45</v>
      </c>
      <c r="H32">
        <v>35</v>
      </c>
    </row>
    <row r="33" spans="2:5" ht="15">
      <c r="B33" t="s">
        <v>37</v>
      </c>
      <c r="D33">
        <v>20</v>
      </c>
      <c r="E33">
        <v>20</v>
      </c>
    </row>
    <row r="34" spans="1:8" ht="15">
      <c r="A34" t="s">
        <v>39</v>
      </c>
      <c r="B34" t="s">
        <v>36</v>
      </c>
      <c r="D34">
        <v>80</v>
      </c>
      <c r="E34">
        <v>60</v>
      </c>
      <c r="F34">
        <v>183</v>
      </c>
      <c r="G34">
        <v>70</v>
      </c>
      <c r="H34">
        <v>50</v>
      </c>
    </row>
    <row r="35" spans="2:5" ht="15">
      <c r="B35" t="s">
        <v>37</v>
      </c>
      <c r="D35">
        <v>10</v>
      </c>
      <c r="E35">
        <v>10</v>
      </c>
    </row>
    <row r="37" ht="15">
      <c r="A37" t="s">
        <v>85</v>
      </c>
    </row>
    <row r="39" spans="1:8" ht="15">
      <c r="A39" s="3" t="s">
        <v>42</v>
      </c>
      <c r="B39" s="3"/>
      <c r="C39" s="3" t="s">
        <v>44</v>
      </c>
      <c r="G39" t="s">
        <v>80</v>
      </c>
      <c r="H39" t="s">
        <v>81</v>
      </c>
    </row>
    <row r="40" spans="1:8" ht="15">
      <c r="A40" t="s">
        <v>43</v>
      </c>
      <c r="C40" s="3" t="s">
        <v>82</v>
      </c>
      <c r="D40" s="3"/>
      <c r="E40" t="s">
        <v>40</v>
      </c>
      <c r="G40">
        <v>183</v>
      </c>
      <c r="H40">
        <f>G40*24</f>
        <v>4392</v>
      </c>
    </row>
    <row r="41" spans="1:4" ht="15">
      <c r="A41" s="3" t="s">
        <v>48</v>
      </c>
      <c r="B41" t="s">
        <v>47</v>
      </c>
      <c r="D41" t="s">
        <v>41</v>
      </c>
    </row>
    <row r="42" spans="1:6" ht="15">
      <c r="A42" t="s">
        <v>24</v>
      </c>
      <c r="B42">
        <v>268</v>
      </c>
      <c r="C42">
        <f>E42-F42</f>
        <v>2.0859999999999994</v>
      </c>
      <c r="D42" s="4">
        <f>C42*B42/1000000*3.6</f>
        <v>0.0020125727999999996</v>
      </c>
      <c r="E42">
        <v>9.674</v>
      </c>
      <c r="F42">
        <v>7.588</v>
      </c>
    </row>
    <row r="43" spans="1:6" ht="15">
      <c r="A43" t="s">
        <v>16</v>
      </c>
      <c r="B43">
        <v>440</v>
      </c>
      <c r="C43">
        <f aca="true" t="shared" si="1" ref="C43:C50">E43-F43</f>
        <v>2.5589999999999993</v>
      </c>
      <c r="D43" s="4">
        <f aca="true" t="shared" si="2" ref="D43:D50">C43*B43/1000000*3.6</f>
        <v>0.004053455999999999</v>
      </c>
      <c r="E43">
        <v>10.777</v>
      </c>
      <c r="F43">
        <v>8.218</v>
      </c>
    </row>
    <row r="44" spans="1:6" ht="15">
      <c r="A44" t="s">
        <v>29</v>
      </c>
      <c r="B44">
        <v>475</v>
      </c>
      <c r="C44">
        <f t="shared" si="1"/>
        <v>3.4109999999999996</v>
      </c>
      <c r="D44" s="4">
        <f t="shared" si="2"/>
        <v>0.00583281</v>
      </c>
      <c r="E44">
        <v>12.633</v>
      </c>
      <c r="F44">
        <v>9.222</v>
      </c>
    </row>
    <row r="45" spans="1:6" ht="15">
      <c r="A45" t="s">
        <v>17</v>
      </c>
      <c r="B45">
        <v>670</v>
      </c>
      <c r="C45">
        <f t="shared" si="1"/>
        <v>3.171999999999999</v>
      </c>
      <c r="D45" s="4">
        <f t="shared" si="2"/>
        <v>0.007650863999999997</v>
      </c>
      <c r="E45">
        <v>13.023</v>
      </c>
      <c r="F45">
        <v>9.851</v>
      </c>
    </row>
    <row r="46" spans="1:6" ht="15">
      <c r="A46" t="s">
        <v>18</v>
      </c>
      <c r="B46">
        <v>561</v>
      </c>
      <c r="C46">
        <f t="shared" si="1"/>
        <v>3.6229999999999993</v>
      </c>
      <c r="D46" s="4">
        <f t="shared" si="2"/>
        <v>0.007317010799999999</v>
      </c>
      <c r="E46">
        <v>13.808</v>
      </c>
      <c r="F46">
        <v>10.185</v>
      </c>
    </row>
    <row r="47" spans="1:6" ht="15">
      <c r="A47" t="s">
        <v>20</v>
      </c>
      <c r="B47">
        <v>287</v>
      </c>
      <c r="C47">
        <f t="shared" si="1"/>
        <v>4.521000000000001</v>
      </c>
      <c r="D47" s="4">
        <f t="shared" si="2"/>
        <v>0.004671097200000002</v>
      </c>
      <c r="E47">
        <v>15.896</v>
      </c>
      <c r="F47">
        <v>11.375</v>
      </c>
    </row>
    <row r="48" spans="1:6" ht="15">
      <c r="A48" t="s">
        <v>21</v>
      </c>
      <c r="B48">
        <v>178</v>
      </c>
      <c r="C48">
        <f t="shared" si="1"/>
        <v>6.167</v>
      </c>
      <c r="D48" s="4">
        <f t="shared" si="2"/>
        <v>0.0039518135999999995</v>
      </c>
      <c r="E48">
        <v>18.729</v>
      </c>
      <c r="F48">
        <v>12.562</v>
      </c>
    </row>
    <row r="49" spans="1:6" ht="15">
      <c r="A49" t="s">
        <v>22</v>
      </c>
      <c r="B49">
        <v>671</v>
      </c>
      <c r="C49">
        <f t="shared" si="1"/>
        <v>7.193999999999999</v>
      </c>
      <c r="D49" s="4">
        <f t="shared" si="2"/>
        <v>0.017377826399999997</v>
      </c>
      <c r="E49">
        <v>20.377</v>
      </c>
      <c r="F49">
        <v>13.183</v>
      </c>
    </row>
    <row r="50" spans="1:6" ht="15">
      <c r="A50" t="s">
        <v>23</v>
      </c>
      <c r="B50">
        <v>286</v>
      </c>
      <c r="C50">
        <f t="shared" si="1"/>
        <v>6.599</v>
      </c>
      <c r="D50" s="4">
        <f t="shared" si="2"/>
        <v>0.0067943304000000005</v>
      </c>
      <c r="E50">
        <v>19.843</v>
      </c>
      <c r="F50">
        <v>13.244</v>
      </c>
    </row>
    <row r="51" spans="4:8" ht="15">
      <c r="D51" s="5">
        <f>D42+D43+D44+D45+D46+D47+D48+D49+D50</f>
        <v>0.05966178119999999</v>
      </c>
      <c r="G51" s="6">
        <f>D51*H40</f>
        <v>262.03454303039996</v>
      </c>
      <c r="H51" t="s">
        <v>45</v>
      </c>
    </row>
    <row r="53" spans="1:8" ht="15">
      <c r="A53" s="3" t="s">
        <v>42</v>
      </c>
      <c r="C53" s="3" t="s">
        <v>46</v>
      </c>
      <c r="D53" s="3"/>
      <c r="G53" t="s">
        <v>80</v>
      </c>
      <c r="H53" t="s">
        <v>81</v>
      </c>
    </row>
    <row r="54" spans="1:8" ht="15">
      <c r="A54" s="7" t="s">
        <v>43</v>
      </c>
      <c r="C54" s="3" t="s">
        <v>82</v>
      </c>
      <c r="D54" s="3"/>
      <c r="E54" t="s">
        <v>40</v>
      </c>
      <c r="G54">
        <v>90</v>
      </c>
      <c r="H54">
        <f>G54*24</f>
        <v>2160</v>
      </c>
    </row>
    <row r="55" spans="1:4" ht="15">
      <c r="A55" s="3" t="s">
        <v>50</v>
      </c>
      <c r="B55" t="s">
        <v>47</v>
      </c>
      <c r="D55" t="s">
        <v>41</v>
      </c>
    </row>
    <row r="56" spans="1:6" ht="15">
      <c r="A56" t="s">
        <v>24</v>
      </c>
      <c r="B56">
        <v>268</v>
      </c>
      <c r="C56" s="6">
        <f>E56-F56</f>
        <v>2.9189999999999987</v>
      </c>
      <c r="D56" s="4">
        <f>C56*B56/1000000*3.6</f>
        <v>0.002816251199999999</v>
      </c>
      <c r="E56">
        <v>13.543</v>
      </c>
      <c r="F56">
        <v>10.624</v>
      </c>
    </row>
    <row r="57" spans="1:6" ht="15">
      <c r="A57" t="s">
        <v>16</v>
      </c>
      <c r="B57">
        <v>440</v>
      </c>
      <c r="C57" s="6">
        <f aca="true" t="shared" si="3" ref="C57:C64">E57-F57</f>
        <v>3.5829999999999984</v>
      </c>
      <c r="D57" s="4">
        <f aca="true" t="shared" si="4" ref="D57:D64">C57*B57/1000000*3.6</f>
        <v>0.005675471999999997</v>
      </c>
      <c r="E57">
        <v>15.088</v>
      </c>
      <c r="F57">
        <v>11.505</v>
      </c>
    </row>
    <row r="58" spans="1:6" ht="15">
      <c r="A58" t="s">
        <v>29</v>
      </c>
      <c r="B58">
        <v>475</v>
      </c>
      <c r="C58" s="6">
        <f t="shared" si="3"/>
        <v>4.776000000000002</v>
      </c>
      <c r="D58" s="4">
        <f t="shared" si="4"/>
        <v>0.008166960000000003</v>
      </c>
      <c r="E58">
        <v>17.687</v>
      </c>
      <c r="F58">
        <v>12.911</v>
      </c>
    </row>
    <row r="59" spans="1:6" ht="15">
      <c r="A59" t="s">
        <v>17</v>
      </c>
      <c r="B59">
        <v>670</v>
      </c>
      <c r="C59" s="6">
        <f t="shared" si="3"/>
        <v>4.449999999999999</v>
      </c>
      <c r="D59" s="4">
        <f t="shared" si="4"/>
        <v>0.010733399999999997</v>
      </c>
      <c r="E59">
        <v>18.241</v>
      </c>
      <c r="F59">
        <v>13.791</v>
      </c>
    </row>
    <row r="60" spans="1:6" ht="15">
      <c r="A60" t="s">
        <v>18</v>
      </c>
      <c r="B60">
        <v>561</v>
      </c>
      <c r="C60" s="6">
        <f t="shared" si="3"/>
        <v>5.071</v>
      </c>
      <c r="D60" s="4">
        <f t="shared" si="4"/>
        <v>0.010241391599999998</v>
      </c>
      <c r="E60">
        <v>19.331</v>
      </c>
      <c r="F60" s="6">
        <v>14.26</v>
      </c>
    </row>
    <row r="61" spans="1:6" ht="15">
      <c r="A61" t="s">
        <v>20</v>
      </c>
      <c r="B61">
        <v>287</v>
      </c>
      <c r="C61" s="6">
        <f t="shared" si="3"/>
        <v>6.329000000000001</v>
      </c>
      <c r="D61" s="4">
        <f t="shared" si="4"/>
        <v>0.006539122800000001</v>
      </c>
      <c r="E61">
        <v>22.254</v>
      </c>
      <c r="F61">
        <v>15.925</v>
      </c>
    </row>
    <row r="62" spans="1:6" ht="15">
      <c r="A62" t="s">
        <v>21</v>
      </c>
      <c r="B62">
        <v>178</v>
      </c>
      <c r="C62" s="6">
        <f t="shared" si="3"/>
        <v>8.635000000000002</v>
      </c>
      <c r="D62" s="4">
        <f t="shared" si="4"/>
        <v>0.005533308000000001</v>
      </c>
      <c r="E62">
        <v>26.221</v>
      </c>
      <c r="F62">
        <v>17.586</v>
      </c>
    </row>
    <row r="63" spans="1:6" ht="15">
      <c r="A63" t="s">
        <v>22</v>
      </c>
      <c r="B63">
        <v>671</v>
      </c>
      <c r="C63" s="6">
        <f t="shared" si="3"/>
        <v>10.072</v>
      </c>
      <c r="D63" s="4">
        <f t="shared" si="4"/>
        <v>0.0243299232</v>
      </c>
      <c r="E63">
        <v>28.528</v>
      </c>
      <c r="F63">
        <v>18.456</v>
      </c>
    </row>
    <row r="64" spans="1:6" ht="15">
      <c r="A64" t="s">
        <v>23</v>
      </c>
      <c r="B64">
        <v>286</v>
      </c>
      <c r="C64" s="6">
        <f t="shared" si="3"/>
        <v>9.239</v>
      </c>
      <c r="D64" s="4">
        <f t="shared" si="4"/>
        <v>0.009512474400000002</v>
      </c>
      <c r="E64" s="6">
        <v>27.78</v>
      </c>
      <c r="F64">
        <v>18.541</v>
      </c>
    </row>
    <row r="65" spans="4:8" ht="15">
      <c r="D65" s="5">
        <f>D56+D57+D58+D59+D60+D61+D62+D63+D64</f>
        <v>0.08354830319999998</v>
      </c>
      <c r="G65" s="6">
        <f>D65*H54</f>
        <v>180.46433491199994</v>
      </c>
      <c r="H65" t="s">
        <v>45</v>
      </c>
    </row>
    <row r="67" spans="1:8" ht="15">
      <c r="A67" s="3" t="s">
        <v>42</v>
      </c>
      <c r="C67" s="3" t="s">
        <v>54</v>
      </c>
      <c r="D67" s="3"/>
      <c r="G67" t="s">
        <v>80</v>
      </c>
      <c r="H67" t="s">
        <v>81</v>
      </c>
    </row>
    <row r="68" spans="1:8" ht="15">
      <c r="A68" s="7" t="s">
        <v>43</v>
      </c>
      <c r="C68" s="3" t="s">
        <v>82</v>
      </c>
      <c r="D68" s="3"/>
      <c r="E68" t="s">
        <v>40</v>
      </c>
      <c r="G68">
        <v>92</v>
      </c>
      <c r="H68">
        <f>G68*24</f>
        <v>2208</v>
      </c>
    </row>
    <row r="69" spans="1:4" ht="15">
      <c r="A69" s="3" t="s">
        <v>53</v>
      </c>
      <c r="B69" t="s">
        <v>47</v>
      </c>
      <c r="D69" t="s">
        <v>41</v>
      </c>
    </row>
    <row r="70" spans="1:6" ht="15">
      <c r="A70" t="s">
        <v>24</v>
      </c>
      <c r="B70">
        <v>268</v>
      </c>
      <c r="C70">
        <f>E70-F70</f>
        <v>1.4594999999999994</v>
      </c>
      <c r="D70" s="4">
        <f>C70*B70/1000000*3.6</f>
        <v>0.0014081255999999994</v>
      </c>
      <c r="E70" s="6">
        <f>E56/2</f>
        <v>6.7715</v>
      </c>
      <c r="F70">
        <f>F56/2</f>
        <v>5.312</v>
      </c>
    </row>
    <row r="71" spans="1:6" ht="15">
      <c r="A71" t="s">
        <v>16</v>
      </c>
      <c r="B71">
        <v>440</v>
      </c>
      <c r="C71">
        <f aca="true" t="shared" si="5" ref="C71:C78">E71-F71</f>
        <v>1.7914999999999992</v>
      </c>
      <c r="D71" s="4">
        <f aca="true" t="shared" si="6" ref="D71:D78">C71*B71/1000000*3.6</f>
        <v>0.0028377359999999987</v>
      </c>
      <c r="E71" s="6">
        <f aca="true" t="shared" si="7" ref="E71:F78">E57/2</f>
        <v>7.544</v>
      </c>
      <c r="F71">
        <f t="shared" si="7"/>
        <v>5.7525</v>
      </c>
    </row>
    <row r="72" spans="1:6" ht="15">
      <c r="A72" t="s">
        <v>29</v>
      </c>
      <c r="B72">
        <v>475</v>
      </c>
      <c r="C72">
        <f t="shared" si="5"/>
        <v>2.388000000000001</v>
      </c>
      <c r="D72" s="4">
        <f t="shared" si="6"/>
        <v>0.004083480000000001</v>
      </c>
      <c r="E72" s="6">
        <f t="shared" si="7"/>
        <v>8.8435</v>
      </c>
      <c r="F72">
        <f t="shared" si="7"/>
        <v>6.4555</v>
      </c>
    </row>
    <row r="73" spans="1:6" ht="15">
      <c r="A73" t="s">
        <v>17</v>
      </c>
      <c r="B73">
        <v>670</v>
      </c>
      <c r="C73">
        <f t="shared" si="5"/>
        <v>2.2249999999999996</v>
      </c>
      <c r="D73" s="4">
        <f t="shared" si="6"/>
        <v>0.0053666999999999986</v>
      </c>
      <c r="E73" s="6">
        <f t="shared" si="7"/>
        <v>9.1205</v>
      </c>
      <c r="F73">
        <f t="shared" si="7"/>
        <v>6.8955</v>
      </c>
    </row>
    <row r="74" spans="1:6" ht="15">
      <c r="A74" t="s">
        <v>18</v>
      </c>
      <c r="B74">
        <v>561</v>
      </c>
      <c r="C74">
        <f t="shared" si="5"/>
        <v>2.5355</v>
      </c>
      <c r="D74" s="4">
        <f t="shared" si="6"/>
        <v>0.005120695799999999</v>
      </c>
      <c r="E74" s="6">
        <f t="shared" si="7"/>
        <v>9.6655</v>
      </c>
      <c r="F74">
        <f t="shared" si="7"/>
        <v>7.13</v>
      </c>
    </row>
    <row r="75" spans="1:6" ht="15">
      <c r="A75" t="s">
        <v>20</v>
      </c>
      <c r="B75">
        <v>287</v>
      </c>
      <c r="C75">
        <f t="shared" si="5"/>
        <v>3.1645000000000003</v>
      </c>
      <c r="D75" s="4">
        <f t="shared" si="6"/>
        <v>0.0032695614000000004</v>
      </c>
      <c r="E75" s="6">
        <f t="shared" si="7"/>
        <v>11.127</v>
      </c>
      <c r="F75">
        <f t="shared" si="7"/>
        <v>7.9625</v>
      </c>
    </row>
    <row r="76" spans="1:6" ht="15">
      <c r="A76" t="s">
        <v>21</v>
      </c>
      <c r="B76">
        <v>178</v>
      </c>
      <c r="C76">
        <f t="shared" si="5"/>
        <v>4.317500000000001</v>
      </c>
      <c r="D76" s="4">
        <f t="shared" si="6"/>
        <v>0.0027666540000000003</v>
      </c>
      <c r="E76" s="6">
        <f t="shared" si="7"/>
        <v>13.1105</v>
      </c>
      <c r="F76">
        <f t="shared" si="7"/>
        <v>8.793</v>
      </c>
    </row>
    <row r="77" spans="1:6" ht="15">
      <c r="A77" t="s">
        <v>22</v>
      </c>
      <c r="B77">
        <v>671</v>
      </c>
      <c r="C77">
        <f t="shared" si="5"/>
        <v>5.036</v>
      </c>
      <c r="D77" s="4">
        <f t="shared" si="6"/>
        <v>0.0121649616</v>
      </c>
      <c r="E77" s="6">
        <f t="shared" si="7"/>
        <v>14.264</v>
      </c>
      <c r="F77">
        <f t="shared" si="7"/>
        <v>9.228</v>
      </c>
    </row>
    <row r="78" spans="1:6" ht="15">
      <c r="A78" t="s">
        <v>23</v>
      </c>
      <c r="B78">
        <v>286</v>
      </c>
      <c r="C78">
        <f t="shared" si="5"/>
        <v>4.6195</v>
      </c>
      <c r="D78" s="4">
        <f t="shared" si="6"/>
        <v>0.004756237200000001</v>
      </c>
      <c r="E78" s="6">
        <f t="shared" si="7"/>
        <v>13.89</v>
      </c>
      <c r="F78">
        <f t="shared" si="7"/>
        <v>9.2705</v>
      </c>
    </row>
    <row r="79" spans="4:8" ht="15">
      <c r="D79" s="5">
        <f>D70+D71+D72+D73+D74+D75+D76+D77+D78</f>
        <v>0.04177415159999999</v>
      </c>
      <c r="G79" s="6">
        <f>D79*H68</f>
        <v>92.23732673279997</v>
      </c>
      <c r="H79" t="s">
        <v>45</v>
      </c>
    </row>
    <row r="81" spans="1:8" ht="15">
      <c r="A81" s="3" t="s">
        <v>42</v>
      </c>
      <c r="B81" s="3"/>
      <c r="C81" s="3" t="s">
        <v>55</v>
      </c>
      <c r="G81" t="s">
        <v>80</v>
      </c>
      <c r="H81" t="s">
        <v>81</v>
      </c>
    </row>
    <row r="82" spans="1:8" ht="15">
      <c r="A82" s="7" t="s">
        <v>43</v>
      </c>
      <c r="C82" s="3" t="s">
        <v>82</v>
      </c>
      <c r="D82" s="3"/>
      <c r="E82" t="s">
        <v>40</v>
      </c>
      <c r="G82">
        <v>92</v>
      </c>
      <c r="H82">
        <f>G82*24</f>
        <v>2208</v>
      </c>
    </row>
    <row r="83" spans="1:4" ht="15">
      <c r="A83" s="3" t="s">
        <v>49</v>
      </c>
      <c r="B83" t="s">
        <v>47</v>
      </c>
      <c r="D83" t="s">
        <v>41</v>
      </c>
    </row>
    <row r="84" spans="1:6" ht="15">
      <c r="A84" t="s">
        <v>24</v>
      </c>
      <c r="B84">
        <v>268</v>
      </c>
      <c r="C84">
        <f>E84-F84</f>
        <v>2.0859999999999994</v>
      </c>
      <c r="D84" s="4">
        <f aca="true" t="shared" si="8" ref="D84:D92">C84*B84/1000000*3.6</f>
        <v>0.0020125727999999996</v>
      </c>
      <c r="E84">
        <v>9.674</v>
      </c>
      <c r="F84">
        <v>7.588</v>
      </c>
    </row>
    <row r="85" spans="1:6" ht="15">
      <c r="A85" t="s">
        <v>16</v>
      </c>
      <c r="B85">
        <v>440</v>
      </c>
      <c r="C85">
        <f aca="true" t="shared" si="9" ref="C85:C92">E85-F85</f>
        <v>2.5589999999999993</v>
      </c>
      <c r="D85" s="4">
        <f t="shared" si="8"/>
        <v>0.004053455999999999</v>
      </c>
      <c r="E85">
        <v>10.777</v>
      </c>
      <c r="F85">
        <v>8.218</v>
      </c>
    </row>
    <row r="86" spans="1:6" ht="15">
      <c r="A86" t="s">
        <v>29</v>
      </c>
      <c r="B86">
        <v>475</v>
      </c>
      <c r="C86">
        <f t="shared" si="9"/>
        <v>3.4109999999999996</v>
      </c>
      <c r="D86" s="4">
        <f t="shared" si="8"/>
        <v>0.00583281</v>
      </c>
      <c r="E86">
        <v>12.633</v>
      </c>
      <c r="F86">
        <v>9.222</v>
      </c>
    </row>
    <row r="87" spans="1:6" ht="15">
      <c r="A87" t="s">
        <v>17</v>
      </c>
      <c r="B87">
        <v>670</v>
      </c>
      <c r="C87">
        <f t="shared" si="9"/>
        <v>3.171999999999999</v>
      </c>
      <c r="D87" s="4">
        <f t="shared" si="8"/>
        <v>0.007650863999999997</v>
      </c>
      <c r="E87">
        <v>13.023</v>
      </c>
      <c r="F87">
        <v>9.851</v>
      </c>
    </row>
    <row r="88" spans="1:6" ht="15">
      <c r="A88" t="s">
        <v>18</v>
      </c>
      <c r="B88">
        <v>561</v>
      </c>
      <c r="C88">
        <f t="shared" si="9"/>
        <v>3.6229999999999993</v>
      </c>
      <c r="D88" s="4">
        <f t="shared" si="8"/>
        <v>0.007317010799999999</v>
      </c>
      <c r="E88">
        <v>13.808</v>
      </c>
      <c r="F88">
        <v>10.185</v>
      </c>
    </row>
    <row r="89" spans="1:6" ht="15">
      <c r="A89" t="s">
        <v>20</v>
      </c>
      <c r="B89">
        <v>287</v>
      </c>
      <c r="C89">
        <f t="shared" si="9"/>
        <v>4.521000000000001</v>
      </c>
      <c r="D89" s="4">
        <f t="shared" si="8"/>
        <v>0.004671097200000002</v>
      </c>
      <c r="E89">
        <v>15.896</v>
      </c>
      <c r="F89">
        <v>11.375</v>
      </c>
    </row>
    <row r="90" spans="1:6" ht="15">
      <c r="A90" t="s">
        <v>21</v>
      </c>
      <c r="B90">
        <v>178</v>
      </c>
      <c r="C90">
        <f t="shared" si="9"/>
        <v>6.167</v>
      </c>
      <c r="D90" s="4">
        <f t="shared" si="8"/>
        <v>0.0039518135999999995</v>
      </c>
      <c r="E90">
        <v>18.729</v>
      </c>
      <c r="F90">
        <v>12.562</v>
      </c>
    </row>
    <row r="91" spans="1:6" ht="15">
      <c r="A91" t="s">
        <v>22</v>
      </c>
      <c r="B91">
        <v>671</v>
      </c>
      <c r="C91">
        <f t="shared" si="9"/>
        <v>7.193999999999999</v>
      </c>
      <c r="D91" s="4">
        <f t="shared" si="8"/>
        <v>0.017377826399999997</v>
      </c>
      <c r="E91">
        <v>20.377</v>
      </c>
      <c r="F91">
        <v>13.183</v>
      </c>
    </row>
    <row r="92" spans="1:6" ht="15">
      <c r="A92" t="s">
        <v>23</v>
      </c>
      <c r="B92">
        <v>286</v>
      </c>
      <c r="C92">
        <f t="shared" si="9"/>
        <v>6.599</v>
      </c>
      <c r="D92" s="4">
        <f t="shared" si="8"/>
        <v>0.0067943304000000005</v>
      </c>
      <c r="E92">
        <v>19.843</v>
      </c>
      <c r="F92">
        <v>13.244</v>
      </c>
    </row>
    <row r="93" spans="4:8" ht="15">
      <c r="D93" s="5">
        <f>D84+D85+D86+D87+D88+D89+D90+D91+D92</f>
        <v>0.05966178119999999</v>
      </c>
      <c r="G93" s="6">
        <f>D93*H82</f>
        <v>131.7332128896</v>
      </c>
      <c r="H93" t="s">
        <v>45</v>
      </c>
    </row>
    <row r="94" spans="4:7" ht="15">
      <c r="D94" s="5"/>
      <c r="G94" s="6"/>
    </row>
    <row r="95" spans="1:8" ht="15">
      <c r="A95" s="3" t="s">
        <v>42</v>
      </c>
      <c r="C95" s="3" t="s">
        <v>46</v>
      </c>
      <c r="D95" s="3"/>
      <c r="G95" t="s">
        <v>80</v>
      </c>
      <c r="H95" t="s">
        <v>81</v>
      </c>
    </row>
    <row r="96" spans="1:8" ht="15">
      <c r="A96" s="7" t="s">
        <v>43</v>
      </c>
      <c r="C96" s="3" t="s">
        <v>82</v>
      </c>
      <c r="D96" s="3"/>
      <c r="E96" t="s">
        <v>40</v>
      </c>
      <c r="G96">
        <v>183</v>
      </c>
      <c r="H96">
        <f>G96*24</f>
        <v>4392</v>
      </c>
    </row>
    <row r="97" spans="1:4" ht="15">
      <c r="A97" s="3" t="s">
        <v>56</v>
      </c>
      <c r="B97" t="s">
        <v>47</v>
      </c>
      <c r="D97" t="s">
        <v>41</v>
      </c>
    </row>
    <row r="98" spans="1:6" ht="15">
      <c r="A98" t="s">
        <v>24</v>
      </c>
      <c r="B98">
        <v>268</v>
      </c>
      <c r="C98" s="6">
        <f>E98-F98</f>
        <v>2.9189999999999987</v>
      </c>
      <c r="D98" s="4">
        <f aca="true" t="shared" si="10" ref="D98:D106">C98*B98/1000000*3.6</f>
        <v>0.002816251199999999</v>
      </c>
      <c r="E98">
        <v>13.543</v>
      </c>
      <c r="F98">
        <v>10.624</v>
      </c>
    </row>
    <row r="99" spans="1:6" ht="15">
      <c r="A99" t="s">
        <v>16</v>
      </c>
      <c r="B99">
        <v>440</v>
      </c>
      <c r="C99" s="6">
        <f aca="true" t="shared" si="11" ref="C99:C106">E99-F99</f>
        <v>3.5829999999999984</v>
      </c>
      <c r="D99" s="4">
        <f t="shared" si="10"/>
        <v>0.005675471999999997</v>
      </c>
      <c r="E99">
        <v>15.088</v>
      </c>
      <c r="F99">
        <v>11.505</v>
      </c>
    </row>
    <row r="100" spans="1:6" ht="15">
      <c r="A100" t="s">
        <v>29</v>
      </c>
      <c r="B100">
        <v>475</v>
      </c>
      <c r="C100" s="6">
        <f t="shared" si="11"/>
        <v>4.776000000000002</v>
      </c>
      <c r="D100" s="4">
        <f t="shared" si="10"/>
        <v>0.008166960000000003</v>
      </c>
      <c r="E100">
        <v>17.687</v>
      </c>
      <c r="F100">
        <v>12.911</v>
      </c>
    </row>
    <row r="101" spans="1:6" ht="15">
      <c r="A101" t="s">
        <v>17</v>
      </c>
      <c r="B101">
        <v>670</v>
      </c>
      <c r="C101" s="6">
        <f t="shared" si="11"/>
        <v>4.449999999999999</v>
      </c>
      <c r="D101" s="4">
        <f t="shared" si="10"/>
        <v>0.010733399999999997</v>
      </c>
      <c r="E101">
        <v>18.241</v>
      </c>
      <c r="F101">
        <v>13.791</v>
      </c>
    </row>
    <row r="102" spans="1:6" ht="15">
      <c r="A102" t="s">
        <v>18</v>
      </c>
      <c r="B102">
        <v>561</v>
      </c>
      <c r="C102" s="6">
        <f t="shared" si="11"/>
        <v>5.071</v>
      </c>
      <c r="D102" s="4">
        <f t="shared" si="10"/>
        <v>0.010241391599999998</v>
      </c>
      <c r="E102">
        <v>19.331</v>
      </c>
      <c r="F102" s="6">
        <v>14.26</v>
      </c>
    </row>
    <row r="103" spans="1:6" ht="15">
      <c r="A103" t="s">
        <v>20</v>
      </c>
      <c r="B103">
        <v>287</v>
      </c>
      <c r="C103" s="6">
        <f t="shared" si="11"/>
        <v>6.329000000000001</v>
      </c>
      <c r="D103" s="4">
        <f t="shared" si="10"/>
        <v>0.006539122800000001</v>
      </c>
      <c r="E103">
        <v>22.254</v>
      </c>
      <c r="F103">
        <v>15.925</v>
      </c>
    </row>
    <row r="104" spans="1:6" ht="15">
      <c r="A104" t="s">
        <v>21</v>
      </c>
      <c r="B104">
        <v>178</v>
      </c>
      <c r="C104" s="6">
        <f t="shared" si="11"/>
        <v>8.635000000000002</v>
      </c>
      <c r="D104" s="4">
        <f t="shared" si="10"/>
        <v>0.005533308000000001</v>
      </c>
      <c r="E104">
        <v>26.221</v>
      </c>
      <c r="F104">
        <v>17.586</v>
      </c>
    </row>
    <row r="105" spans="1:6" ht="15">
      <c r="A105" t="s">
        <v>22</v>
      </c>
      <c r="B105">
        <v>671</v>
      </c>
      <c r="C105" s="6">
        <f t="shared" si="11"/>
        <v>10.072</v>
      </c>
      <c r="D105" s="4">
        <f t="shared" si="10"/>
        <v>0.0243299232</v>
      </c>
      <c r="E105">
        <v>28.528</v>
      </c>
      <c r="F105">
        <v>18.456</v>
      </c>
    </row>
    <row r="106" spans="1:6" ht="15">
      <c r="A106" t="s">
        <v>23</v>
      </c>
      <c r="B106">
        <v>286</v>
      </c>
      <c r="C106" s="6">
        <f t="shared" si="11"/>
        <v>9.239</v>
      </c>
      <c r="D106" s="4">
        <f t="shared" si="10"/>
        <v>0.009512474400000002</v>
      </c>
      <c r="E106" s="6">
        <v>27.78</v>
      </c>
      <c r="F106">
        <v>18.541</v>
      </c>
    </row>
    <row r="107" spans="4:8" ht="15">
      <c r="D107" s="5">
        <f>D98+D99+D100+D101+D102+D103+D104+D105+D106</f>
        <v>0.08354830319999998</v>
      </c>
      <c r="G107" s="6">
        <f>D107*H96</f>
        <v>366.9441476543999</v>
      </c>
      <c r="H107" t="s">
        <v>45</v>
      </c>
    </row>
    <row r="109" spans="1:8" ht="15">
      <c r="A109" s="3" t="s">
        <v>42</v>
      </c>
      <c r="C109" s="3" t="s">
        <v>58</v>
      </c>
      <c r="D109" s="3"/>
      <c r="G109" t="s">
        <v>80</v>
      </c>
      <c r="H109" t="s">
        <v>81</v>
      </c>
    </row>
    <row r="110" spans="1:8" ht="15">
      <c r="A110" s="7" t="s">
        <v>43</v>
      </c>
      <c r="C110" s="3" t="s">
        <v>82</v>
      </c>
      <c r="D110" s="3"/>
      <c r="E110" t="s">
        <v>40</v>
      </c>
      <c r="G110">
        <v>183</v>
      </c>
      <c r="H110">
        <f>G110*24</f>
        <v>4392</v>
      </c>
    </row>
    <row r="111" spans="1:4" ht="15">
      <c r="A111" s="3" t="s">
        <v>57</v>
      </c>
      <c r="B111" t="s">
        <v>47</v>
      </c>
      <c r="D111" t="s">
        <v>41</v>
      </c>
    </row>
    <row r="112" spans="1:6" ht="15">
      <c r="A112" t="s">
        <v>24</v>
      </c>
      <c r="B112">
        <v>268</v>
      </c>
      <c r="C112" s="6">
        <f>E112-F112</f>
        <v>4.170999999999999</v>
      </c>
      <c r="D112" s="4">
        <f aca="true" t="shared" si="12" ref="D112:D120">C112*B112/1000000*3.6</f>
        <v>0.004024180799999999</v>
      </c>
      <c r="E112">
        <v>19.348</v>
      </c>
      <c r="F112">
        <v>15.177</v>
      </c>
    </row>
    <row r="113" spans="1:6" ht="15">
      <c r="A113" t="s">
        <v>16</v>
      </c>
      <c r="B113">
        <v>440</v>
      </c>
      <c r="C113" s="6">
        <f aca="true" t="shared" si="13" ref="C113:C120">E113-F113</f>
        <v>5.119</v>
      </c>
      <c r="D113" s="4">
        <f t="shared" si="12"/>
        <v>0.008108496</v>
      </c>
      <c r="E113">
        <v>21.555</v>
      </c>
      <c r="F113">
        <v>16.436</v>
      </c>
    </row>
    <row r="114" spans="1:6" ht="15">
      <c r="A114" t="s">
        <v>29</v>
      </c>
      <c r="B114">
        <v>475</v>
      </c>
      <c r="C114" s="6">
        <f t="shared" si="13"/>
        <v>6.821999999999999</v>
      </c>
      <c r="D114" s="4">
        <f t="shared" si="12"/>
        <v>0.01166562</v>
      </c>
      <c r="E114">
        <v>25.267</v>
      </c>
      <c r="F114">
        <v>18.445</v>
      </c>
    </row>
    <row r="115" spans="1:6" ht="15">
      <c r="A115" t="s">
        <v>17</v>
      </c>
      <c r="B115">
        <v>670</v>
      </c>
      <c r="C115" s="6">
        <f t="shared" si="13"/>
        <v>6.355999999999998</v>
      </c>
      <c r="D115" s="4">
        <f t="shared" si="12"/>
        <v>0.015330671999999995</v>
      </c>
      <c r="E115">
        <v>26.058</v>
      </c>
      <c r="F115">
        <v>19.702</v>
      </c>
    </row>
    <row r="116" spans="1:6" ht="15">
      <c r="A116" t="s">
        <v>18</v>
      </c>
      <c r="B116">
        <v>561</v>
      </c>
      <c r="C116" s="6">
        <f t="shared" si="13"/>
        <v>7.244</v>
      </c>
      <c r="D116" s="4">
        <f t="shared" si="12"/>
        <v>0.014629982400000002</v>
      </c>
      <c r="E116">
        <v>27.615</v>
      </c>
      <c r="F116" s="6">
        <v>20.371</v>
      </c>
    </row>
    <row r="117" spans="1:6" ht="15">
      <c r="A117" t="s">
        <v>20</v>
      </c>
      <c r="B117">
        <v>287</v>
      </c>
      <c r="C117" s="6">
        <f t="shared" si="13"/>
        <v>9.041</v>
      </c>
      <c r="D117" s="4">
        <f t="shared" si="12"/>
        <v>0.009341161200000002</v>
      </c>
      <c r="E117">
        <v>31.791</v>
      </c>
      <c r="F117" s="6">
        <v>22.75</v>
      </c>
    </row>
    <row r="118" spans="1:6" ht="15">
      <c r="A118" t="s">
        <v>21</v>
      </c>
      <c r="B118">
        <v>178</v>
      </c>
      <c r="C118" s="6">
        <f t="shared" si="13"/>
        <v>12.334999999999997</v>
      </c>
      <c r="D118" s="4">
        <f t="shared" si="12"/>
        <v>0.007904267999999999</v>
      </c>
      <c r="E118">
        <v>37.458</v>
      </c>
      <c r="F118">
        <v>25.123</v>
      </c>
    </row>
    <row r="119" spans="1:6" ht="15">
      <c r="A119" t="s">
        <v>22</v>
      </c>
      <c r="B119">
        <v>671</v>
      </c>
      <c r="C119" s="6">
        <f t="shared" si="13"/>
        <v>14.387999999999998</v>
      </c>
      <c r="D119" s="4">
        <f t="shared" si="12"/>
        <v>0.034755652799999995</v>
      </c>
      <c r="E119">
        <v>40.754</v>
      </c>
      <c r="F119">
        <v>26.366</v>
      </c>
    </row>
    <row r="120" spans="1:6" ht="15">
      <c r="A120" t="s">
        <v>23</v>
      </c>
      <c r="B120">
        <v>286</v>
      </c>
      <c r="C120" s="6">
        <f t="shared" si="13"/>
        <v>11.197000000000003</v>
      </c>
      <c r="D120" s="4">
        <f t="shared" si="12"/>
        <v>0.011528431200000001</v>
      </c>
      <c r="E120" s="6">
        <v>39.685</v>
      </c>
      <c r="F120">
        <v>28.488</v>
      </c>
    </row>
    <row r="121" spans="4:8" ht="15">
      <c r="D121" s="5">
        <f>D112+D113+D114+D115+D116+D117+D118+D119+D120</f>
        <v>0.11728846440000001</v>
      </c>
      <c r="G121" s="6">
        <f>D121*H110</f>
        <v>515.1309356448</v>
      </c>
      <c r="H121" t="s">
        <v>45</v>
      </c>
    </row>
    <row r="122" spans="4:7" ht="15">
      <c r="D122" s="5"/>
      <c r="G122" s="6"/>
    </row>
    <row r="123" spans="1:7" ht="15">
      <c r="A123" s="3" t="s">
        <v>82</v>
      </c>
      <c r="D123" s="5"/>
      <c r="G123" s="6"/>
    </row>
    <row r="124" spans="1:4" ht="15">
      <c r="A124" s="3" t="s">
        <v>59</v>
      </c>
      <c r="B124" s="3" t="s">
        <v>61</v>
      </c>
      <c r="C124" s="3" t="s">
        <v>62</v>
      </c>
      <c r="D124" s="3" t="s">
        <v>64</v>
      </c>
    </row>
    <row r="125" spans="1:4" ht="15">
      <c r="A125" t="s">
        <v>60</v>
      </c>
      <c r="B125" s="6">
        <f>G121</f>
        <v>515.1309356448</v>
      </c>
      <c r="C125" s="6">
        <f>G65</f>
        <v>180.46433491199994</v>
      </c>
      <c r="D125" t="s">
        <v>66</v>
      </c>
    </row>
    <row r="126" spans="1:4" ht="15">
      <c r="A126" t="s">
        <v>38</v>
      </c>
      <c r="B126" s="6">
        <f>G93</f>
        <v>131.7332128896</v>
      </c>
      <c r="C126" s="6">
        <f>G79</f>
        <v>92.23732673279997</v>
      </c>
      <c r="D126" t="s">
        <v>66</v>
      </c>
    </row>
    <row r="127" spans="1:4" ht="15">
      <c r="A127" t="s">
        <v>39</v>
      </c>
      <c r="B127" s="6">
        <f>G107</f>
        <v>366.9441476543999</v>
      </c>
      <c r="C127" s="6">
        <f>G51</f>
        <v>262.03454303039996</v>
      </c>
      <c r="D127" t="s">
        <v>66</v>
      </c>
    </row>
    <row r="128" spans="1:4" ht="15">
      <c r="A128" s="3" t="s">
        <v>63</v>
      </c>
      <c r="B128" s="8">
        <f>B125+B126+B127</f>
        <v>1013.8082961888</v>
      </c>
      <c r="C128" s="8">
        <f>C125+C126+C127</f>
        <v>534.7362046751998</v>
      </c>
      <c r="D128" t="s">
        <v>66</v>
      </c>
    </row>
    <row r="129" spans="1:5" ht="15">
      <c r="A129" s="3" t="s">
        <v>65</v>
      </c>
      <c r="D129" s="8">
        <f>B128+C128</f>
        <v>1548.544500864</v>
      </c>
      <c r="E129" s="3" t="s">
        <v>66</v>
      </c>
    </row>
    <row r="130" spans="1:5" ht="15">
      <c r="A130" s="3"/>
      <c r="D130" s="8"/>
      <c r="E130" s="3"/>
    </row>
    <row r="131" ht="15">
      <c r="A131" t="s">
        <v>67</v>
      </c>
    </row>
    <row r="132" spans="1:5" ht="15">
      <c r="A132" t="s">
        <v>68</v>
      </c>
      <c r="D132" s="9">
        <f>D129*572.48</f>
        <v>886510.7558546227</v>
      </c>
      <c r="E132" s="3" t="s">
        <v>69</v>
      </c>
    </row>
    <row r="133" spans="4:5" ht="15">
      <c r="D133" s="9"/>
      <c r="E133" s="3"/>
    </row>
    <row r="134" ht="15">
      <c r="A134" s="3" t="s">
        <v>70</v>
      </c>
    </row>
    <row r="135" spans="1:5" ht="15">
      <c r="A135" t="s">
        <v>83</v>
      </c>
      <c r="D135" s="10">
        <f>30000*3856</f>
        <v>115680000</v>
      </c>
      <c r="E135" s="3" t="s">
        <v>72</v>
      </c>
    </row>
    <row r="136" spans="1:5" ht="15">
      <c r="A136" t="s">
        <v>73</v>
      </c>
      <c r="D136" s="11">
        <f>D135/D132</f>
        <v>130.48911052238847</v>
      </c>
      <c r="E136" s="3" t="s">
        <v>74</v>
      </c>
    </row>
    <row r="137" spans="4:5" ht="15">
      <c r="D137" s="11"/>
      <c r="E137" s="3"/>
    </row>
    <row r="138" spans="1:5" ht="15">
      <c r="A138" t="s">
        <v>84</v>
      </c>
      <c r="D138" s="10">
        <f>D135*0.2</f>
        <v>23136000</v>
      </c>
      <c r="E138" s="3" t="s">
        <v>72</v>
      </c>
    </row>
    <row r="139" spans="1:5" ht="15">
      <c r="A139" t="s">
        <v>73</v>
      </c>
      <c r="D139" s="11">
        <f>D138/D132</f>
        <v>26.097822104477693</v>
      </c>
      <c r="E139" s="3" t="s">
        <v>74</v>
      </c>
    </row>
    <row r="141" spans="1:7" ht="15">
      <c r="A141" s="3" t="s">
        <v>75</v>
      </c>
      <c r="B141" s="3"/>
      <c r="C141" s="3"/>
      <c r="D141" s="3"/>
      <c r="E141" s="3"/>
      <c r="F141" s="3"/>
      <c r="G141" s="3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 topLeftCell="A4">
      <selection activeCell="I13" sqref="I13"/>
    </sheetView>
  </sheetViews>
  <sheetFormatPr defaultColWidth="9.140625" defaultRowHeight="15"/>
  <cols>
    <col min="1" max="1" width="30.8515625" style="0" customWidth="1"/>
  </cols>
  <sheetData>
    <row r="1" ht="18.75">
      <c r="A1" s="1" t="s">
        <v>88</v>
      </c>
    </row>
    <row r="3" spans="2:5" ht="15">
      <c r="B3" t="s">
        <v>0</v>
      </c>
      <c r="C3" t="s">
        <v>3</v>
      </c>
      <c r="D3" t="s">
        <v>11</v>
      </c>
      <c r="E3" s="12" t="s">
        <v>86</v>
      </c>
    </row>
    <row r="4" spans="2:5" ht="15">
      <c r="B4" t="s">
        <v>4</v>
      </c>
      <c r="C4" t="s">
        <v>5</v>
      </c>
      <c r="D4" t="s">
        <v>12</v>
      </c>
      <c r="E4" s="12"/>
    </row>
    <row r="5" spans="1:5" ht="15">
      <c r="A5" t="s">
        <v>1</v>
      </c>
      <c r="B5">
        <v>614</v>
      </c>
      <c r="C5">
        <v>3</v>
      </c>
      <c r="D5">
        <v>2013</v>
      </c>
      <c r="E5" s="12">
        <v>250</v>
      </c>
    </row>
    <row r="6" spans="1:5" ht="15">
      <c r="A6" t="s">
        <v>2</v>
      </c>
      <c r="B6" s="2">
        <v>581</v>
      </c>
      <c r="C6">
        <v>3</v>
      </c>
      <c r="D6">
        <v>2013</v>
      </c>
      <c r="E6" s="12">
        <v>200</v>
      </c>
    </row>
    <row r="7" spans="1:5" ht="15">
      <c r="A7" t="s">
        <v>6</v>
      </c>
      <c r="B7" s="2">
        <v>1731</v>
      </c>
      <c r="C7">
        <v>1</v>
      </c>
      <c r="D7">
        <v>1994</v>
      </c>
      <c r="E7" s="12" t="s">
        <v>87</v>
      </c>
    </row>
    <row r="8" spans="1:5" ht="15">
      <c r="A8" t="s">
        <v>7</v>
      </c>
      <c r="B8" s="2">
        <v>3179</v>
      </c>
      <c r="E8" s="12"/>
    </row>
    <row r="9" spans="1:5" ht="15">
      <c r="A9" t="s">
        <v>8</v>
      </c>
      <c r="B9" s="2">
        <v>209</v>
      </c>
      <c r="C9">
        <v>2</v>
      </c>
      <c r="D9">
        <v>2008</v>
      </c>
      <c r="E9" s="12">
        <v>80</v>
      </c>
    </row>
    <row r="10" spans="1:5" ht="15">
      <c r="A10" t="s">
        <v>9</v>
      </c>
      <c r="B10" s="2">
        <v>203</v>
      </c>
      <c r="C10">
        <v>1</v>
      </c>
      <c r="D10">
        <v>1994</v>
      </c>
      <c r="E10" s="12" t="s">
        <v>87</v>
      </c>
    </row>
    <row r="11" spans="1:5" ht="15">
      <c r="A11" t="s">
        <v>10</v>
      </c>
      <c r="B11" s="2">
        <v>203</v>
      </c>
      <c r="C11">
        <v>1</v>
      </c>
      <c r="D11">
        <v>1994</v>
      </c>
      <c r="E11" s="12" t="s">
        <v>87</v>
      </c>
    </row>
    <row r="12" spans="1:5" ht="15">
      <c r="A12" t="s">
        <v>27</v>
      </c>
      <c r="B12" s="2">
        <v>865</v>
      </c>
      <c r="C12">
        <v>2</v>
      </c>
      <c r="D12">
        <v>2010</v>
      </c>
      <c r="E12" s="12">
        <v>200</v>
      </c>
    </row>
    <row r="13" spans="1:5" ht="15">
      <c r="A13" t="s">
        <v>28</v>
      </c>
      <c r="B13" s="2">
        <f>B8-B9-B12</f>
        <v>2105</v>
      </c>
      <c r="E13" s="12" t="s">
        <v>87</v>
      </c>
    </row>
    <row r="14" spans="1:2" ht="15">
      <c r="A14" s="3" t="s">
        <v>79</v>
      </c>
      <c r="B14" s="10">
        <f>B13+B7</f>
        <v>3836</v>
      </c>
    </row>
    <row r="15" spans="2:6" ht="15">
      <c r="B15" s="2"/>
      <c r="F15" t="s">
        <v>19</v>
      </c>
    </row>
    <row r="16" spans="1:8" ht="15">
      <c r="A16" s="3" t="s">
        <v>13</v>
      </c>
      <c r="B16" s="10"/>
      <c r="D16" s="2">
        <f>B13+B7</f>
        <v>3836</v>
      </c>
      <c r="E16" t="s">
        <v>89</v>
      </c>
      <c r="F16" t="s">
        <v>25</v>
      </c>
      <c r="G16" t="s">
        <v>26</v>
      </c>
      <c r="H16" t="s">
        <v>71</v>
      </c>
    </row>
    <row r="17" spans="1:7" ht="15">
      <c r="A17" t="s">
        <v>24</v>
      </c>
      <c r="B17" s="2"/>
      <c r="D17">
        <f aca="true" t="shared" si="0" ref="D17:D25">F17+G17</f>
        <v>268</v>
      </c>
      <c r="F17">
        <v>268</v>
      </c>
      <c r="G17">
        <v>0</v>
      </c>
    </row>
    <row r="18" spans="1:7" ht="15">
      <c r="A18" t="s">
        <v>16</v>
      </c>
      <c r="B18" s="2"/>
      <c r="D18">
        <f t="shared" si="0"/>
        <v>440</v>
      </c>
      <c r="F18">
        <v>273</v>
      </c>
      <c r="G18">
        <v>167</v>
      </c>
    </row>
    <row r="19" spans="1:7" ht="15">
      <c r="A19" t="s">
        <v>29</v>
      </c>
      <c r="D19">
        <f t="shared" si="0"/>
        <v>475</v>
      </c>
      <c r="F19">
        <v>425</v>
      </c>
      <c r="G19">
        <v>50</v>
      </c>
    </row>
    <row r="20" spans="1:7" ht="15">
      <c r="A20" t="s">
        <v>17</v>
      </c>
      <c r="D20">
        <f t="shared" si="0"/>
        <v>670</v>
      </c>
      <c r="F20">
        <v>360</v>
      </c>
      <c r="G20">
        <v>310</v>
      </c>
    </row>
    <row r="21" spans="1:7" ht="15">
      <c r="A21" t="s">
        <v>18</v>
      </c>
      <c r="D21">
        <f t="shared" si="0"/>
        <v>561</v>
      </c>
      <c r="F21">
        <v>225</v>
      </c>
      <c r="G21">
        <v>336</v>
      </c>
    </row>
    <row r="22" spans="1:7" ht="15">
      <c r="A22" t="s">
        <v>20</v>
      </c>
      <c r="D22">
        <f t="shared" si="0"/>
        <v>287</v>
      </c>
      <c r="F22">
        <v>0</v>
      </c>
      <c r="G22">
        <v>287</v>
      </c>
    </row>
    <row r="23" spans="1:7" ht="15">
      <c r="A23" t="s">
        <v>21</v>
      </c>
      <c r="D23">
        <f t="shared" si="0"/>
        <v>178</v>
      </c>
      <c r="F23">
        <v>0</v>
      </c>
      <c r="G23">
        <v>178</v>
      </c>
    </row>
    <row r="24" spans="1:7" ht="15">
      <c r="A24" t="s">
        <v>22</v>
      </c>
      <c r="D24">
        <f t="shared" si="0"/>
        <v>671</v>
      </c>
      <c r="F24">
        <v>180</v>
      </c>
      <c r="G24">
        <v>491</v>
      </c>
    </row>
    <row r="25" spans="1:7" ht="15">
      <c r="A25" t="s">
        <v>23</v>
      </c>
      <c r="D25">
        <f t="shared" si="0"/>
        <v>286</v>
      </c>
      <c r="F25">
        <v>0</v>
      </c>
      <c r="G25">
        <v>286</v>
      </c>
    </row>
    <row r="26" spans="6:8" ht="15">
      <c r="F26">
        <f>F17+F18+F19+F20+F21+F22+F23+F24+F25</f>
        <v>1731</v>
      </c>
      <c r="G26">
        <f>G17+G18+G19+G20+G21+G22+G23+G24+G25</f>
        <v>2105</v>
      </c>
      <c r="H26">
        <f>F26+G26</f>
        <v>3836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2021-02-25T12:54:02Z</dcterms:modified>
  <cp:category/>
  <cp:version/>
  <cp:contentType/>
  <cp:contentStatus/>
</cp:coreProperties>
</file>