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905 - Oprava střechy a 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'23905 - Oprava střechy a ...'!$C$128:$K$310</definedName>
    <definedName name="_xlnm.Print_Area" localSheetId="1">'23905 - Oprava střechy a ...'!$C$4:$J$37,'23905 - Oprava střechy a ...'!$C$50:$J$76,'23905 - Oprava střechy a ...'!$C$118:$J$310</definedName>
    <definedName name="_xlnm.Print_Area" localSheetId="2">'Seznam figur'!$C$4:$G$152</definedName>
    <definedName name="_xlnm.Print_Titles" localSheetId="0">'Rekapitulace stavby'!$92:$92</definedName>
    <definedName name="_xlnm.Print_Titles" localSheetId="1">'23905 - Oprava střechy a ...'!$128:$128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<sst xmlns="http://schemas.openxmlformats.org/spreadsheetml/2006/main" count="2805" uniqueCount="671">
  <si>
    <t>Export Komplet</t>
  </si>
  <si>
    <t/>
  </si>
  <si>
    <t>2.0</t>
  </si>
  <si>
    <t>False</t>
  </si>
  <si>
    <t>{33a859c9-6a4e-4a21-938b-2430af7c26ae}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</si>
  <si>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</si>
  <si>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</si>
  <si>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</si>
  <si>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</si>
  <si>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</si>
  <si>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</si>
  <si>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</si>
  <si>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</si>
  <si>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</si>
  <si>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23905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</si>
  <si>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</si>
  <si>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</si>
  <si>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a krovu</t>
  </si>
  <si>
    <t>KSO:</t>
  </si>
  <si>
    <t>CC-CZ:</t>
  </si>
  <si>
    <t>Místo:</t>
  </si>
  <si>
    <t>Komenského náměstí č.p.69,Kutná Hora</t>
  </si>
  <si>
    <t>Datum:</t>
  </si>
  <si>
    <t>16. 6. 2023</t>
  </si>
  <si>
    <t>Zadavatel:</t>
  </si>
  <si>
    <t>IČ:</t>
  </si>
  <si>
    <t>00236195</t>
  </si>
  <si>
    <t>Město K.Hora,Havlíčkovo nám. 552</t>
  </si>
  <si>
    <t>DIČ:</t>
  </si>
  <si>
    <t>Uchazeč:</t>
  </si>
  <si>
    <t>Vyplň údaj</t>
  </si>
  <si>
    <t>Projektant:</t>
  </si>
  <si>
    <t>Kutnohorská stavební projekce-ing Hádková</t>
  </si>
  <si>
    <t>True</t>
  </si>
  <si>
    <t>Zpracovatel:</t>
  </si>
  <si>
    <t>Hádková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</si>
  <si>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</si>
  <si>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</si>
  <si>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</si>
  <si>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</si>
  <si>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</si>
  <si>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</si>
  <si>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</si>
  <si>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</si>
  <si>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</si>
  <si>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</si>
  <si>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</si>
  <si>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</si>
  <si>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</si>
  <si>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</si>
  <si>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</si>
  <si>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</si>
  <si>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</si>
  <si>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</si>
  <si>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</si>
  <si>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</si>
  <si>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</si>
  <si>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</si>
  <si>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</si>
  <si>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</si>
  <si>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</si>
  <si>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</si>
  <si>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</si>
  <si>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</si>
  <si>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</si>
  <si>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</si>
  <si>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</si>
  <si>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</si>
  <si>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</si>
  <si>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</si>
  <si>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</si>
  <si>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</si>
  <si>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</si>
  <si>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</si>
  <si>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</si>
  <si>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</si>
  <si>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</si>
  <si>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</si>
  <si>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</si>
  <si>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</si>
  <si>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</si>
  <si>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</si>
  <si>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</si>
  <si>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</si>
  <si>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PK</t>
  </si>
  <si>
    <t>plechová krytina(folie)</t>
  </si>
  <si>
    <t>97,585</t>
  </si>
  <si>
    <t>3</t>
  </si>
  <si>
    <t>ŽP</t>
  </si>
  <si>
    <t>žlab plech krytina</t>
  </si>
  <si>
    <t>38,55</t>
  </si>
  <si>
    <t>KRYCÍ LIST SOUPISU PRACÍ</t>
  </si>
  <si>
    <t>ŽK</t>
  </si>
  <si>
    <t>žlab keramická kryt.</t>
  </si>
  <si>
    <t>55,15</t>
  </si>
  <si>
    <t>OPKK</t>
  </si>
  <si>
    <t>Okapní plech</t>
  </si>
  <si>
    <t>79,45</t>
  </si>
  <si>
    <t>ZL</t>
  </si>
  <si>
    <t>štít atika</t>
  </si>
  <si>
    <t>14,175</t>
  </si>
  <si>
    <t>OZ</t>
  </si>
  <si>
    <t>oplechování zdi</t>
  </si>
  <si>
    <t>63,395</t>
  </si>
  <si>
    <t>OK</t>
  </si>
  <si>
    <t>oplechování komínů</t>
  </si>
  <si>
    <t>25,7</t>
  </si>
  <si>
    <t>U</t>
  </si>
  <si>
    <t>úžlabí</t>
  </si>
  <si>
    <t>7,425</t>
  </si>
  <si>
    <t>S</t>
  </si>
  <si>
    <t>svod</t>
  </si>
  <si>
    <t>52,5</t>
  </si>
  <si>
    <t>H</t>
  </si>
  <si>
    <t>hřebenáč</t>
  </si>
  <si>
    <t>24,7</t>
  </si>
  <si>
    <t>N</t>
  </si>
  <si>
    <t>nároží</t>
  </si>
  <si>
    <t>8,91</t>
  </si>
  <si>
    <t>KK</t>
  </si>
  <si>
    <t>keramická krytina</t>
  </si>
  <si>
    <t>243,257</t>
  </si>
  <si>
    <t>KH</t>
  </si>
  <si>
    <t>komínové hlavy</t>
  </si>
  <si>
    <t>6,03</t>
  </si>
  <si>
    <t>SP</t>
  </si>
  <si>
    <t>spárování komínů</t>
  </si>
  <si>
    <t>P</t>
  </si>
  <si>
    <t>parapety</t>
  </si>
  <si>
    <t>11,35</t>
  </si>
  <si>
    <t>L</t>
  </si>
  <si>
    <t>lešení</t>
  </si>
  <si>
    <t>780</t>
  </si>
  <si>
    <t>KZS</t>
  </si>
  <si>
    <t>zateplení vikýřů</t>
  </si>
  <si>
    <t>94</t>
  </si>
  <si>
    <t>O</t>
  </si>
  <si>
    <t>okna</t>
  </si>
  <si>
    <t>66,44</t>
  </si>
  <si>
    <t>VZS</t>
  </si>
  <si>
    <t>vnitřní zateplení</t>
  </si>
  <si>
    <t>107,175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</si>
  <si>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</si>
  <si>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</si>
  <si>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</si>
  <si>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</si>
  <si>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</si>
  <si>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</si>
  <si>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</si>
  <si>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</si>
  <si>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</si>
  <si>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</si>
  <si>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</si>
  <si>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</si>
  <si>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</si>
  <si>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</si>
  <si>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</si>
  <si>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</si>
  <si>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</si>
  <si>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</si>
  <si>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</si>
  <si>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</si>
  <si>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</si>
  <si>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</si>
  <si>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</si>
  <si>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</si>
  <si>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</si>
  <si>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</si>
  <si>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</si>
  <si>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</si>
  <si>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</si>
  <si>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</si>
  <si>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</si>
  <si>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</si>
  <si>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</si>
  <si>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</si>
  <si>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</si>
  <si>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</si>
  <si>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</si>
  <si>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</si>
  <si>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</si>
  <si>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</si>
  <si>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316381115</t>
  </si>
  <si>
    <t>Komínové krycí desky z betonu tř. C 12/15 až C 16/20 s případnou konstrukční obvodovou výztuží včetně bednění, s potěrem nebo s povrchem vyhlazeným ve spádu k okrajům, s přesahem do 70 mm sešikmeným v podhledu proti zatékání, tl. přes 50 do 80 mm</t>
  </si>
  <si>
    <t>m2</t>
  </si>
  <si>
    <t>4</t>
  </si>
  <si>
    <t>2</t>
  </si>
  <si>
    <t>1833133380</t>
  </si>
  <si>
    <t>VV</t>
  </si>
  <si>
    <t>6</t>
  </si>
  <si>
    <t>Úpravy povrchů, podlahy a osazování výplní</t>
  </si>
  <si>
    <t>612231003</t>
  </si>
  <si>
    <t>Montáž zateplení vnitřních stěn polystyrenovými deskami tloušťky nad 80 mm</t>
  </si>
  <si>
    <t>965923642</t>
  </si>
  <si>
    <t>M</t>
  </si>
  <si>
    <t>28375939</t>
  </si>
  <si>
    <t>deska EPS 70 fasádní λ=0,039 tl 120mm</t>
  </si>
  <si>
    <t>8</t>
  </si>
  <si>
    <t>-1293317213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</si>
  <si>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</si>
  <si>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</si>
  <si>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1820089719</t>
  </si>
  <si>
    <t>5</t>
  </si>
  <si>
    <t>28375952</t>
  </si>
  <si>
    <t>deska EPS 70 fasádní λ=0,039 tl 160mm</t>
  </si>
  <si>
    <t>-246075734</t>
  </si>
  <si>
    <t>94*1,05 'Přepočtené koeficientem množství</t>
  </si>
  <si>
    <t>622531012</t>
  </si>
  <si>
    <t>Omítka tenkovrstvá silikonová vnějších ploch probarvená bez penetrace zatíraná (škrábaná), zrnitost 1,5 mm stěn</t>
  </si>
  <si>
    <t>697289515</t>
  </si>
  <si>
    <t>7</t>
  </si>
  <si>
    <t>623125101</t>
  </si>
  <si>
    <t>Vyplnění spár vnějších povrchů cementovou maltou, ploch z cihel pilířů nebo sloupů</t>
  </si>
  <si>
    <t>461556847</t>
  </si>
  <si>
    <t>9</t>
  </si>
  <si>
    <t>Ostatní konstrukce a práce, bourání</t>
  </si>
  <si>
    <t>941112112</t>
  </si>
  <si>
    <t>Montáž lešení řadového trubkového lehkého pracovního bez podlah s provozním zatížením tř. 3 do 200 kg/m2 šířky tř. W06 od 0,6 do 0,9 m, výšky přes 10 do 25 m</t>
  </si>
  <si>
    <t>-1026132041</t>
  </si>
  <si>
    <t>941112212</t>
  </si>
  <si>
    <t>Montáž lešení řadového trubkového lehkého pracovního bez podlah s provozním zatížením tř. 3 do 200 kg/m2 Příplatek za první a každý další den použití lešení k ceně -2112</t>
  </si>
  <si>
    <t>-1832315608</t>
  </si>
  <si>
    <t>780*60 'Přepočtené koeficientem množství</t>
  </si>
  <si>
    <t>10</t>
  </si>
  <si>
    <t>941112812</t>
  </si>
  <si>
    <t>Demontáž lešení řadového trubkového lehkého pracovního bez podlah s provozním zatížením tř. 3 do 200 kg/m2 šířky tř. W06 od 0,6 do 0,9 m, výšky přes 10 do 25 m</t>
  </si>
  <si>
    <t>-965502171</t>
  </si>
  <si>
    <t>11</t>
  </si>
  <si>
    <t>965042121</t>
  </si>
  <si>
    <t>Bourání mazanin betonových nebo z litého asfaltu tl. do 100 mm, plochy do 1 m2</t>
  </si>
  <si>
    <t>m3</t>
  </si>
  <si>
    <t>1693495037</t>
  </si>
  <si>
    <t>KH*0,08</t>
  </si>
  <si>
    <t>12</t>
  </si>
  <si>
    <t>985142111</t>
  </si>
  <si>
    <t>Vysekání spojovací hmoty ze spár zdiva včetně vyčištění hloubky spáry do 40 mm délky spáry na 1 m2 upravované plochy do 6 m</t>
  </si>
  <si>
    <t>1109699679</t>
  </si>
  <si>
    <t>997</t>
  </si>
  <si>
    <t>Přesun sutě</t>
  </si>
  <si>
    <t>13</t>
  </si>
  <si>
    <t>997013154</t>
  </si>
  <si>
    <t>Vnitrostaveništní doprava suti a vybouraných hmot vodorovně do 50 m svisle s omezením mechanizace pro budovy a haly výšky přes 12 do 15 m</t>
  </si>
  <si>
    <t>t</t>
  </si>
  <si>
    <t>-457272100</t>
  </si>
  <si>
    <t>14</t>
  </si>
  <si>
    <t>997013501</t>
  </si>
  <si>
    <t>Odvoz suti a vybouraných hmot na skládku nebo meziskládku se složením, na vzdálenost do 1 km</t>
  </si>
  <si>
    <t>-1481058668</t>
  </si>
  <si>
    <t>997013509</t>
  </si>
  <si>
    <t>Odvoz suti a vybouraných hmot na skládku nebo meziskládku se složením, na vzdálenost Příplatek k ceně za každý další i započatý 1 km přes 1 km</t>
  </si>
  <si>
    <t>-1273210572</t>
  </si>
  <si>
    <t>22,226*10 'Přepočtené koeficientem množství</t>
  </si>
  <si>
    <t>16</t>
  </si>
  <si>
    <t>997013607</t>
  </si>
  <si>
    <t>Poplatek za uložení stavebního odpadu na skládce (skládkovné) z tašek a keramických výrobků zatříděného do Katalogu odpadů pod kódem 17 01 03</t>
  </si>
  <si>
    <t>-1015938311</t>
  </si>
  <si>
    <t>17</t>
  </si>
  <si>
    <t>997013631</t>
  </si>
  <si>
    <t>Poplatek za uložení stavebního odpadu na skládce (skládkovné) směsného stavebního a demoličního zatříděného do Katalogu odpadů pod kódem 17 09 04</t>
  </si>
  <si>
    <t>1884392603</t>
  </si>
  <si>
    <t>24,65-15,93</t>
  </si>
  <si>
    <t>998</t>
  </si>
  <si>
    <t>Přesun hmot</t>
  </si>
  <si>
    <t>18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</si>
  <si>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</si>
  <si>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</si>
  <si>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-1932323479</t>
  </si>
  <si>
    <t>PSV</t>
  </si>
  <si>
    <t>Práce a dodávky PSV</t>
  </si>
  <si>
    <t>712</t>
  </si>
  <si>
    <t>Povlakové krytiny</t>
  </si>
  <si>
    <t>19</t>
  </si>
  <si>
    <t>712362114</t>
  </si>
  <si>
    <t>Povlakové krytiny střech plochých s vakuově kotvenou izolací fólie volně položená s horkovzdušným přivařením spojů na vodorovné ploše tloušťky fólie 2,0 mm</t>
  </si>
  <si>
    <t>525814554</t>
  </si>
  <si>
    <t>20</t>
  </si>
  <si>
    <t>712775911</t>
  </si>
  <si>
    <t>Ochrana ploch geotextilií sklon do 5° 300 g/m2</t>
  </si>
  <si>
    <t>-1406080470</t>
  </si>
  <si>
    <t>713</t>
  </si>
  <si>
    <t>Izolace tepelné</t>
  </si>
  <si>
    <t>713111111</t>
  </si>
  <si>
    <t>Montáž tepelné izolace stropů rohožemi, pásy, dílci, deskami, bloky (izolační materiál ve specifikaci) vrchem bez překrytí lepenkou kladenými volně</t>
  </si>
  <si>
    <t>-472847321</t>
  </si>
  <si>
    <t>PK*2+ 3*11,5*2</t>
  </si>
  <si>
    <t>22</t>
  </si>
  <si>
    <t>ISV.5901644637841</t>
  </si>
  <si>
    <t>Isover UNIROL PROFI  160mm,  λD= 0,033 (W·m-1·K-1), šířka pásu 1200mm,  izolace vhodná do aplikace mezi krokve.</t>
  </si>
  <si>
    <t>32</t>
  </si>
  <si>
    <t>542602783</t>
  </si>
  <si>
    <t>PK*2 + 3*11,5*2</t>
  </si>
  <si>
    <t>264,17*1,05 'Přepočtené koeficientem množství</t>
  </si>
  <si>
    <t>741</t>
  </si>
  <si>
    <t>Elektroinstalace - silnoproud</t>
  </si>
  <si>
    <t>23</t>
  </si>
  <si>
    <t>741420001</t>
  </si>
  <si>
    <t>Demontáž a zpětná montáž hromosvodného vedení svodových drátů  s podpěrami a jímacími tyčemi komplet</t>
  </si>
  <si>
    <t>kpl</t>
  </si>
  <si>
    <t>-1618733003</t>
  </si>
  <si>
    <t>762</t>
  </si>
  <si>
    <t>Konstrukce tesařské</t>
  </si>
  <si>
    <t>24</t>
  </si>
  <si>
    <t>762331812</t>
  </si>
  <si>
    <t>Demontáž vázaných konstrukcí krovů sklonu do 60° z hranolů, hranolků, fošen, průřezové plochy přes 120 do 224 cm2</t>
  </si>
  <si>
    <t>m</t>
  </si>
  <si>
    <t>-1361901932</t>
  </si>
  <si>
    <t>KK*0,1</t>
  </si>
  <si>
    <t>25</t>
  </si>
  <si>
    <t>762332922</t>
  </si>
  <si>
    <t>Doplnění střešní vazby řezivem (materiál v ceně) průřezové plochy přes 120 do 224 cm2</t>
  </si>
  <si>
    <t>-1969669755</t>
  </si>
  <si>
    <t>26</t>
  </si>
  <si>
    <t>762341275</t>
  </si>
  <si>
    <t>Montáž bednění střech rovných a šikmých sklonu do 60° s vyřezáním otvorů z desek dřevotřískových nebo dřevoštěpkových na pero a drážku</t>
  </si>
  <si>
    <t>1391608638</t>
  </si>
  <si>
    <t>27</t>
  </si>
  <si>
    <t>60726280</t>
  </si>
  <si>
    <t>deska dřevoštěpková OSB 3 P+D nebroušená tl 25mm</t>
  </si>
  <si>
    <t>1723176655</t>
  </si>
  <si>
    <t>97,585*1,1 'Přepočtené koeficientem množství</t>
  </si>
  <si>
    <t>28</t>
  </si>
  <si>
    <t>762341811</t>
  </si>
  <si>
    <t>Demontáž bednění a laťování bednění střech rovných, obloukových, sklonu do 60° se všemi nadstřešními konstrukcemi z prken hrubých, hoblovaných tl. do 32 mm</t>
  </si>
  <si>
    <t>-1220953635</t>
  </si>
  <si>
    <t>29</t>
  </si>
  <si>
    <t>762342316</t>
  </si>
  <si>
    <t>Montáž laťování střech složitých sklonu do 60° při osové vzdálenosti latí přes 360 do 600 mm</t>
  </si>
  <si>
    <t>1257756163</t>
  </si>
  <si>
    <t>30</t>
  </si>
  <si>
    <t>60514114</t>
  </si>
  <si>
    <t>řezivo jehličnaté lať impregnovaná dl 4 m</t>
  </si>
  <si>
    <t>-2042445983</t>
  </si>
  <si>
    <t>KK*1,2*0,04*0,06*3</t>
  </si>
  <si>
    <t>31</t>
  </si>
  <si>
    <t>762342511</t>
  </si>
  <si>
    <t>Montáž laťování montáž kontralatí na podklad bez tepelné izolace</t>
  </si>
  <si>
    <t>-923139653</t>
  </si>
  <si>
    <t>Součet</t>
  </si>
  <si>
    <t>-1717047232</t>
  </si>
  <si>
    <t>(PK+KK)*1,2*0,04*0,06</t>
  </si>
  <si>
    <t>33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</si>
  <si>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</si>
  <si>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</si>
  <si>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484090538</t>
  </si>
  <si>
    <t>34</t>
  </si>
  <si>
    <t>762354812</t>
  </si>
  <si>
    <t>Demontáž nadstřešních konstrukcí krovů střešních vikýřů pultových</t>
  </si>
  <si>
    <t>kus</t>
  </si>
  <si>
    <t>-288012629</t>
  </si>
  <si>
    <t>35</t>
  </si>
  <si>
    <t>762395000</t>
  </si>
  <si>
    <t>Spojovací prostředky krovů, bednění a laťování, nadstřešních konstrukcí svory, prkna, hřebíky, pásová ocel, vruty</t>
  </si>
  <si>
    <t>-1512634270</t>
  </si>
  <si>
    <t>107,34*0,025</t>
  </si>
  <si>
    <t>2,102</t>
  </si>
  <si>
    <t>0,982</t>
  </si>
  <si>
    <t>24*0,0224</t>
  </si>
  <si>
    <t>36</t>
  </si>
  <si>
    <t>998762202</t>
  </si>
  <si>
    <t>Přesun hmot pro konstrukce tesařské stanovený procentní sazbou (%) z ceny vodorovná dopravní vzdálenost do 50 m v objektech výšky přes 6 do 12 m</t>
  </si>
  <si>
    <t>%</t>
  </si>
  <si>
    <t>177951147</t>
  </si>
  <si>
    <t>764</t>
  </si>
  <si>
    <t>Konstrukce klempířské</t>
  </si>
  <si>
    <t>37</t>
  </si>
  <si>
    <t>764001821</t>
  </si>
  <si>
    <t>Demontáž klempířských konstrukcí krytiny ze svitků nebo tabulí do suti</t>
  </si>
  <si>
    <t>1591992005</t>
  </si>
  <si>
    <t>38</t>
  </si>
  <si>
    <t>764001891</t>
  </si>
  <si>
    <t>Demontáž klempířských konstrukcí oplechování úžlabí do suti</t>
  </si>
  <si>
    <t>-1021285197</t>
  </si>
  <si>
    <t>39</t>
  </si>
  <si>
    <t>764002841</t>
  </si>
  <si>
    <t>Demontáž klempířských konstrukcí oplechování horních ploch zdí a nadezdívek do suti</t>
  </si>
  <si>
    <t>-79003622</t>
  </si>
  <si>
    <t>40</t>
  </si>
  <si>
    <t>764002812</t>
  </si>
  <si>
    <t>Demontáž klempířských konstrukcí okapového plechu do suti, v krytině skládané</t>
  </si>
  <si>
    <t>1042622747</t>
  </si>
  <si>
    <t>41</t>
  </si>
  <si>
    <t>764002851</t>
  </si>
  <si>
    <t>Demontáž klempířských konstrukcí oplechování parapetů do suti</t>
  </si>
  <si>
    <t>1302718975</t>
  </si>
  <si>
    <t>42</t>
  </si>
  <si>
    <t>764002871</t>
  </si>
  <si>
    <t>Demontáž klempířských konstrukcí lemování zdí do suti</t>
  </si>
  <si>
    <t>-1733582159</t>
  </si>
  <si>
    <t>43</t>
  </si>
  <si>
    <t>764002881</t>
  </si>
  <si>
    <t>Demontáž lemování komínů do suti</t>
  </si>
  <si>
    <t>1695022821</t>
  </si>
  <si>
    <t>OK*0,33</t>
  </si>
  <si>
    <t>44</t>
  </si>
  <si>
    <t>764004801</t>
  </si>
  <si>
    <t>Demontáž klempířských konstrukcí žlabu podokapního do suti</t>
  </si>
  <si>
    <t>-1075201600</t>
  </si>
  <si>
    <t>ŽK+ŽP</t>
  </si>
  <si>
    <t>45</t>
  </si>
  <si>
    <t>764004861</t>
  </si>
  <si>
    <t>Demontáž klempířských konstrukcí svodu do suti</t>
  </si>
  <si>
    <t>-187816966</t>
  </si>
  <si>
    <t>46</t>
  </si>
  <si>
    <t>764214611</t>
  </si>
  <si>
    <t>Oplechování horních ploch zdí a nadezdívek (atik) z pozinkovaného plechu s povrchovou úpravou mechanicky kotvené přes rš 800 mm</t>
  </si>
  <si>
    <t>-1741891446</t>
  </si>
  <si>
    <t>47</t>
  </si>
  <si>
    <t>764212662</t>
  </si>
  <si>
    <t>Oplechování střešních prvků z pozinkovaného plechu s povrchovou úpravou okapu střechy rovné okapovým plechem rš 200 mm</t>
  </si>
  <si>
    <t>-708732830</t>
  </si>
  <si>
    <t>48</t>
  </si>
  <si>
    <t>764216605</t>
  </si>
  <si>
    <t>Oplechování parapetů z pozinkovaného plechu s povrchovou úpravou rovných mechanicky kotvené, bez rohů rš 400 mm</t>
  </si>
  <si>
    <t>210460611</t>
  </si>
  <si>
    <t>49</t>
  </si>
  <si>
    <t>764311614</t>
  </si>
  <si>
    <t>Lemování zdí z pozinkovaného plechu s povrchovou úpravou boční nebo horní rovné, střech s krytinou skládanou mimo prejzovou rš 330 mm</t>
  </si>
  <si>
    <t>-756581733</t>
  </si>
  <si>
    <t>50</t>
  </si>
  <si>
    <t>764314612</t>
  </si>
  <si>
    <t>Lemování prostupů z pozinkovaného plechu s povrchovou úpravou bez lišty, střech s krytinou skládanou nebo z plechu-komíny</t>
  </si>
  <si>
    <t>-327498183</t>
  </si>
  <si>
    <t>OK*0,3</t>
  </si>
  <si>
    <t>51</t>
  </si>
  <si>
    <t>764511601</t>
  </si>
  <si>
    <t>Žlab podokapní z pozinkovaného plechu s povrchovou úpravou včetně háků a čel půlkruhový do rš 250 mm</t>
  </si>
  <si>
    <t>244913077</t>
  </si>
  <si>
    <t>52</t>
  </si>
  <si>
    <t>764511602</t>
  </si>
  <si>
    <t>Žlab podokapní z pozinkovaného plechu s povrchovou úpravou včetně háků a čel půlkruhový rš 330 mm</t>
  </si>
  <si>
    <t>386088220</t>
  </si>
  <si>
    <t>53</t>
  </si>
  <si>
    <t>764511621</t>
  </si>
  <si>
    <t>Žlab podokapní z pozinkovaného plechu s povrchovou úpravou včetně háků a čel roh nebo kout, žlabu půlkruhového do rš 280 mm</t>
  </si>
  <si>
    <t>36834319</t>
  </si>
  <si>
    <t>54</t>
  </si>
  <si>
    <t>764511641</t>
  </si>
  <si>
    <t>Žlab podokapní z pozinkovaného plechu s povrchovou úpravou včetně háků a čel kotlík oválný (trychtýřový), rš žlabu/průměr svodu do 250/90 mm</t>
  </si>
  <si>
    <t>-1929041752</t>
  </si>
  <si>
    <t>55</t>
  </si>
  <si>
    <t>764511643</t>
  </si>
  <si>
    <t>Žlab podokapní z pozinkovaného plechu s povrchovou úpravou včetně háků a čel kotlík oválný (trychtýřový), rš žlabu/průměr svodu 330/120 mm</t>
  </si>
  <si>
    <t>-359434270</t>
  </si>
  <si>
    <t>56</t>
  </si>
  <si>
    <t>764518622</t>
  </si>
  <si>
    <t>Svod z pozinkovaného plechu s upraveným povrchem včetně objímek, kolen a odskoků kruhový, průměru 100 mm</t>
  </si>
  <si>
    <t>-760063479</t>
  </si>
  <si>
    <t>3*2,5</t>
  </si>
  <si>
    <t>57</t>
  </si>
  <si>
    <t>764518623</t>
  </si>
  <si>
    <t>Svod z pozinkovaného plechu s upraveným povrchem včetně objímek, kolen a odskoků kruhový, průměru 120 mm</t>
  </si>
  <si>
    <t>1701769460</t>
  </si>
  <si>
    <t>4*12</t>
  </si>
  <si>
    <t>58</t>
  </si>
  <si>
    <t>998764202</t>
  </si>
  <si>
    <t>Přesun hmot pro konstrukce klempířské stanovený procentní sazbou (%) z ceny vodorovná dopravní vzdálenost do 50 m v objektech výšky přes 6 do 12 m</t>
  </si>
  <si>
    <t>593351155</t>
  </si>
  <si>
    <t>765</t>
  </si>
  <si>
    <t>Krytina skládaná</t>
  </si>
  <si>
    <t>59</t>
  </si>
  <si>
    <t>765111805</t>
  </si>
  <si>
    <t>Demontáž krytiny keramické drážkové, sklonu do 30° se zvětralou maltou do suti</t>
  </si>
  <si>
    <t>732560017</t>
  </si>
  <si>
    <t>60</t>
  </si>
  <si>
    <t>765111811</t>
  </si>
  <si>
    <t>Demontáž krytiny keramické Příplatek k cenám za sklon přes 30° do suti</t>
  </si>
  <si>
    <t>1491338245</t>
  </si>
  <si>
    <t>61</t>
  </si>
  <si>
    <t>765111865</t>
  </si>
  <si>
    <t>Demontáž krytiny keramické hřebenů a nároží, sklonu do 30° z hřebenáčů se zvětralou maltou do suti</t>
  </si>
  <si>
    <t>2015698690</t>
  </si>
  <si>
    <t>H+N</t>
  </si>
  <si>
    <t>62</t>
  </si>
  <si>
    <t>765113015</t>
  </si>
  <si>
    <t>Krytina keramická drážková sklonu střechy do 30° na sucho maloformátová (přes 12ks/m2) režná</t>
  </si>
  <si>
    <t>-1795631785</t>
  </si>
  <si>
    <t>63</t>
  </si>
  <si>
    <t>765113121</t>
  </si>
  <si>
    <t>Krytina keramická drážková sklonu střechy do 30° okapová hrana s větrací mřížkou jednoduchou</t>
  </si>
  <si>
    <t>-932668554</t>
  </si>
  <si>
    <t>64</t>
  </si>
  <si>
    <t>765113211</t>
  </si>
  <si>
    <t>Krytina keramická drážková sklonu střechy do 30° nárožní hrana na sucho s větracím lepícím pásem kovovým z hřebenáčů režných</t>
  </si>
  <si>
    <t>138351185</t>
  </si>
  <si>
    <t>65</t>
  </si>
  <si>
    <t>765113311</t>
  </si>
  <si>
    <t>Krytina keramická drážková sklonu střechy do 30° hřeben na sucho s větracím pásem olověným z hřebenáčů režných</t>
  </si>
  <si>
    <t>-1020688199</t>
  </si>
  <si>
    <t>66</t>
  </si>
  <si>
    <t>765115302</t>
  </si>
  <si>
    <t>Montáž střešních doplňků krytiny keramické střešního výlezu plochy jednotlivě přes 0,25 m2 včetně dodávky</t>
  </si>
  <si>
    <t>-1123450473</t>
  </si>
  <si>
    <t>67</t>
  </si>
  <si>
    <t>765115351</t>
  </si>
  <si>
    <t>Montáž střešních doplňků krytiny keramické stoupací plošiny délky do 400 mm</t>
  </si>
  <si>
    <t>-1091096826</t>
  </si>
  <si>
    <t>68</t>
  </si>
  <si>
    <t>59660034</t>
  </si>
  <si>
    <t>komplet stoupací rovný pro keramickou krytinu rošt š 250mm d 400mm (2x závěsný držák, spojovací materiál, plošina)</t>
  </si>
  <si>
    <t>sada</t>
  </si>
  <si>
    <t>-1190786713</t>
  </si>
  <si>
    <t>69</t>
  </si>
  <si>
    <t>765115352</t>
  </si>
  <si>
    <t>Montáž střešních doplňků krytiny keramické stoupací plošiny délky přes 400 do 800 mm</t>
  </si>
  <si>
    <t>1189293001</t>
  </si>
  <si>
    <t>70</t>
  </si>
  <si>
    <t>59660007</t>
  </si>
  <si>
    <t>komplet stoupací rovný pro keramickou krytinu rošt š 250mm d 800mm (2x závěsný držák, spojovací materiál, plošina)</t>
  </si>
  <si>
    <t>-913306555</t>
  </si>
  <si>
    <t>71</t>
  </si>
  <si>
    <t>765115401</t>
  </si>
  <si>
    <t>Montáž střešních doplňků krytiny keramické protisněhové zábrany háku</t>
  </si>
  <si>
    <t>1973029615</t>
  </si>
  <si>
    <t>72</t>
  </si>
  <si>
    <t>59660249</t>
  </si>
  <si>
    <t>hák protisněhový keramické drážkové velkoformátové krytiny</t>
  </si>
  <si>
    <t>1348180918</t>
  </si>
  <si>
    <t>73</t>
  </si>
  <si>
    <t>765115402</t>
  </si>
  <si>
    <t>Montáž střešních doplňků krytiny keramické protisněhové zábrany držáku (mříže sněholamu, kulatiny)</t>
  </si>
  <si>
    <t>-1927851048</t>
  </si>
  <si>
    <t>74</t>
  </si>
  <si>
    <t>59660886</t>
  </si>
  <si>
    <t>protisněhová zábrana držák kulatiny do D 120mm</t>
  </si>
  <si>
    <t>-726201898</t>
  </si>
  <si>
    <t>75</t>
  </si>
  <si>
    <t>05217000</t>
  </si>
  <si>
    <t>kulatina dřevěná tlakově impregovaná protisněhová zábrana</t>
  </si>
  <si>
    <t>-808384196</t>
  </si>
  <si>
    <t>76</t>
  </si>
  <si>
    <t>765191001</t>
  </si>
  <si>
    <t>Montáž pojistné hydroizolační nebo parotěsné fólie kladené ve sklonu do 20° lepením (vodotěsné podstřeší) na bednění nebo tepelnou izolaci</t>
  </si>
  <si>
    <t>748940240</t>
  </si>
  <si>
    <t>77</t>
  </si>
  <si>
    <t>765191021</t>
  </si>
  <si>
    <t>Montáž pojistné hydroizolační nebo parotěsné fólie kladené ve sklonu přes 20° s lepenými přesahy na krokve</t>
  </si>
  <si>
    <t>-964444018</t>
  </si>
  <si>
    <t>78</t>
  </si>
  <si>
    <t>28329036</t>
  </si>
  <si>
    <t>fólie kontaktní difuzně propustná pro doplňkovou hydroizolační vrstvu, třívrstvá mikroporézní PP 150g/m2 s integrovanou samolepící páskou</t>
  </si>
  <si>
    <t>-818071189</t>
  </si>
  <si>
    <t>340,842*1,15 'Přepočtené koeficientem množství</t>
  </si>
  <si>
    <t>79</t>
  </si>
  <si>
    <t>765192001</t>
  </si>
  <si>
    <t>Nouzové zakrytí střechy plachtou</t>
  </si>
  <si>
    <t>-1706623754</t>
  </si>
  <si>
    <t>KK+PK</t>
  </si>
  <si>
    <t>80</t>
  </si>
  <si>
    <t>998765202</t>
  </si>
  <si>
    <t>Přesun hmot pro krytiny skládané stanovený procentní sazbou (%) z ceny vodorovná dopravní vzdálenost do 50 m v objektech výšky přes 6 do 12 m</t>
  </si>
  <si>
    <t>2143384908</t>
  </si>
  <si>
    <t>766</t>
  </si>
  <si>
    <t>Konstrukce truhlářské</t>
  </si>
  <si>
    <t>81</t>
  </si>
  <si>
    <t>766671024</t>
  </si>
  <si>
    <t>Montáž střešních oken dřevěných nebo plastových kyvných, výklopných/kyvných s okenním rámem a lemováním, s plisovaným límcem, s napojením na krytinu do krytiny tvarované, rozměru 78 x 118 cm</t>
  </si>
  <si>
    <t>-1281253812</t>
  </si>
  <si>
    <t>82</t>
  </si>
  <si>
    <t>61124498</t>
  </si>
  <si>
    <t>okno střešní dřevěné kyvné, izolační dvojsklo 78x118cm, Uw=1,3W/m2K Al oplechování</t>
  </si>
  <si>
    <t>-35772808</t>
  </si>
  <si>
    <t>83</t>
  </si>
  <si>
    <t>998766202</t>
  </si>
  <si>
    <t>Přesun hmot pro konstrukce truhlářské stanovený procentní sazbou (%) z ceny vodorovná dopravní vzdálenost do 50 m v objektech výšky přes 6 do 12 m</t>
  </si>
  <si>
    <t>437956657</t>
  </si>
  <si>
    <t>783</t>
  </si>
  <si>
    <t>Dokončovací práce - nátěry</t>
  </si>
  <si>
    <t>84</t>
  </si>
  <si>
    <t>783114101</t>
  </si>
  <si>
    <t>Základní nátěr truhlářských konstrukcí jednonásobný syntetický</t>
  </si>
  <si>
    <t>-286512338</t>
  </si>
  <si>
    <t>85</t>
  </si>
  <si>
    <t>783117101</t>
  </si>
  <si>
    <t>Krycí nátěr truhlářských konstrukcí jednonásobný syntetický</t>
  </si>
  <si>
    <t>-362121531</t>
  </si>
  <si>
    <t>86</t>
  </si>
  <si>
    <t>783201403</t>
  </si>
  <si>
    <t>Příprava podkladu tesařských konstrukcí před provedením nátěru oprášení</t>
  </si>
  <si>
    <t>916463767</t>
  </si>
  <si>
    <t>87</t>
  </si>
  <si>
    <t>783214121</t>
  </si>
  <si>
    <t>Sanační napouštěcí nátěr tesařských prvků proti dřevokazným houbám, hmyzu a plísním zabudovaných do konstrukce, aplikovaný stříkáním</t>
  </si>
  <si>
    <t>1554906420</t>
  </si>
  <si>
    <t>VRN</t>
  </si>
  <si>
    <t>Vedlejší rozpočtové náklady</t>
  </si>
  <si>
    <t>VRN3</t>
  </si>
  <si>
    <t>Zařízení staveniště</t>
  </si>
  <si>
    <t>88</t>
  </si>
  <si>
    <t>031002000</t>
  </si>
  <si>
    <t>Související práce pro zařízení staveniště</t>
  </si>
  <si>
    <t>…</t>
  </si>
  <si>
    <t>1024</t>
  </si>
  <si>
    <t>579219343</t>
  </si>
  <si>
    <t>89</t>
  </si>
  <si>
    <t>032002000</t>
  </si>
  <si>
    <t>Vybavení staveniště</t>
  </si>
  <si>
    <t>-1363381815</t>
  </si>
  <si>
    <t>90</t>
  </si>
  <si>
    <t>033002000</t>
  </si>
  <si>
    <t>Připojení staveniště na inženýrské sítě</t>
  </si>
  <si>
    <t>892824344</t>
  </si>
  <si>
    <t>91</t>
  </si>
  <si>
    <t>034002000</t>
  </si>
  <si>
    <t>Zabezpečení staveniště</t>
  </si>
  <si>
    <t>424505020</t>
  </si>
  <si>
    <t>92</t>
  </si>
  <si>
    <t>039002000</t>
  </si>
  <si>
    <t>Zrušení zařízení staveniště</t>
  </si>
  <si>
    <t>139426544</t>
  </si>
  <si>
    <t>SEZNAM FIGUR</t>
  </si>
  <si>
    <t>Výměra</t>
  </si>
  <si>
    <t>17,2+7,5</t>
  </si>
  <si>
    <t>Použití figury:</t>
  </si>
  <si>
    <t>Demontáž krytiny keramické hřebenů a nároží sklonu do 30° se zvětralou maltou do suti</t>
  </si>
  <si>
    <t>Krytina keramická drážková hřeben z hřebenáčů režných na sucho s větracím pásem olověným</t>
  </si>
  <si>
    <t>2*0,6*1,45+2*0,6*1,4+0,6*0,85+2*0,6*1,75"plocha"</t>
  </si>
  <si>
    <t>Komínové krycí desky tl přes 50 do 80 mm z betonu tř. C 12/15 až C 16/20 s přesahy do 70 mm</t>
  </si>
  <si>
    <t>Bourání podkladů pod dlažby nebo mazanin betonových nebo z litého asfaltu tl do 100 mm pl do 1 m2</t>
  </si>
  <si>
    <t>1,35*(19*5,3-11,7*3,3+11*5,3+5,8*4,6-3,7*2,5+15,2*5,2-8,5*3,7-1,8*2,9)</t>
  </si>
  <si>
    <t>Demontáž vázaných kcí krovů z hranolů průřezové pl přes 120 do 224 cm2</t>
  </si>
  <si>
    <t>Doplnění části střešní vazby hranoly průřezové pl přes 120 do 224 cm2 včetně materiálu</t>
  </si>
  <si>
    <t>Demontáž laťování střech z latí osové vzdálenosti do 0,50 m</t>
  </si>
  <si>
    <t>Nouzové (provizorní) zakrytí střechy plachtou</t>
  </si>
  <si>
    <t>2,5*11,75+3,2*2,5</t>
  </si>
  <si>
    <t>2,5*3,5+2,9/2*2,5</t>
  </si>
  <si>
    <t>2,5*(1,8+2,2+4,2+1,5+4,3) +3,7*2,5</t>
  </si>
  <si>
    <t>(13+21+18)*15</t>
  </si>
  <si>
    <t>Montáž lešení řadového trubkového lehkého bez podlah zatížení do 200 kg/m2 š od 0,6 do 0,9 m v přes 10 do 25 m</t>
  </si>
  <si>
    <t>Demontáž lešení řadového trubkového lehkého bez podlah zatížení do 200 kg/m2 š od 0,6 do 0,9 m v přes 10 do 25 m</t>
  </si>
  <si>
    <t>1,35*6,6</t>
  </si>
  <si>
    <t>Krytina keramická drážková nárožní hrana z hřebenáčů režných na sucho s větracím pásem kovovým</t>
  </si>
  <si>
    <t>1,65*1,6*4*5</t>
  </si>
  <si>
    <t>0,8*1,1*4*2</t>
  </si>
  <si>
    <t>0,5*1,1*4*3</t>
  </si>
  <si>
    <t>Základní jednonásobný syntetický nátěr truhlářských konstrukcí</t>
  </si>
  <si>
    <t>2*(2*0,5+2*1,35)+2*(2*0,5+2*1,3)+(2*0,5+2*0,75)+2*(2*0,5+2*1,65)</t>
  </si>
  <si>
    <t>Lemování prostupů střech s krytinou skládanou nebo plechovou bez lišty z Pz s povrchovou úpravou-komíny</t>
  </si>
  <si>
    <t>2*5,9+4,1+0,5+3,9+4</t>
  </si>
  <si>
    <t>Demontáž okapového plechu do suti v krytině skládané</t>
  </si>
  <si>
    <t>Oplechování rovné okapové hrany z Pz s povrchovou úpravou rš 200 mm</t>
  </si>
  <si>
    <t>1,35*(4,2+1,5+2,3+2,9+3,2*2+2,85+2,85+3,7)"šikmé"</t>
  </si>
  <si>
    <t>11,7+3,5+2,15+4,2+1,5+4,3"vodorovné"</t>
  </si>
  <si>
    <t>1,65*5+0,8*2+0,5*3</t>
  </si>
  <si>
    <t>Oplechování rovných parapetů mechanicky kotvené z Pz s povrchovou úpravou rš 400 mm</t>
  </si>
  <si>
    <t>3,5*11,75</t>
  </si>
  <si>
    <t>4*8,5</t>
  </si>
  <si>
    <t>1,55*4,2</t>
  </si>
  <si>
    <t>2,9*1,8</t>
  </si>
  <si>
    <t>2,9*3,7</t>
  </si>
  <si>
    <t>Povlaková krytina střech plochých na vodorovné ploše vakuově kotvená hydroizolační fólie tl. 2,0 mm</t>
  </si>
  <si>
    <t>Montáž bednění střech rovných a šikmých sklonu do 60° z desek dřevotřískových na pero a drážku</t>
  </si>
  <si>
    <t>Montáž pojistné hydroizolační nebo parotěsné fólie kladené ve sklonu do 20° lepením na bednění nebo izolaci</t>
  </si>
  <si>
    <t>2,5*5</t>
  </si>
  <si>
    <t>10*4</t>
  </si>
  <si>
    <t>OK*1,5</t>
  </si>
  <si>
    <t>Vyplnění spár cementovou maltou vnějších pilířů nebo sloupů z cihel</t>
  </si>
  <si>
    <t>Vysekání spojovací hmoty ze spár zdiva hl do 40 mm dl do 6 m/m2</t>
  </si>
  <si>
    <t>1,35*5,5</t>
  </si>
  <si>
    <t>(5*3+5*3+1,1+4+5)*3</t>
  </si>
  <si>
    <t>-3*2.5*3,5/2</t>
  </si>
  <si>
    <t>1,35*(5,2+5,3)</t>
  </si>
  <si>
    <t>Oplechování horních ploch a atik bez rohů z Pz s povrch úpravou mechanicky kotvené rš přes 800 mm</t>
  </si>
  <si>
    <t>12,9+21,2+3,65+2,4+2,15+4,2+1,55+7,1</t>
  </si>
  <si>
    <t>Krytina keramická okapová hrana s větrací mřížkou jednoduchou</t>
  </si>
  <si>
    <t>2*3,2</t>
  </si>
  <si>
    <t>11,8</t>
  </si>
  <si>
    <t>1,8</t>
  </si>
  <si>
    <t>4,2</t>
  </si>
  <si>
    <t>1,55</t>
  </si>
  <si>
    <t>4,3</t>
  </si>
  <si>
    <t>3,5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</si>
</sst>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26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29</v>
      </c>
      <c r="AK13" s="30" t="s">
        <v>25</v>
      </c>
      <c r="AN13" s="32" t="s">
        <v>30</v>
      </c>
      <c r="AR13" s="20"/>
      <c r="BE13" s="29"/>
      <c r="BS13" s="17" t="s">
        <v>6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31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32</v>
      </c>
      <c r="AK17" s="30" t="s">
        <v>28</v>
      </c>
      <c r="AN17" s="25" t="s">
        <v>1</v>
      </c>
      <c r="AR17" s="20"/>
      <c r="BE17" s="29"/>
      <c r="BS17" s="17" t="s">
        <v>33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34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35</v>
      </c>
      <c r="AK20" s="30" t="s">
        <v>28</v>
      </c>
      <c r="AN20" s="25" t="s">
        <v>1</v>
      </c>
      <c r="AR20" s="20"/>
      <c r="BE20" s="29"/>
      <c r="BS20" s="17" t="s">
        <v>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41</v>
      </c>
      <c r="E29" s="3"/>
      <c r="F29" s="30" t="s">
        <v>42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43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44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45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46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50" t="s">
        <v>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23905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Oprava střechy a krovu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Komenského náměstí č.p.69,Kutná Hora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16. 6. 2023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25.6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Město K.Hora,Havlíčkovo nám. 552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31</v>
      </c>
      <c r="AJ89" s="36"/>
      <c r="AK89" s="36"/>
      <c r="AL89" s="36"/>
      <c r="AM89" s="68" t="str">
        <f>IF(E17="","",E17)</f>
        <v>Kutnohorská stavební projekce-ing Hádková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29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34</v>
      </c>
      <c r="AJ90" s="36"/>
      <c r="AK90" s="36"/>
      <c r="AL90" s="36"/>
      <c r="AM90" s="68" t="str">
        <f>IF(E20="","",E20)</f>
        <v>Hádková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76</v>
      </c>
      <c r="BT94" s="100" t="s">
        <v>77</v>
      </c>
      <c r="BV94" s="100" t="s">
        <v>78</v>
      </c>
      <c r="BW94" s="100" t="s">
        <v>4</v>
      </c>
      <c r="BX94" s="100" t="s">
        <v>79</v>
      </c>
      <c r="CL94" s="100" t="s">
        <v>1</v>
      </c>
    </row>
    <row r="95" spans="1:90" s="7" customFormat="1" ht="16.5" customHeight="1">
      <c r="A95" s="101" t="s">
        <v>80</v>
      </c>
      <c r="B95" s="102"/>
      <c r="C95" s="103"/>
      <c r="D95" s="104" t="s">
        <v>14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'23905 - Oprava střechy a ...'!J28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81</v>
      </c>
      <c r="AR95" s="102"/>
      <c r="AS95" s="108">
        <v>0</v>
      </c>
      <c r="AT95" s="109">
        <f>ROUND(SUM(AV95:AW95),2)</f>
        <v>0</v>
      </c>
      <c r="AU95" s="110">
        <f>'23905 - Oprava střechy a ...'!P129</f>
        <v>0</v>
      </c>
      <c r="AV95" s="109">
        <f>'23905 - Oprava střechy a ...'!J31</f>
        <v>0</v>
      </c>
      <c r="AW95" s="109">
        <f>'23905 - Oprava střechy a ...'!J32</f>
        <v>0</v>
      </c>
      <c r="AX95" s="109">
        <f>'23905 - Oprava střechy a ...'!J33</f>
        <v>0</v>
      </c>
      <c r="AY95" s="109">
        <f>'23905 - Oprava střechy a ...'!J34</f>
        <v>0</v>
      </c>
      <c r="AZ95" s="109">
        <f>'23905 - Oprava střechy a ...'!F31</f>
        <v>0</v>
      </c>
      <c r="BA95" s="109">
        <f>'23905 - Oprava střechy a ...'!F32</f>
        <v>0</v>
      </c>
      <c r="BB95" s="109">
        <f>'23905 - Oprava střechy a ...'!F33</f>
        <v>0</v>
      </c>
      <c r="BC95" s="109">
        <f>'23905 - Oprava střechy a ...'!F34</f>
        <v>0</v>
      </c>
      <c r="BD95" s="111">
        <f>'23905 - Oprava střechy a ...'!F35</f>
        <v>0</v>
      </c>
      <c r="BE95" s="7"/>
      <c r="BT95" s="112" t="s">
        <v>82</v>
      </c>
      <c r="BU95" s="112" t="s">
        <v>83</v>
      </c>
      <c r="BV95" s="112" t="s">
        <v>78</v>
      </c>
      <c r="BW95" s="112" t="s">
        <v>4</v>
      </c>
      <c r="BX95" s="112" t="s">
        <v>79</v>
      </c>
      <c r="CL95" s="112" t="s">
        <v>1</v>
      </c>
    </row>
    <row r="96" spans="1:57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905 - Oprava střechy 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4</v>
      </c>
      <c r="AZ2" s="113" t="s">
        <v>84</v>
      </c>
      <c r="BA2" s="113" t="s">
        <v>85</v>
      </c>
      <c r="BB2" s="113" t="s">
        <v>1</v>
      </c>
      <c r="BC2" s="113" t="s">
        <v>86</v>
      </c>
      <c r="BD2" s="113" t="s">
        <v>87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113" t="s">
        <v>88</v>
      </c>
      <c r="BA3" s="113" t="s">
        <v>89</v>
      </c>
      <c r="BB3" s="113" t="s">
        <v>1</v>
      </c>
      <c r="BC3" s="113" t="s">
        <v>90</v>
      </c>
      <c r="BD3" s="113" t="s">
        <v>87</v>
      </c>
    </row>
    <row r="4" spans="2:56" s="1" customFormat="1" ht="24.95" customHeight="1">
      <c r="B4" s="20"/>
      <c r="D4" s="21" t="s">
        <v>91</v>
      </c>
      <c r="L4" s="20"/>
      <c r="M4" s="114" t="s">
        <v>10</v>
      </c>
      <c r="AT4" s="17" t="s">
        <v>3</v>
      </c>
      <c r="AZ4" s="113" t="s">
        <v>92</v>
      </c>
      <c r="BA4" s="113" t="s">
        <v>93</v>
      </c>
      <c r="BB4" s="113" t="s">
        <v>1</v>
      </c>
      <c r="BC4" s="113" t="s">
        <v>94</v>
      </c>
      <c r="BD4" s="113" t="s">
        <v>87</v>
      </c>
    </row>
    <row r="5" spans="2:56" s="1" customFormat="1" ht="6.95" customHeight="1">
      <c r="B5" s="20"/>
      <c r="L5" s="20"/>
      <c r="AZ5" s="113" t="s">
        <v>95</v>
      </c>
      <c r="BA5" s="113" t="s">
        <v>96</v>
      </c>
      <c r="BB5" s="113" t="s">
        <v>1</v>
      </c>
      <c r="BC5" s="113" t="s">
        <v>97</v>
      </c>
      <c r="BD5" s="113" t="s">
        <v>87</v>
      </c>
    </row>
    <row r="6" spans="1:56" s="2" customFormat="1" ht="12" customHeight="1">
      <c r="A6" s="36"/>
      <c r="B6" s="37"/>
      <c r="C6" s="36"/>
      <c r="D6" s="30" t="s">
        <v>16</v>
      </c>
      <c r="E6" s="36"/>
      <c r="F6" s="36"/>
      <c r="G6" s="36"/>
      <c r="H6" s="36"/>
      <c r="I6" s="36"/>
      <c r="J6" s="36"/>
      <c r="K6" s="36"/>
      <c r="L6" s="5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Z6" s="113" t="s">
        <v>98</v>
      </c>
      <c r="BA6" s="113" t="s">
        <v>99</v>
      </c>
      <c r="BB6" s="113" t="s">
        <v>1</v>
      </c>
      <c r="BC6" s="113" t="s">
        <v>100</v>
      </c>
      <c r="BD6" s="113" t="s">
        <v>87</v>
      </c>
    </row>
    <row r="7" spans="1:56" s="2" customFormat="1" ht="16.5" customHeight="1">
      <c r="A7" s="36"/>
      <c r="B7" s="37"/>
      <c r="C7" s="36"/>
      <c r="D7" s="36"/>
      <c r="E7" s="65" t="s">
        <v>17</v>
      </c>
      <c r="F7" s="36"/>
      <c r="G7" s="36"/>
      <c r="H7" s="36"/>
      <c r="I7" s="36"/>
      <c r="J7" s="36"/>
      <c r="K7" s="36"/>
      <c r="L7" s="5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Z7" s="113" t="s">
        <v>101</v>
      </c>
      <c r="BA7" s="113" t="s">
        <v>102</v>
      </c>
      <c r="BB7" s="113" t="s">
        <v>1</v>
      </c>
      <c r="BC7" s="113" t="s">
        <v>103</v>
      </c>
      <c r="BD7" s="113" t="s">
        <v>87</v>
      </c>
    </row>
    <row r="8" spans="1:56" s="2" customFormat="1" ht="12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13" t="s">
        <v>104</v>
      </c>
      <c r="BA8" s="113" t="s">
        <v>105</v>
      </c>
      <c r="BB8" s="113" t="s">
        <v>1</v>
      </c>
      <c r="BC8" s="113" t="s">
        <v>106</v>
      </c>
      <c r="BD8" s="113" t="s">
        <v>87</v>
      </c>
    </row>
    <row r="9" spans="1:56" s="2" customFormat="1" ht="12" customHeight="1">
      <c r="A9" s="36"/>
      <c r="B9" s="37"/>
      <c r="C9" s="36"/>
      <c r="D9" s="30" t="s">
        <v>18</v>
      </c>
      <c r="E9" s="36"/>
      <c r="F9" s="25" t="s">
        <v>1</v>
      </c>
      <c r="G9" s="36"/>
      <c r="H9" s="36"/>
      <c r="I9" s="30" t="s">
        <v>19</v>
      </c>
      <c r="J9" s="25" t="s">
        <v>1</v>
      </c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13" t="s">
        <v>107</v>
      </c>
      <c r="BA9" s="113" t="s">
        <v>108</v>
      </c>
      <c r="BB9" s="113" t="s">
        <v>1</v>
      </c>
      <c r="BC9" s="113" t="s">
        <v>109</v>
      </c>
      <c r="BD9" s="113" t="s">
        <v>87</v>
      </c>
    </row>
    <row r="10" spans="1:56" s="2" customFormat="1" ht="12" customHeight="1">
      <c r="A10" s="36"/>
      <c r="B10" s="37"/>
      <c r="C10" s="36"/>
      <c r="D10" s="30" t="s">
        <v>20</v>
      </c>
      <c r="E10" s="36"/>
      <c r="F10" s="25" t="s">
        <v>21</v>
      </c>
      <c r="G10" s="36"/>
      <c r="H10" s="36"/>
      <c r="I10" s="30" t="s">
        <v>22</v>
      </c>
      <c r="J10" s="67" t="str">
        <f>'Rekapitulace stavby'!AN8</f>
        <v>16. 6. 2023</v>
      </c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13" t="s">
        <v>110</v>
      </c>
      <c r="BA10" s="113" t="s">
        <v>111</v>
      </c>
      <c r="BB10" s="113" t="s">
        <v>1</v>
      </c>
      <c r="BC10" s="113" t="s">
        <v>112</v>
      </c>
      <c r="BD10" s="113" t="s">
        <v>87</v>
      </c>
    </row>
    <row r="11" spans="1:56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3" t="s">
        <v>113</v>
      </c>
      <c r="BA11" s="113" t="s">
        <v>114</v>
      </c>
      <c r="BB11" s="113" t="s">
        <v>1</v>
      </c>
      <c r="BC11" s="113" t="s">
        <v>115</v>
      </c>
      <c r="BD11" s="113" t="s">
        <v>87</v>
      </c>
    </row>
    <row r="12" spans="1:56" s="2" customFormat="1" ht="12" customHeight="1">
      <c r="A12" s="36"/>
      <c r="B12" s="37"/>
      <c r="C12" s="36"/>
      <c r="D12" s="30" t="s">
        <v>24</v>
      </c>
      <c r="E12" s="36"/>
      <c r="F12" s="36"/>
      <c r="G12" s="36"/>
      <c r="H12" s="36"/>
      <c r="I12" s="30" t="s">
        <v>25</v>
      </c>
      <c r="J12" s="25" t="s">
        <v>26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3" t="s">
        <v>116</v>
      </c>
      <c r="BA12" s="113" t="s">
        <v>117</v>
      </c>
      <c r="BB12" s="113" t="s">
        <v>1</v>
      </c>
      <c r="BC12" s="113" t="s">
        <v>118</v>
      </c>
      <c r="BD12" s="113" t="s">
        <v>87</v>
      </c>
    </row>
    <row r="13" spans="1:56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30" t="s">
        <v>28</v>
      </c>
      <c r="J13" s="25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3" t="s">
        <v>119</v>
      </c>
      <c r="BA13" s="113" t="s">
        <v>120</v>
      </c>
      <c r="BB13" s="113" t="s">
        <v>1</v>
      </c>
      <c r="BC13" s="113" t="s">
        <v>121</v>
      </c>
      <c r="BD13" s="113" t="s">
        <v>87</v>
      </c>
    </row>
    <row r="14" spans="1:56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3" t="s">
        <v>122</v>
      </c>
      <c r="BA14" s="113" t="s">
        <v>123</v>
      </c>
      <c r="BB14" s="113" t="s">
        <v>1</v>
      </c>
      <c r="BC14" s="113" t="s">
        <v>124</v>
      </c>
      <c r="BD14" s="113" t="s">
        <v>87</v>
      </c>
    </row>
    <row r="15" spans="1:56" s="2" customFormat="1" ht="12" customHeight="1">
      <c r="A15" s="36"/>
      <c r="B15" s="37"/>
      <c r="C15" s="36"/>
      <c r="D15" s="30" t="s">
        <v>29</v>
      </c>
      <c r="E15" s="36"/>
      <c r="F15" s="36"/>
      <c r="G15" s="36"/>
      <c r="H15" s="36"/>
      <c r="I15" s="30" t="s">
        <v>25</v>
      </c>
      <c r="J15" s="31" t="str">
        <f>'Rekapitulace stavby'!AN13</f>
        <v>Vyplň údaj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3" t="s">
        <v>125</v>
      </c>
      <c r="BA15" s="113" t="s">
        <v>126</v>
      </c>
      <c r="BB15" s="113" t="s">
        <v>1</v>
      </c>
      <c r="BC15" s="113" t="s">
        <v>90</v>
      </c>
      <c r="BD15" s="113" t="s">
        <v>87</v>
      </c>
    </row>
    <row r="16" spans="1:56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28</v>
      </c>
      <c r="J16" s="31" t="str">
        <f>'Rekapitulace stavby'!AN14</f>
        <v>Vyplň údaj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3" t="s">
        <v>127</v>
      </c>
      <c r="BA16" s="113" t="s">
        <v>128</v>
      </c>
      <c r="BB16" s="113" t="s">
        <v>1</v>
      </c>
      <c r="BC16" s="113" t="s">
        <v>129</v>
      </c>
      <c r="BD16" s="113" t="s">
        <v>87</v>
      </c>
    </row>
    <row r="17" spans="1:56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3" t="s">
        <v>130</v>
      </c>
      <c r="BA17" s="113" t="s">
        <v>131</v>
      </c>
      <c r="BB17" s="113" t="s">
        <v>1</v>
      </c>
      <c r="BC17" s="113" t="s">
        <v>132</v>
      </c>
      <c r="BD17" s="113" t="s">
        <v>87</v>
      </c>
    </row>
    <row r="18" spans="1:56" s="2" customFormat="1" ht="12" customHeight="1">
      <c r="A18" s="36"/>
      <c r="B18" s="37"/>
      <c r="C18" s="36"/>
      <c r="D18" s="30" t="s">
        <v>31</v>
      </c>
      <c r="E18" s="36"/>
      <c r="F18" s="36"/>
      <c r="G18" s="36"/>
      <c r="H18" s="36"/>
      <c r="I18" s="30" t="s">
        <v>25</v>
      </c>
      <c r="J18" s="25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3" t="s">
        <v>133</v>
      </c>
      <c r="BA18" s="113" t="s">
        <v>134</v>
      </c>
      <c r="BB18" s="113" t="s">
        <v>1</v>
      </c>
      <c r="BC18" s="113" t="s">
        <v>135</v>
      </c>
      <c r="BD18" s="113" t="s">
        <v>87</v>
      </c>
    </row>
    <row r="19" spans="1:56" s="2" customFormat="1" ht="18" customHeight="1">
      <c r="A19" s="36"/>
      <c r="B19" s="37"/>
      <c r="C19" s="36"/>
      <c r="D19" s="36"/>
      <c r="E19" s="25" t="s">
        <v>32</v>
      </c>
      <c r="F19" s="36"/>
      <c r="G19" s="36"/>
      <c r="H19" s="36"/>
      <c r="I19" s="30" t="s">
        <v>28</v>
      </c>
      <c r="J19" s="25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3" t="s">
        <v>136</v>
      </c>
      <c r="BA19" s="113" t="s">
        <v>137</v>
      </c>
      <c r="BB19" s="113" t="s">
        <v>1</v>
      </c>
      <c r="BC19" s="113" t="s">
        <v>138</v>
      </c>
      <c r="BD19" s="113" t="s">
        <v>87</v>
      </c>
    </row>
    <row r="20" spans="1:56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3" t="s">
        <v>139</v>
      </c>
      <c r="BA20" s="113" t="s">
        <v>140</v>
      </c>
      <c r="BB20" s="113" t="s">
        <v>1</v>
      </c>
      <c r="BC20" s="113" t="s">
        <v>141</v>
      </c>
      <c r="BD20" s="113" t="s">
        <v>87</v>
      </c>
    </row>
    <row r="21" spans="1:31" s="2" customFormat="1" ht="12" customHeight="1">
      <c r="A21" s="36"/>
      <c r="B21" s="37"/>
      <c r="C21" s="36"/>
      <c r="D21" s="30" t="s">
        <v>34</v>
      </c>
      <c r="E21" s="36"/>
      <c r="F21" s="36"/>
      <c r="G21" s="36"/>
      <c r="H21" s="36"/>
      <c r="I21" s="30" t="s">
        <v>25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">
        <v>35</v>
      </c>
      <c r="F22" s="36"/>
      <c r="G22" s="36"/>
      <c r="H22" s="36"/>
      <c r="I22" s="30" t="s">
        <v>28</v>
      </c>
      <c r="J22" s="25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36</v>
      </c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15"/>
      <c r="B25" s="116"/>
      <c r="C25" s="115"/>
      <c r="D25" s="115"/>
      <c r="E25" s="34" t="s">
        <v>1</v>
      </c>
      <c r="F25" s="34"/>
      <c r="G25" s="34"/>
      <c r="H25" s="34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8"/>
      <c r="E27" s="88"/>
      <c r="F27" s="88"/>
      <c r="G27" s="88"/>
      <c r="H27" s="88"/>
      <c r="I27" s="88"/>
      <c r="J27" s="88"/>
      <c r="K27" s="88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18" t="s">
        <v>37</v>
      </c>
      <c r="E28" s="36"/>
      <c r="F28" s="36"/>
      <c r="G28" s="36"/>
      <c r="H28" s="36"/>
      <c r="I28" s="36"/>
      <c r="J28" s="94">
        <f>ROUND(J129,2)</f>
        <v>0</v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39</v>
      </c>
      <c r="G30" s="36"/>
      <c r="H30" s="36"/>
      <c r="I30" s="41" t="s">
        <v>38</v>
      </c>
      <c r="J30" s="41" t="s">
        <v>40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19" t="s">
        <v>41</v>
      </c>
      <c r="E31" s="30" t="s">
        <v>42</v>
      </c>
      <c r="F31" s="120">
        <f>ROUND((SUM(BE129:BE310)),2)</f>
        <v>0</v>
      </c>
      <c r="G31" s="36"/>
      <c r="H31" s="36"/>
      <c r="I31" s="121">
        <v>0.21</v>
      </c>
      <c r="J31" s="120">
        <f>ROUND(((SUM(BE129:BE310))*I31),2)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43</v>
      </c>
      <c r="F32" s="120">
        <f>ROUND((SUM(BF129:BF310)),2)</f>
        <v>0</v>
      </c>
      <c r="G32" s="36"/>
      <c r="H32" s="36"/>
      <c r="I32" s="121">
        <v>0.15</v>
      </c>
      <c r="J32" s="120">
        <f>ROUND(((SUM(BF129:BF310))*I32),2)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44</v>
      </c>
      <c r="F33" s="120">
        <f>ROUND((SUM(BG129:BG310)),2)</f>
        <v>0</v>
      </c>
      <c r="G33" s="36"/>
      <c r="H33" s="36"/>
      <c r="I33" s="121">
        <v>0.21</v>
      </c>
      <c r="J33" s="120">
        <f>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45</v>
      </c>
      <c r="F34" s="120">
        <f>ROUND((SUM(BH129:BH310)),2)</f>
        <v>0</v>
      </c>
      <c r="G34" s="36"/>
      <c r="H34" s="36"/>
      <c r="I34" s="121">
        <v>0.15</v>
      </c>
      <c r="J34" s="120">
        <f>0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46</v>
      </c>
      <c r="F35" s="120">
        <f>ROUND((SUM(BI129:BI310)),2)</f>
        <v>0</v>
      </c>
      <c r="G35" s="36"/>
      <c r="H35" s="36"/>
      <c r="I35" s="121">
        <v>0</v>
      </c>
      <c r="J35" s="120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22"/>
      <c r="D37" s="123" t="s">
        <v>47</v>
      </c>
      <c r="E37" s="79"/>
      <c r="F37" s="79"/>
      <c r="G37" s="124" t="s">
        <v>48</v>
      </c>
      <c r="H37" s="125" t="s">
        <v>49</v>
      </c>
      <c r="I37" s="79"/>
      <c r="J37" s="126">
        <f>SUM(J28:J35)</f>
        <v>0</v>
      </c>
      <c r="K37" s="127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28" t="s">
        <v>53</v>
      </c>
      <c r="G61" s="56" t="s">
        <v>52</v>
      </c>
      <c r="H61" s="39"/>
      <c r="I61" s="39"/>
      <c r="J61" s="129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28" t="s">
        <v>53</v>
      </c>
      <c r="G76" s="56" t="s">
        <v>52</v>
      </c>
      <c r="H76" s="39"/>
      <c r="I76" s="39"/>
      <c r="J76" s="129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142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65" t="str">
        <f>E7</f>
        <v>Oprava střechy a krovu</v>
      </c>
      <c r="F85" s="36"/>
      <c r="G85" s="36"/>
      <c r="H85" s="36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 hidden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 hidden="1">
      <c r="A87" s="36"/>
      <c r="B87" s="37"/>
      <c r="C87" s="30" t="s">
        <v>20</v>
      </c>
      <c r="D87" s="36"/>
      <c r="E87" s="36"/>
      <c r="F87" s="25" t="str">
        <f>F10</f>
        <v>Komenského náměstí č.p.69,Kutná Hora</v>
      </c>
      <c r="G87" s="36"/>
      <c r="H87" s="36"/>
      <c r="I87" s="30" t="s">
        <v>22</v>
      </c>
      <c r="J87" s="67" t="str">
        <f>IF(J10="","",J10)</f>
        <v>16. 6. 2023</v>
      </c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65" customHeight="1" hidden="1">
      <c r="A89" s="36"/>
      <c r="B89" s="37"/>
      <c r="C89" s="30" t="s">
        <v>24</v>
      </c>
      <c r="D89" s="36"/>
      <c r="E89" s="36"/>
      <c r="F89" s="25" t="str">
        <f>E13</f>
        <v>Město K.Hora,Havlíčkovo nám. 552</v>
      </c>
      <c r="G89" s="36"/>
      <c r="H89" s="36"/>
      <c r="I89" s="30" t="s">
        <v>31</v>
      </c>
      <c r="J89" s="34" t="str">
        <f>E19</f>
        <v>Kutnohorská stavební projekce-ing Hádková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 hidden="1">
      <c r="A90" s="36"/>
      <c r="B90" s="37"/>
      <c r="C90" s="30" t="s">
        <v>29</v>
      </c>
      <c r="D90" s="36"/>
      <c r="E90" s="36"/>
      <c r="F90" s="25" t="str">
        <f>IF(E16="","",E16)</f>
        <v>Vyplň údaj</v>
      </c>
      <c r="G90" s="36"/>
      <c r="H90" s="36"/>
      <c r="I90" s="30" t="s">
        <v>34</v>
      </c>
      <c r="J90" s="34" t="str">
        <f>E22</f>
        <v>Hádková</v>
      </c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 hidden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 hidden="1">
      <c r="A92" s="36"/>
      <c r="B92" s="37"/>
      <c r="C92" s="130" t="s">
        <v>143</v>
      </c>
      <c r="D92" s="122"/>
      <c r="E92" s="122"/>
      <c r="F92" s="122"/>
      <c r="G92" s="122"/>
      <c r="H92" s="122"/>
      <c r="I92" s="122"/>
      <c r="J92" s="131" t="s">
        <v>144</v>
      </c>
      <c r="K92" s="122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 hidden="1">
      <c r="A94" s="36"/>
      <c r="B94" s="37"/>
      <c r="C94" s="132" t="s">
        <v>145</v>
      </c>
      <c r="D94" s="36"/>
      <c r="E94" s="36"/>
      <c r="F94" s="36"/>
      <c r="G94" s="36"/>
      <c r="H94" s="36"/>
      <c r="I94" s="36"/>
      <c r="J94" s="94">
        <f>J129</f>
        <v>0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7" t="s">
        <v>146</v>
      </c>
    </row>
    <row r="95" spans="1:31" s="9" customFormat="1" ht="24.95" customHeight="1" hidden="1">
      <c r="A95" s="9"/>
      <c r="B95" s="133"/>
      <c r="C95" s="9"/>
      <c r="D95" s="134" t="s">
        <v>147</v>
      </c>
      <c r="E95" s="135"/>
      <c r="F95" s="135"/>
      <c r="G95" s="135"/>
      <c r="H95" s="135"/>
      <c r="I95" s="135"/>
      <c r="J95" s="136">
        <f>J130</f>
        <v>0</v>
      </c>
      <c r="K95" s="9"/>
      <c r="L95" s="13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37"/>
      <c r="C96" s="10"/>
      <c r="D96" s="138" t="s">
        <v>148</v>
      </c>
      <c r="E96" s="139"/>
      <c r="F96" s="139"/>
      <c r="G96" s="139"/>
      <c r="H96" s="139"/>
      <c r="I96" s="139"/>
      <c r="J96" s="140">
        <f>J131</f>
        <v>0</v>
      </c>
      <c r="K96" s="10"/>
      <c r="L96" s="13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37"/>
      <c r="C97" s="10"/>
      <c r="D97" s="138" t="s">
        <v>149</v>
      </c>
      <c r="E97" s="139"/>
      <c r="F97" s="139"/>
      <c r="G97" s="139"/>
      <c r="H97" s="139"/>
      <c r="I97" s="139"/>
      <c r="J97" s="140">
        <f>J134</f>
        <v>0</v>
      </c>
      <c r="K97" s="10"/>
      <c r="L97" s="13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37"/>
      <c r="C98" s="10"/>
      <c r="D98" s="138" t="s">
        <v>150</v>
      </c>
      <c r="E98" s="139"/>
      <c r="F98" s="139"/>
      <c r="G98" s="139"/>
      <c r="H98" s="139"/>
      <c r="I98" s="139"/>
      <c r="J98" s="140">
        <f>J147</f>
        <v>0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37"/>
      <c r="C99" s="10"/>
      <c r="D99" s="138" t="s">
        <v>151</v>
      </c>
      <c r="E99" s="139"/>
      <c r="F99" s="139"/>
      <c r="G99" s="139"/>
      <c r="H99" s="139"/>
      <c r="I99" s="139"/>
      <c r="J99" s="140">
        <f>J159</f>
        <v>0</v>
      </c>
      <c r="K99" s="10"/>
      <c r="L99" s="13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37"/>
      <c r="C100" s="10"/>
      <c r="D100" s="138" t="s">
        <v>152</v>
      </c>
      <c r="E100" s="139"/>
      <c r="F100" s="139"/>
      <c r="G100" s="139"/>
      <c r="H100" s="139"/>
      <c r="I100" s="139"/>
      <c r="J100" s="140">
        <f>J167</f>
        <v>0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33"/>
      <c r="C101" s="9"/>
      <c r="D101" s="134" t="s">
        <v>153</v>
      </c>
      <c r="E101" s="135"/>
      <c r="F101" s="135"/>
      <c r="G101" s="135"/>
      <c r="H101" s="135"/>
      <c r="I101" s="135"/>
      <c r="J101" s="136">
        <f>J169</f>
        <v>0</v>
      </c>
      <c r="K101" s="9"/>
      <c r="L101" s="13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37"/>
      <c r="C102" s="10"/>
      <c r="D102" s="138" t="s">
        <v>154</v>
      </c>
      <c r="E102" s="139"/>
      <c r="F102" s="139"/>
      <c r="G102" s="139"/>
      <c r="H102" s="139"/>
      <c r="I102" s="139"/>
      <c r="J102" s="140">
        <f>J170</f>
        <v>0</v>
      </c>
      <c r="K102" s="10"/>
      <c r="L102" s="13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37"/>
      <c r="C103" s="10"/>
      <c r="D103" s="138" t="s">
        <v>155</v>
      </c>
      <c r="E103" s="139"/>
      <c r="F103" s="139"/>
      <c r="G103" s="139"/>
      <c r="H103" s="139"/>
      <c r="I103" s="139"/>
      <c r="J103" s="140">
        <f>J175</f>
        <v>0</v>
      </c>
      <c r="K103" s="10"/>
      <c r="L103" s="13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37"/>
      <c r="C104" s="10"/>
      <c r="D104" s="138" t="s">
        <v>156</v>
      </c>
      <c r="E104" s="139"/>
      <c r="F104" s="139"/>
      <c r="G104" s="139"/>
      <c r="H104" s="139"/>
      <c r="I104" s="139"/>
      <c r="J104" s="140">
        <f>J181</f>
        <v>0</v>
      </c>
      <c r="K104" s="10"/>
      <c r="L104" s="13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37"/>
      <c r="C105" s="10"/>
      <c r="D105" s="138" t="s">
        <v>157</v>
      </c>
      <c r="E105" s="139"/>
      <c r="F105" s="139"/>
      <c r="G105" s="139"/>
      <c r="H105" s="139"/>
      <c r="I105" s="139"/>
      <c r="J105" s="140">
        <f>J183</f>
        <v>0</v>
      </c>
      <c r="K105" s="10"/>
      <c r="L105" s="13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37"/>
      <c r="C106" s="10"/>
      <c r="D106" s="138" t="s">
        <v>158</v>
      </c>
      <c r="E106" s="139"/>
      <c r="F106" s="139"/>
      <c r="G106" s="139"/>
      <c r="H106" s="139"/>
      <c r="I106" s="139"/>
      <c r="J106" s="140">
        <f>J214</f>
        <v>0</v>
      </c>
      <c r="K106" s="10"/>
      <c r="L106" s="13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37"/>
      <c r="C107" s="10"/>
      <c r="D107" s="138" t="s">
        <v>159</v>
      </c>
      <c r="E107" s="139"/>
      <c r="F107" s="139"/>
      <c r="G107" s="139"/>
      <c r="H107" s="139"/>
      <c r="I107" s="139"/>
      <c r="J107" s="140">
        <f>J256</f>
        <v>0</v>
      </c>
      <c r="K107" s="10"/>
      <c r="L107" s="13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37"/>
      <c r="C108" s="10"/>
      <c r="D108" s="138" t="s">
        <v>160</v>
      </c>
      <c r="E108" s="139"/>
      <c r="F108" s="139"/>
      <c r="G108" s="139"/>
      <c r="H108" s="139"/>
      <c r="I108" s="139"/>
      <c r="J108" s="140">
        <f>J292</f>
        <v>0</v>
      </c>
      <c r="K108" s="10"/>
      <c r="L108" s="13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37"/>
      <c r="C109" s="10"/>
      <c r="D109" s="138" t="s">
        <v>161</v>
      </c>
      <c r="E109" s="139"/>
      <c r="F109" s="139"/>
      <c r="G109" s="139"/>
      <c r="H109" s="139"/>
      <c r="I109" s="139"/>
      <c r="J109" s="140">
        <f>J296</f>
        <v>0</v>
      </c>
      <c r="K109" s="10"/>
      <c r="L109" s="13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 hidden="1">
      <c r="A110" s="9"/>
      <c r="B110" s="133"/>
      <c r="C110" s="9"/>
      <c r="D110" s="134" t="s">
        <v>162</v>
      </c>
      <c r="E110" s="135"/>
      <c r="F110" s="135"/>
      <c r="G110" s="135"/>
      <c r="H110" s="135"/>
      <c r="I110" s="135"/>
      <c r="J110" s="136">
        <f>J304</f>
        <v>0</v>
      </c>
      <c r="K110" s="9"/>
      <c r="L110" s="13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 hidden="1">
      <c r="A111" s="10"/>
      <c r="B111" s="137"/>
      <c r="C111" s="10"/>
      <c r="D111" s="138" t="s">
        <v>163</v>
      </c>
      <c r="E111" s="139"/>
      <c r="F111" s="139"/>
      <c r="G111" s="139"/>
      <c r="H111" s="139"/>
      <c r="I111" s="139"/>
      <c r="J111" s="140">
        <f>J305</f>
        <v>0</v>
      </c>
      <c r="K111" s="10"/>
      <c r="L111" s="13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 hidden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 hidden="1">
      <c r="A113" s="36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ht="12" hidden="1"/>
    <row r="115" ht="12" hidden="1"/>
    <row r="116" ht="12" hidden="1"/>
    <row r="117" spans="1:31" s="2" customFormat="1" ht="6.95" customHeight="1">
      <c r="A117" s="36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4.95" customHeight="1">
      <c r="A118" s="36"/>
      <c r="B118" s="37"/>
      <c r="C118" s="21" t="s">
        <v>164</v>
      </c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16</v>
      </c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6"/>
      <c r="D121" s="36"/>
      <c r="E121" s="65" t="str">
        <f>E7</f>
        <v>Oprava střechy a krovu</v>
      </c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20</v>
      </c>
      <c r="D123" s="36"/>
      <c r="E123" s="36"/>
      <c r="F123" s="25" t="str">
        <f>F10</f>
        <v>Komenského náměstí č.p.69,Kutná Hora</v>
      </c>
      <c r="G123" s="36"/>
      <c r="H123" s="36"/>
      <c r="I123" s="30" t="s">
        <v>22</v>
      </c>
      <c r="J123" s="67" t="str">
        <f>IF(J10="","",J10)</f>
        <v>16. 6. 2023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25.65" customHeight="1">
      <c r="A125" s="36"/>
      <c r="B125" s="37"/>
      <c r="C125" s="30" t="s">
        <v>24</v>
      </c>
      <c r="D125" s="36"/>
      <c r="E125" s="36"/>
      <c r="F125" s="25" t="str">
        <f>E13</f>
        <v>Město K.Hora,Havlíčkovo nám. 552</v>
      </c>
      <c r="G125" s="36"/>
      <c r="H125" s="36"/>
      <c r="I125" s="30" t="s">
        <v>31</v>
      </c>
      <c r="J125" s="34" t="str">
        <f>E19</f>
        <v>Kutnohorská stavební projekce-ing Hádková</v>
      </c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5.15" customHeight="1">
      <c r="A126" s="36"/>
      <c r="B126" s="37"/>
      <c r="C126" s="30" t="s">
        <v>29</v>
      </c>
      <c r="D126" s="36"/>
      <c r="E126" s="36"/>
      <c r="F126" s="25" t="str">
        <f>IF(E16="","",E16)</f>
        <v>Vyplň údaj</v>
      </c>
      <c r="G126" s="36"/>
      <c r="H126" s="36"/>
      <c r="I126" s="30" t="s">
        <v>34</v>
      </c>
      <c r="J126" s="34" t="str">
        <f>E22</f>
        <v>Hádková</v>
      </c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0.3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11" customFormat="1" ht="29.25" customHeight="1">
      <c r="A128" s="141"/>
      <c r="B128" s="142"/>
      <c r="C128" s="143" t="s">
        <v>165</v>
      </c>
      <c r="D128" s="144" t="s">
        <v>62</v>
      </c>
      <c r="E128" s="144" t="s">
        <v>58</v>
      </c>
      <c r="F128" s="144" t="s">
        <v>59</v>
      </c>
      <c r="G128" s="144" t="s">
        <v>166</v>
      </c>
      <c r="H128" s="144" t="s">
        <v>167</v>
      </c>
      <c r="I128" s="144" t="s">
        <v>168</v>
      </c>
      <c r="J128" s="145" t="s">
        <v>144</v>
      </c>
      <c r="K128" s="146" t="s">
        <v>169</v>
      </c>
      <c r="L128" s="147"/>
      <c r="M128" s="84" t="s">
        <v>1</v>
      </c>
      <c r="N128" s="85" t="s">
        <v>41</v>
      </c>
      <c r="O128" s="85" t="s">
        <v>170</v>
      </c>
      <c r="P128" s="85" t="s">
        <v>171</v>
      </c>
      <c r="Q128" s="85" t="s">
        <v>172</v>
      </c>
      <c r="R128" s="85" t="s">
        <v>173</v>
      </c>
      <c r="S128" s="85" t="s">
        <v>174</v>
      </c>
      <c r="T128" s="86" t="s">
        <v>175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</row>
    <row r="129" spans="1:63" s="2" customFormat="1" ht="22.8" customHeight="1">
      <c r="A129" s="36"/>
      <c r="B129" s="37"/>
      <c r="C129" s="91" t="s">
        <v>176</v>
      </c>
      <c r="D129" s="36"/>
      <c r="E129" s="36"/>
      <c r="F129" s="36"/>
      <c r="G129" s="36"/>
      <c r="H129" s="36"/>
      <c r="I129" s="36"/>
      <c r="J129" s="148">
        <f>BK129</f>
        <v>0</v>
      </c>
      <c r="K129" s="36"/>
      <c r="L129" s="37"/>
      <c r="M129" s="87"/>
      <c r="N129" s="71"/>
      <c r="O129" s="88"/>
      <c r="P129" s="149">
        <f>P130+P169+P304</f>
        <v>0</v>
      </c>
      <c r="Q129" s="88"/>
      <c r="R129" s="149">
        <f>R130+R169+R304</f>
        <v>21.87156337</v>
      </c>
      <c r="S129" s="88"/>
      <c r="T129" s="150">
        <f>T130+T169+T304</f>
        <v>22.225603239999998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76</v>
      </c>
      <c r="AU129" s="17" t="s">
        <v>146</v>
      </c>
      <c r="BK129" s="151">
        <f>BK130+BK169+BK304</f>
        <v>0</v>
      </c>
    </row>
    <row r="130" spans="1:63" s="12" customFormat="1" ht="25.9" customHeight="1">
      <c r="A130" s="12"/>
      <c r="B130" s="152"/>
      <c r="C130" s="12"/>
      <c r="D130" s="153" t="s">
        <v>76</v>
      </c>
      <c r="E130" s="154" t="s">
        <v>177</v>
      </c>
      <c r="F130" s="154" t="s">
        <v>178</v>
      </c>
      <c r="G130" s="12"/>
      <c r="H130" s="12"/>
      <c r="I130" s="155"/>
      <c r="J130" s="156">
        <f>BK130</f>
        <v>0</v>
      </c>
      <c r="K130" s="12"/>
      <c r="L130" s="152"/>
      <c r="M130" s="157"/>
      <c r="N130" s="158"/>
      <c r="O130" s="158"/>
      <c r="P130" s="159">
        <f>P131+P134+P147+P159+P167</f>
        <v>0</v>
      </c>
      <c r="Q130" s="158"/>
      <c r="R130" s="159">
        <f>R131+R134+R147+R159+R167</f>
        <v>3.9688646</v>
      </c>
      <c r="S130" s="158"/>
      <c r="T130" s="160">
        <f>T131+T134+T147+T159+T167</f>
        <v>1.46903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82</v>
      </c>
      <c r="AT130" s="161" t="s">
        <v>76</v>
      </c>
      <c r="AU130" s="161" t="s">
        <v>77</v>
      </c>
      <c r="AY130" s="153" t="s">
        <v>179</v>
      </c>
      <c r="BK130" s="162">
        <f>BK131+BK134+BK147+BK159+BK167</f>
        <v>0</v>
      </c>
    </row>
    <row r="131" spans="1:63" s="12" customFormat="1" ht="22.8" customHeight="1">
      <c r="A131" s="12"/>
      <c r="B131" s="152"/>
      <c r="C131" s="12"/>
      <c r="D131" s="153" t="s">
        <v>76</v>
      </c>
      <c r="E131" s="163" t="s">
        <v>87</v>
      </c>
      <c r="F131" s="163" t="s">
        <v>180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SUM(P132:P133)</f>
        <v>0</v>
      </c>
      <c r="Q131" s="158"/>
      <c r="R131" s="159">
        <f>SUM(R132:R133)</f>
        <v>1.2766716</v>
      </c>
      <c r="S131" s="158"/>
      <c r="T131" s="16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82</v>
      </c>
      <c r="AT131" s="161" t="s">
        <v>76</v>
      </c>
      <c r="AU131" s="161" t="s">
        <v>82</v>
      </c>
      <c r="AY131" s="153" t="s">
        <v>179</v>
      </c>
      <c r="BK131" s="162">
        <f>SUM(BK132:BK133)</f>
        <v>0</v>
      </c>
    </row>
    <row r="132" spans="1:65" s="2" customFormat="1" ht="37.8" customHeight="1">
      <c r="A132" s="36"/>
      <c r="B132" s="165"/>
      <c r="C132" s="166" t="s">
        <v>82</v>
      </c>
      <c r="D132" s="166" t="s">
        <v>181</v>
      </c>
      <c r="E132" s="167" t="s">
        <v>182</v>
      </c>
      <c r="F132" s="168" t="s">
        <v>183</v>
      </c>
      <c r="G132" s="169" t="s">
        <v>184</v>
      </c>
      <c r="H132" s="170">
        <v>6.03</v>
      </c>
      <c r="I132" s="171"/>
      <c r="J132" s="172">
        <f>ROUND(I132*H132,2)</f>
        <v>0</v>
      </c>
      <c r="K132" s="173"/>
      <c r="L132" s="37"/>
      <c r="M132" s="174" t="s">
        <v>1</v>
      </c>
      <c r="N132" s="175" t="s">
        <v>43</v>
      </c>
      <c r="O132" s="75"/>
      <c r="P132" s="176">
        <f>O132*H132</f>
        <v>0</v>
      </c>
      <c r="Q132" s="176">
        <v>0.21172</v>
      </c>
      <c r="R132" s="176">
        <f>Q132*H132</f>
        <v>1.2766716</v>
      </c>
      <c r="S132" s="176">
        <v>0</v>
      </c>
      <c r="T132" s="17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78" t="s">
        <v>185</v>
      </c>
      <c r="AT132" s="178" t="s">
        <v>181</v>
      </c>
      <c r="AU132" s="178" t="s">
        <v>186</v>
      </c>
      <c r="AY132" s="17" t="s">
        <v>179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186</v>
      </c>
      <c r="BK132" s="179">
        <f>ROUND(I132*H132,2)</f>
        <v>0</v>
      </c>
      <c r="BL132" s="17" t="s">
        <v>185</v>
      </c>
      <c r="BM132" s="178" t="s">
        <v>187</v>
      </c>
    </row>
    <row r="133" spans="1:51" s="13" customFormat="1" ht="12">
      <c r="A133" s="13"/>
      <c r="B133" s="180"/>
      <c r="C133" s="13"/>
      <c r="D133" s="181" t="s">
        <v>188</v>
      </c>
      <c r="E133" s="182" t="s">
        <v>1</v>
      </c>
      <c r="F133" s="183" t="s">
        <v>122</v>
      </c>
      <c r="G133" s="13"/>
      <c r="H133" s="184">
        <v>6.03</v>
      </c>
      <c r="I133" s="185"/>
      <c r="J133" s="13"/>
      <c r="K133" s="13"/>
      <c r="L133" s="180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188</v>
      </c>
      <c r="AU133" s="182" t="s">
        <v>186</v>
      </c>
      <c r="AV133" s="13" t="s">
        <v>186</v>
      </c>
      <c r="AW133" s="13" t="s">
        <v>33</v>
      </c>
      <c r="AX133" s="13" t="s">
        <v>82</v>
      </c>
      <c r="AY133" s="182" t="s">
        <v>179</v>
      </c>
    </row>
    <row r="134" spans="1:63" s="12" customFormat="1" ht="22.8" customHeight="1">
      <c r="A134" s="12"/>
      <c r="B134" s="152"/>
      <c r="C134" s="12"/>
      <c r="D134" s="153" t="s">
        <v>76</v>
      </c>
      <c r="E134" s="163" t="s">
        <v>189</v>
      </c>
      <c r="F134" s="163" t="s">
        <v>190</v>
      </c>
      <c r="G134" s="12"/>
      <c r="H134" s="12"/>
      <c r="I134" s="155"/>
      <c r="J134" s="164">
        <f>BK134</f>
        <v>0</v>
      </c>
      <c r="K134" s="12"/>
      <c r="L134" s="152"/>
      <c r="M134" s="157"/>
      <c r="N134" s="158"/>
      <c r="O134" s="158"/>
      <c r="P134" s="159">
        <f>SUM(P135:P146)</f>
        <v>0</v>
      </c>
      <c r="Q134" s="158"/>
      <c r="R134" s="159">
        <f>SUM(R135:R146)</f>
        <v>2.692193</v>
      </c>
      <c r="S134" s="158"/>
      <c r="T134" s="160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3" t="s">
        <v>82</v>
      </c>
      <c r="AT134" s="161" t="s">
        <v>76</v>
      </c>
      <c r="AU134" s="161" t="s">
        <v>82</v>
      </c>
      <c r="AY134" s="153" t="s">
        <v>179</v>
      </c>
      <c r="BK134" s="162">
        <f>SUM(BK135:BK146)</f>
        <v>0</v>
      </c>
    </row>
    <row r="135" spans="1:65" s="2" customFormat="1" ht="16.5" customHeight="1">
      <c r="A135" s="36"/>
      <c r="B135" s="165"/>
      <c r="C135" s="166" t="s">
        <v>186</v>
      </c>
      <c r="D135" s="166" t="s">
        <v>181</v>
      </c>
      <c r="E135" s="167" t="s">
        <v>191</v>
      </c>
      <c r="F135" s="168" t="s">
        <v>192</v>
      </c>
      <c r="G135" s="169" t="s">
        <v>184</v>
      </c>
      <c r="H135" s="170">
        <v>107.175</v>
      </c>
      <c r="I135" s="171"/>
      <c r="J135" s="172">
        <f>ROUND(I135*H135,2)</f>
        <v>0</v>
      </c>
      <c r="K135" s="173"/>
      <c r="L135" s="37"/>
      <c r="M135" s="174" t="s">
        <v>1</v>
      </c>
      <c r="N135" s="175" t="s">
        <v>43</v>
      </c>
      <c r="O135" s="75"/>
      <c r="P135" s="176">
        <f>O135*H135</f>
        <v>0</v>
      </c>
      <c r="Q135" s="176">
        <v>0.008</v>
      </c>
      <c r="R135" s="176">
        <f>Q135*H135</f>
        <v>0.8573999999999999</v>
      </c>
      <c r="S135" s="176">
        <v>0</v>
      </c>
      <c r="T135" s="17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78" t="s">
        <v>185</v>
      </c>
      <c r="AT135" s="178" t="s">
        <v>181</v>
      </c>
      <c r="AU135" s="178" t="s">
        <v>186</v>
      </c>
      <c r="AY135" s="17" t="s">
        <v>179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7" t="s">
        <v>186</v>
      </c>
      <c r="BK135" s="179">
        <f>ROUND(I135*H135,2)</f>
        <v>0</v>
      </c>
      <c r="BL135" s="17" t="s">
        <v>185</v>
      </c>
      <c r="BM135" s="178" t="s">
        <v>193</v>
      </c>
    </row>
    <row r="136" spans="1:51" s="13" customFormat="1" ht="12">
      <c r="A136" s="13"/>
      <c r="B136" s="180"/>
      <c r="C136" s="13"/>
      <c r="D136" s="181" t="s">
        <v>188</v>
      </c>
      <c r="E136" s="182" t="s">
        <v>1</v>
      </c>
      <c r="F136" s="183" t="s">
        <v>139</v>
      </c>
      <c r="G136" s="13"/>
      <c r="H136" s="184">
        <v>107.175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188</v>
      </c>
      <c r="AU136" s="182" t="s">
        <v>186</v>
      </c>
      <c r="AV136" s="13" t="s">
        <v>186</v>
      </c>
      <c r="AW136" s="13" t="s">
        <v>33</v>
      </c>
      <c r="AX136" s="13" t="s">
        <v>82</v>
      </c>
      <c r="AY136" s="182" t="s">
        <v>179</v>
      </c>
    </row>
    <row r="137" spans="1:65" s="2" customFormat="1" ht="16.5" customHeight="1">
      <c r="A137" s="36"/>
      <c r="B137" s="165"/>
      <c r="C137" s="189" t="s">
        <v>87</v>
      </c>
      <c r="D137" s="189" t="s">
        <v>194</v>
      </c>
      <c r="E137" s="190" t="s">
        <v>195</v>
      </c>
      <c r="F137" s="191" t="s">
        <v>196</v>
      </c>
      <c r="G137" s="192" t="s">
        <v>184</v>
      </c>
      <c r="H137" s="193">
        <v>107.175</v>
      </c>
      <c r="I137" s="194"/>
      <c r="J137" s="195">
        <f>ROUND(I137*H137,2)</f>
        <v>0</v>
      </c>
      <c r="K137" s="196"/>
      <c r="L137" s="197"/>
      <c r="M137" s="198" t="s">
        <v>1</v>
      </c>
      <c r="N137" s="199" t="s">
        <v>43</v>
      </c>
      <c r="O137" s="75"/>
      <c r="P137" s="176">
        <f>O137*H137</f>
        <v>0</v>
      </c>
      <c r="Q137" s="176">
        <v>0.00204</v>
      </c>
      <c r="R137" s="176">
        <f>Q137*H137</f>
        <v>0.218637</v>
      </c>
      <c r="S137" s="176">
        <v>0</v>
      </c>
      <c r="T137" s="17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78" t="s">
        <v>197</v>
      </c>
      <c r="AT137" s="178" t="s">
        <v>194</v>
      </c>
      <c r="AU137" s="178" t="s">
        <v>186</v>
      </c>
      <c r="AY137" s="17" t="s">
        <v>179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186</v>
      </c>
      <c r="BK137" s="179">
        <f>ROUND(I137*H137,2)</f>
        <v>0</v>
      </c>
      <c r="BL137" s="17" t="s">
        <v>185</v>
      </c>
      <c r="BM137" s="178" t="s">
        <v>198</v>
      </c>
    </row>
    <row r="138" spans="1:65" s="2" customFormat="1" ht="37.8" customHeight="1">
      <c r="A138" s="36"/>
      <c r="B138" s="165"/>
      <c r="C138" s="166" t="s">
        <v>185</v>
      </c>
      <c r="D138" s="166" t="s">
        <v>181</v>
      </c>
      <c r="E138" s="167" t="s">
        <v>199</v>
      </c>
      <c r="F138" s="168" t="s">
        <v>200</v>
      </c>
      <c r="G138" s="169" t="s">
        <v>184</v>
      </c>
      <c r="H138" s="170">
        <v>94</v>
      </c>
      <c r="I138" s="171"/>
      <c r="J138" s="172">
        <f>ROUND(I138*H138,2)</f>
        <v>0</v>
      </c>
      <c r="K138" s="173"/>
      <c r="L138" s="37"/>
      <c r="M138" s="174" t="s">
        <v>1</v>
      </c>
      <c r="N138" s="175" t="s">
        <v>43</v>
      </c>
      <c r="O138" s="75"/>
      <c r="P138" s="176">
        <f>O138*H138</f>
        <v>0</v>
      </c>
      <c r="Q138" s="176">
        <v>0.0086</v>
      </c>
      <c r="R138" s="176">
        <f>Q138*H138</f>
        <v>0.8084</v>
      </c>
      <c r="S138" s="176">
        <v>0</v>
      </c>
      <c r="T138" s="17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78" t="s">
        <v>185</v>
      </c>
      <c r="AT138" s="178" t="s">
        <v>181</v>
      </c>
      <c r="AU138" s="178" t="s">
        <v>186</v>
      </c>
      <c r="AY138" s="17" t="s">
        <v>179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7" t="s">
        <v>186</v>
      </c>
      <c r="BK138" s="179">
        <f>ROUND(I138*H138,2)</f>
        <v>0</v>
      </c>
      <c r="BL138" s="17" t="s">
        <v>185</v>
      </c>
      <c r="BM138" s="178" t="s">
        <v>201</v>
      </c>
    </row>
    <row r="139" spans="1:51" s="13" customFormat="1" ht="12">
      <c r="A139" s="13"/>
      <c r="B139" s="180"/>
      <c r="C139" s="13"/>
      <c r="D139" s="181" t="s">
        <v>188</v>
      </c>
      <c r="E139" s="182" t="s">
        <v>1</v>
      </c>
      <c r="F139" s="183" t="s">
        <v>133</v>
      </c>
      <c r="G139" s="13"/>
      <c r="H139" s="184">
        <v>94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188</v>
      </c>
      <c r="AU139" s="182" t="s">
        <v>186</v>
      </c>
      <c r="AV139" s="13" t="s">
        <v>186</v>
      </c>
      <c r="AW139" s="13" t="s">
        <v>33</v>
      </c>
      <c r="AX139" s="13" t="s">
        <v>82</v>
      </c>
      <c r="AY139" s="182" t="s">
        <v>179</v>
      </c>
    </row>
    <row r="140" spans="1:65" s="2" customFormat="1" ht="16.5" customHeight="1">
      <c r="A140" s="36"/>
      <c r="B140" s="165"/>
      <c r="C140" s="189" t="s">
        <v>202</v>
      </c>
      <c r="D140" s="189" t="s">
        <v>194</v>
      </c>
      <c r="E140" s="190" t="s">
        <v>203</v>
      </c>
      <c r="F140" s="191" t="s">
        <v>204</v>
      </c>
      <c r="G140" s="192" t="s">
        <v>184</v>
      </c>
      <c r="H140" s="193">
        <v>98.7</v>
      </c>
      <c r="I140" s="194"/>
      <c r="J140" s="195">
        <f>ROUND(I140*H140,2)</f>
        <v>0</v>
      </c>
      <c r="K140" s="196"/>
      <c r="L140" s="197"/>
      <c r="M140" s="198" t="s">
        <v>1</v>
      </c>
      <c r="N140" s="199" t="s">
        <v>43</v>
      </c>
      <c r="O140" s="75"/>
      <c r="P140" s="176">
        <f>O140*H140</f>
        <v>0</v>
      </c>
      <c r="Q140" s="176">
        <v>0.00272</v>
      </c>
      <c r="R140" s="176">
        <f>Q140*H140</f>
        <v>0.26846400000000004</v>
      </c>
      <c r="S140" s="176">
        <v>0</v>
      </c>
      <c r="T140" s="17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78" t="s">
        <v>197</v>
      </c>
      <c r="AT140" s="178" t="s">
        <v>194</v>
      </c>
      <c r="AU140" s="178" t="s">
        <v>186</v>
      </c>
      <c r="AY140" s="17" t="s">
        <v>179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7" t="s">
        <v>186</v>
      </c>
      <c r="BK140" s="179">
        <f>ROUND(I140*H140,2)</f>
        <v>0</v>
      </c>
      <c r="BL140" s="17" t="s">
        <v>185</v>
      </c>
      <c r="BM140" s="178" t="s">
        <v>205</v>
      </c>
    </row>
    <row r="141" spans="1:51" s="13" customFormat="1" ht="12">
      <c r="A141" s="13"/>
      <c r="B141" s="180"/>
      <c r="C141" s="13"/>
      <c r="D141" s="181" t="s">
        <v>188</v>
      </c>
      <c r="E141" s="182" t="s">
        <v>1</v>
      </c>
      <c r="F141" s="183" t="s">
        <v>133</v>
      </c>
      <c r="G141" s="13"/>
      <c r="H141" s="184">
        <v>94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188</v>
      </c>
      <c r="AU141" s="182" t="s">
        <v>186</v>
      </c>
      <c r="AV141" s="13" t="s">
        <v>186</v>
      </c>
      <c r="AW141" s="13" t="s">
        <v>33</v>
      </c>
      <c r="AX141" s="13" t="s">
        <v>82</v>
      </c>
      <c r="AY141" s="182" t="s">
        <v>179</v>
      </c>
    </row>
    <row r="142" spans="1:51" s="13" customFormat="1" ht="12">
      <c r="A142" s="13"/>
      <c r="B142" s="180"/>
      <c r="C142" s="13"/>
      <c r="D142" s="181" t="s">
        <v>188</v>
      </c>
      <c r="E142" s="13"/>
      <c r="F142" s="183" t="s">
        <v>206</v>
      </c>
      <c r="G142" s="13"/>
      <c r="H142" s="184">
        <v>98.7</v>
      </c>
      <c r="I142" s="185"/>
      <c r="J142" s="13"/>
      <c r="K142" s="13"/>
      <c r="L142" s="180"/>
      <c r="M142" s="186"/>
      <c r="N142" s="187"/>
      <c r="O142" s="187"/>
      <c r="P142" s="187"/>
      <c r="Q142" s="187"/>
      <c r="R142" s="187"/>
      <c r="S142" s="187"/>
      <c r="T142" s="18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2" t="s">
        <v>188</v>
      </c>
      <c r="AU142" s="182" t="s">
        <v>186</v>
      </c>
      <c r="AV142" s="13" t="s">
        <v>186</v>
      </c>
      <c r="AW142" s="13" t="s">
        <v>3</v>
      </c>
      <c r="AX142" s="13" t="s">
        <v>82</v>
      </c>
      <c r="AY142" s="182" t="s">
        <v>179</v>
      </c>
    </row>
    <row r="143" spans="1:65" s="2" customFormat="1" ht="24.15" customHeight="1">
      <c r="A143" s="36"/>
      <c r="B143" s="165"/>
      <c r="C143" s="166" t="s">
        <v>189</v>
      </c>
      <c r="D143" s="166" t="s">
        <v>181</v>
      </c>
      <c r="E143" s="167" t="s">
        <v>207</v>
      </c>
      <c r="F143" s="168" t="s">
        <v>208</v>
      </c>
      <c r="G143" s="169" t="s">
        <v>184</v>
      </c>
      <c r="H143" s="170">
        <v>94</v>
      </c>
      <c r="I143" s="171"/>
      <c r="J143" s="172">
        <f>ROUND(I143*H143,2)</f>
        <v>0</v>
      </c>
      <c r="K143" s="173"/>
      <c r="L143" s="37"/>
      <c r="M143" s="174" t="s">
        <v>1</v>
      </c>
      <c r="N143" s="175" t="s">
        <v>43</v>
      </c>
      <c r="O143" s="75"/>
      <c r="P143" s="176">
        <f>O143*H143</f>
        <v>0</v>
      </c>
      <c r="Q143" s="176">
        <v>0.00285</v>
      </c>
      <c r="R143" s="176">
        <f>Q143*H143</f>
        <v>0.2679</v>
      </c>
      <c r="S143" s="176">
        <v>0</v>
      </c>
      <c r="T143" s="17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78" t="s">
        <v>185</v>
      </c>
      <c r="AT143" s="178" t="s">
        <v>181</v>
      </c>
      <c r="AU143" s="178" t="s">
        <v>186</v>
      </c>
      <c r="AY143" s="17" t="s">
        <v>179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186</v>
      </c>
      <c r="BK143" s="179">
        <f>ROUND(I143*H143,2)</f>
        <v>0</v>
      </c>
      <c r="BL143" s="17" t="s">
        <v>185</v>
      </c>
      <c r="BM143" s="178" t="s">
        <v>209</v>
      </c>
    </row>
    <row r="144" spans="1:51" s="13" customFormat="1" ht="12">
      <c r="A144" s="13"/>
      <c r="B144" s="180"/>
      <c r="C144" s="13"/>
      <c r="D144" s="181" t="s">
        <v>188</v>
      </c>
      <c r="E144" s="182" t="s">
        <v>1</v>
      </c>
      <c r="F144" s="183" t="s">
        <v>133</v>
      </c>
      <c r="G144" s="13"/>
      <c r="H144" s="184">
        <v>94</v>
      </c>
      <c r="I144" s="185"/>
      <c r="J144" s="13"/>
      <c r="K144" s="13"/>
      <c r="L144" s="180"/>
      <c r="M144" s="186"/>
      <c r="N144" s="187"/>
      <c r="O144" s="187"/>
      <c r="P144" s="187"/>
      <c r="Q144" s="187"/>
      <c r="R144" s="187"/>
      <c r="S144" s="187"/>
      <c r="T144" s="18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2" t="s">
        <v>188</v>
      </c>
      <c r="AU144" s="182" t="s">
        <v>186</v>
      </c>
      <c r="AV144" s="13" t="s">
        <v>186</v>
      </c>
      <c r="AW144" s="13" t="s">
        <v>33</v>
      </c>
      <c r="AX144" s="13" t="s">
        <v>82</v>
      </c>
      <c r="AY144" s="182" t="s">
        <v>179</v>
      </c>
    </row>
    <row r="145" spans="1:65" s="2" customFormat="1" ht="16.5" customHeight="1">
      <c r="A145" s="36"/>
      <c r="B145" s="165"/>
      <c r="C145" s="166" t="s">
        <v>210</v>
      </c>
      <c r="D145" s="166" t="s">
        <v>181</v>
      </c>
      <c r="E145" s="167" t="s">
        <v>211</v>
      </c>
      <c r="F145" s="168" t="s">
        <v>212</v>
      </c>
      <c r="G145" s="169" t="s">
        <v>184</v>
      </c>
      <c r="H145" s="170">
        <v>38.55</v>
      </c>
      <c r="I145" s="171"/>
      <c r="J145" s="172">
        <f>ROUND(I145*H145,2)</f>
        <v>0</v>
      </c>
      <c r="K145" s="173"/>
      <c r="L145" s="37"/>
      <c r="M145" s="174" t="s">
        <v>1</v>
      </c>
      <c r="N145" s="175" t="s">
        <v>43</v>
      </c>
      <c r="O145" s="75"/>
      <c r="P145" s="176">
        <f>O145*H145</f>
        <v>0</v>
      </c>
      <c r="Q145" s="176">
        <v>0.00704</v>
      </c>
      <c r="R145" s="176">
        <f>Q145*H145</f>
        <v>0.27139199999999997</v>
      </c>
      <c r="S145" s="176">
        <v>0</v>
      </c>
      <c r="T145" s="177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78" t="s">
        <v>185</v>
      </c>
      <c r="AT145" s="178" t="s">
        <v>181</v>
      </c>
      <c r="AU145" s="178" t="s">
        <v>186</v>
      </c>
      <c r="AY145" s="17" t="s">
        <v>179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186</v>
      </c>
      <c r="BK145" s="179">
        <f>ROUND(I145*H145,2)</f>
        <v>0</v>
      </c>
      <c r="BL145" s="17" t="s">
        <v>185</v>
      </c>
      <c r="BM145" s="178" t="s">
        <v>213</v>
      </c>
    </row>
    <row r="146" spans="1:51" s="13" customFormat="1" ht="12">
      <c r="A146" s="13"/>
      <c r="B146" s="180"/>
      <c r="C146" s="13"/>
      <c r="D146" s="181" t="s">
        <v>188</v>
      </c>
      <c r="E146" s="182" t="s">
        <v>1</v>
      </c>
      <c r="F146" s="183" t="s">
        <v>125</v>
      </c>
      <c r="G146" s="13"/>
      <c r="H146" s="184">
        <v>38.55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188</v>
      </c>
      <c r="AU146" s="182" t="s">
        <v>186</v>
      </c>
      <c r="AV146" s="13" t="s">
        <v>186</v>
      </c>
      <c r="AW146" s="13" t="s">
        <v>33</v>
      </c>
      <c r="AX146" s="13" t="s">
        <v>82</v>
      </c>
      <c r="AY146" s="182" t="s">
        <v>179</v>
      </c>
    </row>
    <row r="147" spans="1:63" s="12" customFormat="1" ht="22.8" customHeight="1">
      <c r="A147" s="12"/>
      <c r="B147" s="152"/>
      <c r="C147" s="12"/>
      <c r="D147" s="153" t="s">
        <v>76</v>
      </c>
      <c r="E147" s="163" t="s">
        <v>214</v>
      </c>
      <c r="F147" s="163" t="s">
        <v>215</v>
      </c>
      <c r="G147" s="12"/>
      <c r="H147" s="12"/>
      <c r="I147" s="155"/>
      <c r="J147" s="164">
        <f>BK147</f>
        <v>0</v>
      </c>
      <c r="K147" s="12"/>
      <c r="L147" s="152"/>
      <c r="M147" s="157"/>
      <c r="N147" s="158"/>
      <c r="O147" s="158"/>
      <c r="P147" s="159">
        <f>SUM(P148:P158)</f>
        <v>0</v>
      </c>
      <c r="Q147" s="158"/>
      <c r="R147" s="159">
        <f>SUM(R148:R158)</f>
        <v>0</v>
      </c>
      <c r="S147" s="158"/>
      <c r="T147" s="160">
        <f>SUM(T148:T158)</f>
        <v>1.46903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3" t="s">
        <v>82</v>
      </c>
      <c r="AT147" s="161" t="s">
        <v>76</v>
      </c>
      <c r="AU147" s="161" t="s">
        <v>82</v>
      </c>
      <c r="AY147" s="153" t="s">
        <v>179</v>
      </c>
      <c r="BK147" s="162">
        <f>SUM(BK148:BK158)</f>
        <v>0</v>
      </c>
    </row>
    <row r="148" spans="1:65" s="2" customFormat="1" ht="24.15" customHeight="1">
      <c r="A148" s="36"/>
      <c r="B148" s="165"/>
      <c r="C148" s="166" t="s">
        <v>197</v>
      </c>
      <c r="D148" s="166" t="s">
        <v>181</v>
      </c>
      <c r="E148" s="167" t="s">
        <v>216</v>
      </c>
      <c r="F148" s="168" t="s">
        <v>217</v>
      </c>
      <c r="G148" s="169" t="s">
        <v>184</v>
      </c>
      <c r="H148" s="170">
        <v>780</v>
      </c>
      <c r="I148" s="171"/>
      <c r="J148" s="172">
        <f>ROUND(I148*H148,2)</f>
        <v>0</v>
      </c>
      <c r="K148" s="173"/>
      <c r="L148" s="37"/>
      <c r="M148" s="174" t="s">
        <v>1</v>
      </c>
      <c r="N148" s="175" t="s">
        <v>43</v>
      </c>
      <c r="O148" s="75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78" t="s">
        <v>185</v>
      </c>
      <c r="AT148" s="178" t="s">
        <v>181</v>
      </c>
      <c r="AU148" s="178" t="s">
        <v>186</v>
      </c>
      <c r="AY148" s="17" t="s">
        <v>179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186</v>
      </c>
      <c r="BK148" s="179">
        <f>ROUND(I148*H148,2)</f>
        <v>0</v>
      </c>
      <c r="BL148" s="17" t="s">
        <v>185</v>
      </c>
      <c r="BM148" s="178" t="s">
        <v>218</v>
      </c>
    </row>
    <row r="149" spans="1:51" s="13" customFormat="1" ht="12">
      <c r="A149" s="13"/>
      <c r="B149" s="180"/>
      <c r="C149" s="13"/>
      <c r="D149" s="181" t="s">
        <v>188</v>
      </c>
      <c r="E149" s="182" t="s">
        <v>1</v>
      </c>
      <c r="F149" s="183" t="s">
        <v>130</v>
      </c>
      <c r="G149" s="13"/>
      <c r="H149" s="184">
        <v>780</v>
      </c>
      <c r="I149" s="185"/>
      <c r="J149" s="13"/>
      <c r="K149" s="13"/>
      <c r="L149" s="180"/>
      <c r="M149" s="186"/>
      <c r="N149" s="187"/>
      <c r="O149" s="187"/>
      <c r="P149" s="187"/>
      <c r="Q149" s="187"/>
      <c r="R149" s="187"/>
      <c r="S149" s="187"/>
      <c r="T149" s="18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2" t="s">
        <v>188</v>
      </c>
      <c r="AU149" s="182" t="s">
        <v>186</v>
      </c>
      <c r="AV149" s="13" t="s">
        <v>186</v>
      </c>
      <c r="AW149" s="13" t="s">
        <v>33</v>
      </c>
      <c r="AX149" s="13" t="s">
        <v>82</v>
      </c>
      <c r="AY149" s="182" t="s">
        <v>179</v>
      </c>
    </row>
    <row r="150" spans="1:65" s="2" customFormat="1" ht="24.15" customHeight="1">
      <c r="A150" s="36"/>
      <c r="B150" s="165"/>
      <c r="C150" s="166" t="s">
        <v>214</v>
      </c>
      <c r="D150" s="166" t="s">
        <v>181</v>
      </c>
      <c r="E150" s="167" t="s">
        <v>219</v>
      </c>
      <c r="F150" s="168" t="s">
        <v>220</v>
      </c>
      <c r="G150" s="169" t="s">
        <v>184</v>
      </c>
      <c r="H150" s="170">
        <v>46800</v>
      </c>
      <c r="I150" s="171"/>
      <c r="J150" s="172">
        <f>ROUND(I150*H150,2)</f>
        <v>0</v>
      </c>
      <c r="K150" s="173"/>
      <c r="L150" s="37"/>
      <c r="M150" s="174" t="s">
        <v>1</v>
      </c>
      <c r="N150" s="175" t="s">
        <v>43</v>
      </c>
      <c r="O150" s="75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78" t="s">
        <v>185</v>
      </c>
      <c r="AT150" s="178" t="s">
        <v>181</v>
      </c>
      <c r="AU150" s="178" t="s">
        <v>186</v>
      </c>
      <c r="AY150" s="17" t="s">
        <v>179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7" t="s">
        <v>186</v>
      </c>
      <c r="BK150" s="179">
        <f>ROUND(I150*H150,2)</f>
        <v>0</v>
      </c>
      <c r="BL150" s="17" t="s">
        <v>185</v>
      </c>
      <c r="BM150" s="178" t="s">
        <v>221</v>
      </c>
    </row>
    <row r="151" spans="1:51" s="13" customFormat="1" ht="12">
      <c r="A151" s="13"/>
      <c r="B151" s="180"/>
      <c r="C151" s="13"/>
      <c r="D151" s="181" t="s">
        <v>188</v>
      </c>
      <c r="E151" s="182" t="s">
        <v>1</v>
      </c>
      <c r="F151" s="183" t="s">
        <v>132</v>
      </c>
      <c r="G151" s="13"/>
      <c r="H151" s="184">
        <v>780</v>
      </c>
      <c r="I151" s="185"/>
      <c r="J151" s="13"/>
      <c r="K151" s="13"/>
      <c r="L151" s="180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188</v>
      </c>
      <c r="AU151" s="182" t="s">
        <v>186</v>
      </c>
      <c r="AV151" s="13" t="s">
        <v>186</v>
      </c>
      <c r="AW151" s="13" t="s">
        <v>33</v>
      </c>
      <c r="AX151" s="13" t="s">
        <v>82</v>
      </c>
      <c r="AY151" s="182" t="s">
        <v>179</v>
      </c>
    </row>
    <row r="152" spans="1:51" s="13" customFormat="1" ht="12">
      <c r="A152" s="13"/>
      <c r="B152" s="180"/>
      <c r="C152" s="13"/>
      <c r="D152" s="181" t="s">
        <v>188</v>
      </c>
      <c r="E152" s="13"/>
      <c r="F152" s="183" t="s">
        <v>222</v>
      </c>
      <c r="G152" s="13"/>
      <c r="H152" s="184">
        <v>46800</v>
      </c>
      <c r="I152" s="185"/>
      <c r="J152" s="13"/>
      <c r="K152" s="13"/>
      <c r="L152" s="180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188</v>
      </c>
      <c r="AU152" s="182" t="s">
        <v>186</v>
      </c>
      <c r="AV152" s="13" t="s">
        <v>186</v>
      </c>
      <c r="AW152" s="13" t="s">
        <v>3</v>
      </c>
      <c r="AX152" s="13" t="s">
        <v>82</v>
      </c>
      <c r="AY152" s="182" t="s">
        <v>179</v>
      </c>
    </row>
    <row r="153" spans="1:65" s="2" customFormat="1" ht="24.15" customHeight="1">
      <c r="A153" s="36"/>
      <c r="B153" s="165"/>
      <c r="C153" s="166" t="s">
        <v>223</v>
      </c>
      <c r="D153" s="166" t="s">
        <v>181</v>
      </c>
      <c r="E153" s="167" t="s">
        <v>224</v>
      </c>
      <c r="F153" s="168" t="s">
        <v>225</v>
      </c>
      <c r="G153" s="169" t="s">
        <v>184</v>
      </c>
      <c r="H153" s="170">
        <v>780</v>
      </c>
      <c r="I153" s="171"/>
      <c r="J153" s="172">
        <f>ROUND(I153*H153,2)</f>
        <v>0</v>
      </c>
      <c r="K153" s="173"/>
      <c r="L153" s="37"/>
      <c r="M153" s="174" t="s">
        <v>1</v>
      </c>
      <c r="N153" s="175" t="s">
        <v>43</v>
      </c>
      <c r="O153" s="75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78" t="s">
        <v>185</v>
      </c>
      <c r="AT153" s="178" t="s">
        <v>181</v>
      </c>
      <c r="AU153" s="178" t="s">
        <v>186</v>
      </c>
      <c r="AY153" s="17" t="s">
        <v>179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7" t="s">
        <v>186</v>
      </c>
      <c r="BK153" s="179">
        <f>ROUND(I153*H153,2)</f>
        <v>0</v>
      </c>
      <c r="BL153" s="17" t="s">
        <v>185</v>
      </c>
      <c r="BM153" s="178" t="s">
        <v>226</v>
      </c>
    </row>
    <row r="154" spans="1:51" s="13" customFormat="1" ht="12">
      <c r="A154" s="13"/>
      <c r="B154" s="180"/>
      <c r="C154" s="13"/>
      <c r="D154" s="181" t="s">
        <v>188</v>
      </c>
      <c r="E154" s="182" t="s">
        <v>1</v>
      </c>
      <c r="F154" s="183" t="s">
        <v>130</v>
      </c>
      <c r="G154" s="13"/>
      <c r="H154" s="184">
        <v>780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188</v>
      </c>
      <c r="AU154" s="182" t="s">
        <v>186</v>
      </c>
      <c r="AV154" s="13" t="s">
        <v>186</v>
      </c>
      <c r="AW154" s="13" t="s">
        <v>33</v>
      </c>
      <c r="AX154" s="13" t="s">
        <v>82</v>
      </c>
      <c r="AY154" s="182" t="s">
        <v>179</v>
      </c>
    </row>
    <row r="155" spans="1:65" s="2" customFormat="1" ht="16.5" customHeight="1">
      <c r="A155" s="36"/>
      <c r="B155" s="165"/>
      <c r="C155" s="166" t="s">
        <v>227</v>
      </c>
      <c r="D155" s="166" t="s">
        <v>181</v>
      </c>
      <c r="E155" s="167" t="s">
        <v>228</v>
      </c>
      <c r="F155" s="168" t="s">
        <v>229</v>
      </c>
      <c r="G155" s="169" t="s">
        <v>230</v>
      </c>
      <c r="H155" s="170">
        <v>0.482</v>
      </c>
      <c r="I155" s="171"/>
      <c r="J155" s="172">
        <f>ROUND(I155*H155,2)</f>
        <v>0</v>
      </c>
      <c r="K155" s="173"/>
      <c r="L155" s="37"/>
      <c r="M155" s="174" t="s">
        <v>1</v>
      </c>
      <c r="N155" s="175" t="s">
        <v>43</v>
      </c>
      <c r="O155" s="75"/>
      <c r="P155" s="176">
        <f>O155*H155</f>
        <v>0</v>
      </c>
      <c r="Q155" s="176">
        <v>0</v>
      </c>
      <c r="R155" s="176">
        <f>Q155*H155</f>
        <v>0</v>
      </c>
      <c r="S155" s="176">
        <v>2.2</v>
      </c>
      <c r="T155" s="177">
        <f>S155*H155</f>
        <v>1.0604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78" t="s">
        <v>185</v>
      </c>
      <c r="AT155" s="178" t="s">
        <v>181</v>
      </c>
      <c r="AU155" s="178" t="s">
        <v>186</v>
      </c>
      <c r="AY155" s="17" t="s">
        <v>179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7" t="s">
        <v>186</v>
      </c>
      <c r="BK155" s="179">
        <f>ROUND(I155*H155,2)</f>
        <v>0</v>
      </c>
      <c r="BL155" s="17" t="s">
        <v>185</v>
      </c>
      <c r="BM155" s="178" t="s">
        <v>231</v>
      </c>
    </row>
    <row r="156" spans="1:51" s="13" customFormat="1" ht="12">
      <c r="A156" s="13"/>
      <c r="B156" s="180"/>
      <c r="C156" s="13"/>
      <c r="D156" s="181" t="s">
        <v>188</v>
      </c>
      <c r="E156" s="182" t="s">
        <v>1</v>
      </c>
      <c r="F156" s="183" t="s">
        <v>232</v>
      </c>
      <c r="G156" s="13"/>
      <c r="H156" s="184">
        <v>0.482</v>
      </c>
      <c r="I156" s="185"/>
      <c r="J156" s="13"/>
      <c r="K156" s="13"/>
      <c r="L156" s="180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188</v>
      </c>
      <c r="AU156" s="182" t="s">
        <v>186</v>
      </c>
      <c r="AV156" s="13" t="s">
        <v>186</v>
      </c>
      <c r="AW156" s="13" t="s">
        <v>33</v>
      </c>
      <c r="AX156" s="13" t="s">
        <v>82</v>
      </c>
      <c r="AY156" s="182" t="s">
        <v>179</v>
      </c>
    </row>
    <row r="157" spans="1:65" s="2" customFormat="1" ht="24.15" customHeight="1">
      <c r="A157" s="36"/>
      <c r="B157" s="165"/>
      <c r="C157" s="166" t="s">
        <v>233</v>
      </c>
      <c r="D157" s="166" t="s">
        <v>181</v>
      </c>
      <c r="E157" s="167" t="s">
        <v>234</v>
      </c>
      <c r="F157" s="168" t="s">
        <v>235</v>
      </c>
      <c r="G157" s="169" t="s">
        <v>184</v>
      </c>
      <c r="H157" s="170">
        <v>38.55</v>
      </c>
      <c r="I157" s="171"/>
      <c r="J157" s="172">
        <f>ROUND(I157*H157,2)</f>
        <v>0</v>
      </c>
      <c r="K157" s="173"/>
      <c r="L157" s="37"/>
      <c r="M157" s="174" t="s">
        <v>1</v>
      </c>
      <c r="N157" s="175" t="s">
        <v>43</v>
      </c>
      <c r="O157" s="75"/>
      <c r="P157" s="176">
        <f>O157*H157</f>
        <v>0</v>
      </c>
      <c r="Q157" s="176">
        <v>0</v>
      </c>
      <c r="R157" s="176">
        <f>Q157*H157</f>
        <v>0</v>
      </c>
      <c r="S157" s="176">
        <v>0.0106</v>
      </c>
      <c r="T157" s="177">
        <f>S157*H157</f>
        <v>0.40863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78" t="s">
        <v>185</v>
      </c>
      <c r="AT157" s="178" t="s">
        <v>181</v>
      </c>
      <c r="AU157" s="178" t="s">
        <v>186</v>
      </c>
      <c r="AY157" s="17" t="s">
        <v>179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186</v>
      </c>
      <c r="BK157" s="179">
        <f>ROUND(I157*H157,2)</f>
        <v>0</v>
      </c>
      <c r="BL157" s="17" t="s">
        <v>185</v>
      </c>
      <c r="BM157" s="178" t="s">
        <v>236</v>
      </c>
    </row>
    <row r="158" spans="1:51" s="13" customFormat="1" ht="12">
      <c r="A158" s="13"/>
      <c r="B158" s="180"/>
      <c r="C158" s="13"/>
      <c r="D158" s="181" t="s">
        <v>188</v>
      </c>
      <c r="E158" s="182" t="s">
        <v>1</v>
      </c>
      <c r="F158" s="183" t="s">
        <v>125</v>
      </c>
      <c r="G158" s="13"/>
      <c r="H158" s="184">
        <v>38.55</v>
      </c>
      <c r="I158" s="185"/>
      <c r="J158" s="13"/>
      <c r="K158" s="13"/>
      <c r="L158" s="180"/>
      <c r="M158" s="186"/>
      <c r="N158" s="187"/>
      <c r="O158" s="187"/>
      <c r="P158" s="187"/>
      <c r="Q158" s="187"/>
      <c r="R158" s="187"/>
      <c r="S158" s="187"/>
      <c r="T158" s="18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188</v>
      </c>
      <c r="AU158" s="182" t="s">
        <v>186</v>
      </c>
      <c r="AV158" s="13" t="s">
        <v>186</v>
      </c>
      <c r="AW158" s="13" t="s">
        <v>33</v>
      </c>
      <c r="AX158" s="13" t="s">
        <v>82</v>
      </c>
      <c r="AY158" s="182" t="s">
        <v>179</v>
      </c>
    </row>
    <row r="159" spans="1:63" s="12" customFormat="1" ht="22.8" customHeight="1">
      <c r="A159" s="12"/>
      <c r="B159" s="152"/>
      <c r="C159" s="12"/>
      <c r="D159" s="153" t="s">
        <v>76</v>
      </c>
      <c r="E159" s="163" t="s">
        <v>237</v>
      </c>
      <c r="F159" s="163" t="s">
        <v>238</v>
      </c>
      <c r="G159" s="12"/>
      <c r="H159" s="12"/>
      <c r="I159" s="155"/>
      <c r="J159" s="164">
        <f>BK159</f>
        <v>0</v>
      </c>
      <c r="K159" s="12"/>
      <c r="L159" s="152"/>
      <c r="M159" s="157"/>
      <c r="N159" s="158"/>
      <c r="O159" s="158"/>
      <c r="P159" s="159">
        <f>SUM(P160:P166)</f>
        <v>0</v>
      </c>
      <c r="Q159" s="158"/>
      <c r="R159" s="159">
        <f>SUM(R160:R166)</f>
        <v>0</v>
      </c>
      <c r="S159" s="158"/>
      <c r="T159" s="160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3" t="s">
        <v>82</v>
      </c>
      <c r="AT159" s="161" t="s">
        <v>76</v>
      </c>
      <c r="AU159" s="161" t="s">
        <v>82</v>
      </c>
      <c r="AY159" s="153" t="s">
        <v>179</v>
      </c>
      <c r="BK159" s="162">
        <f>SUM(BK160:BK166)</f>
        <v>0</v>
      </c>
    </row>
    <row r="160" spans="1:65" s="2" customFormat="1" ht="24.15" customHeight="1">
      <c r="A160" s="36"/>
      <c r="B160" s="165"/>
      <c r="C160" s="166" t="s">
        <v>239</v>
      </c>
      <c r="D160" s="166" t="s">
        <v>181</v>
      </c>
      <c r="E160" s="167" t="s">
        <v>240</v>
      </c>
      <c r="F160" s="168" t="s">
        <v>241</v>
      </c>
      <c r="G160" s="169" t="s">
        <v>242</v>
      </c>
      <c r="H160" s="170">
        <v>22.226</v>
      </c>
      <c r="I160" s="171"/>
      <c r="J160" s="172">
        <f>ROUND(I160*H160,2)</f>
        <v>0</v>
      </c>
      <c r="K160" s="173"/>
      <c r="L160" s="37"/>
      <c r="M160" s="174" t="s">
        <v>1</v>
      </c>
      <c r="N160" s="175" t="s">
        <v>43</v>
      </c>
      <c r="O160" s="75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78" t="s">
        <v>185</v>
      </c>
      <c r="AT160" s="178" t="s">
        <v>181</v>
      </c>
      <c r="AU160" s="178" t="s">
        <v>186</v>
      </c>
      <c r="AY160" s="17" t="s">
        <v>179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7" t="s">
        <v>186</v>
      </c>
      <c r="BK160" s="179">
        <f>ROUND(I160*H160,2)</f>
        <v>0</v>
      </c>
      <c r="BL160" s="17" t="s">
        <v>185</v>
      </c>
      <c r="BM160" s="178" t="s">
        <v>243</v>
      </c>
    </row>
    <row r="161" spans="1:65" s="2" customFormat="1" ht="21.75" customHeight="1">
      <c r="A161" s="36"/>
      <c r="B161" s="165"/>
      <c r="C161" s="166" t="s">
        <v>244</v>
      </c>
      <c r="D161" s="166" t="s">
        <v>181</v>
      </c>
      <c r="E161" s="167" t="s">
        <v>245</v>
      </c>
      <c r="F161" s="168" t="s">
        <v>246</v>
      </c>
      <c r="G161" s="169" t="s">
        <v>242</v>
      </c>
      <c r="H161" s="170">
        <v>22.226</v>
      </c>
      <c r="I161" s="171"/>
      <c r="J161" s="172">
        <f>ROUND(I161*H161,2)</f>
        <v>0</v>
      </c>
      <c r="K161" s="173"/>
      <c r="L161" s="37"/>
      <c r="M161" s="174" t="s">
        <v>1</v>
      </c>
      <c r="N161" s="175" t="s">
        <v>43</v>
      </c>
      <c r="O161" s="75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78" t="s">
        <v>185</v>
      </c>
      <c r="AT161" s="178" t="s">
        <v>181</v>
      </c>
      <c r="AU161" s="178" t="s">
        <v>186</v>
      </c>
      <c r="AY161" s="17" t="s">
        <v>179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7" t="s">
        <v>186</v>
      </c>
      <c r="BK161" s="179">
        <f>ROUND(I161*H161,2)</f>
        <v>0</v>
      </c>
      <c r="BL161" s="17" t="s">
        <v>185</v>
      </c>
      <c r="BM161" s="178" t="s">
        <v>247</v>
      </c>
    </row>
    <row r="162" spans="1:65" s="2" customFormat="1" ht="24.15" customHeight="1">
      <c r="A162" s="36"/>
      <c r="B162" s="165"/>
      <c r="C162" s="166" t="s">
        <v>8</v>
      </c>
      <c r="D162" s="166" t="s">
        <v>181</v>
      </c>
      <c r="E162" s="167" t="s">
        <v>248</v>
      </c>
      <c r="F162" s="168" t="s">
        <v>249</v>
      </c>
      <c r="G162" s="169" t="s">
        <v>242</v>
      </c>
      <c r="H162" s="170">
        <v>222.26</v>
      </c>
      <c r="I162" s="171"/>
      <c r="J162" s="172">
        <f>ROUND(I162*H162,2)</f>
        <v>0</v>
      </c>
      <c r="K162" s="173"/>
      <c r="L162" s="37"/>
      <c r="M162" s="174" t="s">
        <v>1</v>
      </c>
      <c r="N162" s="175" t="s">
        <v>43</v>
      </c>
      <c r="O162" s="75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78" t="s">
        <v>185</v>
      </c>
      <c r="AT162" s="178" t="s">
        <v>181</v>
      </c>
      <c r="AU162" s="178" t="s">
        <v>186</v>
      </c>
      <c r="AY162" s="17" t="s">
        <v>179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186</v>
      </c>
      <c r="BK162" s="179">
        <f>ROUND(I162*H162,2)</f>
        <v>0</v>
      </c>
      <c r="BL162" s="17" t="s">
        <v>185</v>
      </c>
      <c r="BM162" s="178" t="s">
        <v>250</v>
      </c>
    </row>
    <row r="163" spans="1:51" s="13" customFormat="1" ht="12">
      <c r="A163" s="13"/>
      <c r="B163" s="180"/>
      <c r="C163" s="13"/>
      <c r="D163" s="181" t="s">
        <v>188</v>
      </c>
      <c r="E163" s="13"/>
      <c r="F163" s="183" t="s">
        <v>251</v>
      </c>
      <c r="G163" s="13"/>
      <c r="H163" s="184">
        <v>222.26</v>
      </c>
      <c r="I163" s="185"/>
      <c r="J163" s="13"/>
      <c r="K163" s="13"/>
      <c r="L163" s="180"/>
      <c r="M163" s="186"/>
      <c r="N163" s="187"/>
      <c r="O163" s="187"/>
      <c r="P163" s="187"/>
      <c r="Q163" s="187"/>
      <c r="R163" s="187"/>
      <c r="S163" s="187"/>
      <c r="T163" s="18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2" t="s">
        <v>188</v>
      </c>
      <c r="AU163" s="182" t="s">
        <v>186</v>
      </c>
      <c r="AV163" s="13" t="s">
        <v>186</v>
      </c>
      <c r="AW163" s="13" t="s">
        <v>3</v>
      </c>
      <c r="AX163" s="13" t="s">
        <v>82</v>
      </c>
      <c r="AY163" s="182" t="s">
        <v>179</v>
      </c>
    </row>
    <row r="164" spans="1:65" s="2" customFormat="1" ht="24.15" customHeight="1">
      <c r="A164" s="36"/>
      <c r="B164" s="165"/>
      <c r="C164" s="166" t="s">
        <v>252</v>
      </c>
      <c r="D164" s="166" t="s">
        <v>181</v>
      </c>
      <c r="E164" s="167" t="s">
        <v>253</v>
      </c>
      <c r="F164" s="168" t="s">
        <v>254</v>
      </c>
      <c r="G164" s="169" t="s">
        <v>242</v>
      </c>
      <c r="H164" s="170">
        <v>15.933</v>
      </c>
      <c r="I164" s="171"/>
      <c r="J164" s="172">
        <f>ROUND(I164*H164,2)</f>
        <v>0</v>
      </c>
      <c r="K164" s="173"/>
      <c r="L164" s="37"/>
      <c r="M164" s="174" t="s">
        <v>1</v>
      </c>
      <c r="N164" s="175" t="s">
        <v>43</v>
      </c>
      <c r="O164" s="75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78" t="s">
        <v>185</v>
      </c>
      <c r="AT164" s="178" t="s">
        <v>181</v>
      </c>
      <c r="AU164" s="178" t="s">
        <v>186</v>
      </c>
      <c r="AY164" s="17" t="s">
        <v>179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7" t="s">
        <v>186</v>
      </c>
      <c r="BK164" s="179">
        <f>ROUND(I164*H164,2)</f>
        <v>0</v>
      </c>
      <c r="BL164" s="17" t="s">
        <v>185</v>
      </c>
      <c r="BM164" s="178" t="s">
        <v>255</v>
      </c>
    </row>
    <row r="165" spans="1:65" s="2" customFormat="1" ht="24.15" customHeight="1">
      <c r="A165" s="36"/>
      <c r="B165" s="165"/>
      <c r="C165" s="166" t="s">
        <v>256</v>
      </c>
      <c r="D165" s="166" t="s">
        <v>181</v>
      </c>
      <c r="E165" s="167" t="s">
        <v>257</v>
      </c>
      <c r="F165" s="168" t="s">
        <v>258</v>
      </c>
      <c r="G165" s="169" t="s">
        <v>242</v>
      </c>
      <c r="H165" s="170">
        <v>8.72</v>
      </c>
      <c r="I165" s="171"/>
      <c r="J165" s="172">
        <f>ROUND(I165*H165,2)</f>
        <v>0</v>
      </c>
      <c r="K165" s="173"/>
      <c r="L165" s="37"/>
      <c r="M165" s="174" t="s">
        <v>1</v>
      </c>
      <c r="N165" s="175" t="s">
        <v>43</v>
      </c>
      <c r="O165" s="75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78" t="s">
        <v>185</v>
      </c>
      <c r="AT165" s="178" t="s">
        <v>181</v>
      </c>
      <c r="AU165" s="178" t="s">
        <v>186</v>
      </c>
      <c r="AY165" s="17" t="s">
        <v>179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186</v>
      </c>
      <c r="BK165" s="179">
        <f>ROUND(I165*H165,2)</f>
        <v>0</v>
      </c>
      <c r="BL165" s="17" t="s">
        <v>185</v>
      </c>
      <c r="BM165" s="178" t="s">
        <v>259</v>
      </c>
    </row>
    <row r="166" spans="1:51" s="13" customFormat="1" ht="12">
      <c r="A166" s="13"/>
      <c r="B166" s="180"/>
      <c r="C166" s="13"/>
      <c r="D166" s="181" t="s">
        <v>188</v>
      </c>
      <c r="E166" s="182" t="s">
        <v>1</v>
      </c>
      <c r="F166" s="183" t="s">
        <v>260</v>
      </c>
      <c r="G166" s="13"/>
      <c r="H166" s="184">
        <v>8.72</v>
      </c>
      <c r="I166" s="185"/>
      <c r="J166" s="13"/>
      <c r="K166" s="13"/>
      <c r="L166" s="180"/>
      <c r="M166" s="186"/>
      <c r="N166" s="187"/>
      <c r="O166" s="187"/>
      <c r="P166" s="187"/>
      <c r="Q166" s="187"/>
      <c r="R166" s="187"/>
      <c r="S166" s="187"/>
      <c r="T166" s="18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188</v>
      </c>
      <c r="AU166" s="182" t="s">
        <v>186</v>
      </c>
      <c r="AV166" s="13" t="s">
        <v>186</v>
      </c>
      <c r="AW166" s="13" t="s">
        <v>33</v>
      </c>
      <c r="AX166" s="13" t="s">
        <v>82</v>
      </c>
      <c r="AY166" s="182" t="s">
        <v>179</v>
      </c>
    </row>
    <row r="167" spans="1:63" s="12" customFormat="1" ht="22.8" customHeight="1">
      <c r="A167" s="12"/>
      <c r="B167" s="152"/>
      <c r="C167" s="12"/>
      <c r="D167" s="153" t="s">
        <v>76</v>
      </c>
      <c r="E167" s="163" t="s">
        <v>261</v>
      </c>
      <c r="F167" s="163" t="s">
        <v>262</v>
      </c>
      <c r="G167" s="12"/>
      <c r="H167" s="12"/>
      <c r="I167" s="155"/>
      <c r="J167" s="164">
        <f>BK167</f>
        <v>0</v>
      </c>
      <c r="K167" s="12"/>
      <c r="L167" s="152"/>
      <c r="M167" s="157"/>
      <c r="N167" s="158"/>
      <c r="O167" s="158"/>
      <c r="P167" s="159">
        <f>P168</f>
        <v>0</v>
      </c>
      <c r="Q167" s="158"/>
      <c r="R167" s="159">
        <f>R168</f>
        <v>0</v>
      </c>
      <c r="S167" s="158"/>
      <c r="T167" s="160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3" t="s">
        <v>82</v>
      </c>
      <c r="AT167" s="161" t="s">
        <v>76</v>
      </c>
      <c r="AU167" s="161" t="s">
        <v>82</v>
      </c>
      <c r="AY167" s="153" t="s">
        <v>179</v>
      </c>
      <c r="BK167" s="162">
        <f>BK168</f>
        <v>0</v>
      </c>
    </row>
    <row r="168" spans="1:65" s="2" customFormat="1" ht="33" customHeight="1">
      <c r="A168" s="36"/>
      <c r="B168" s="165"/>
      <c r="C168" s="166" t="s">
        <v>263</v>
      </c>
      <c r="D168" s="166" t="s">
        <v>181</v>
      </c>
      <c r="E168" s="167" t="s">
        <v>264</v>
      </c>
      <c r="F168" s="168" t="s">
        <v>265</v>
      </c>
      <c r="G168" s="169" t="s">
        <v>242</v>
      </c>
      <c r="H168" s="170">
        <v>3.969</v>
      </c>
      <c r="I168" s="171"/>
      <c r="J168" s="172">
        <f>ROUND(I168*H168,2)</f>
        <v>0</v>
      </c>
      <c r="K168" s="173"/>
      <c r="L168" s="37"/>
      <c r="M168" s="174" t="s">
        <v>1</v>
      </c>
      <c r="N168" s="175" t="s">
        <v>43</v>
      </c>
      <c r="O168" s="75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78" t="s">
        <v>185</v>
      </c>
      <c r="AT168" s="178" t="s">
        <v>181</v>
      </c>
      <c r="AU168" s="178" t="s">
        <v>186</v>
      </c>
      <c r="AY168" s="17" t="s">
        <v>179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7" t="s">
        <v>186</v>
      </c>
      <c r="BK168" s="179">
        <f>ROUND(I168*H168,2)</f>
        <v>0</v>
      </c>
      <c r="BL168" s="17" t="s">
        <v>185</v>
      </c>
      <c r="BM168" s="178" t="s">
        <v>266</v>
      </c>
    </row>
    <row r="169" spans="1:63" s="12" customFormat="1" ht="25.9" customHeight="1">
      <c r="A169" s="12"/>
      <c r="B169" s="152"/>
      <c r="C169" s="12"/>
      <c r="D169" s="153" t="s">
        <v>76</v>
      </c>
      <c r="E169" s="154" t="s">
        <v>267</v>
      </c>
      <c r="F169" s="154" t="s">
        <v>268</v>
      </c>
      <c r="G169" s="12"/>
      <c r="H169" s="12"/>
      <c r="I169" s="155"/>
      <c r="J169" s="156">
        <f>BK169</f>
        <v>0</v>
      </c>
      <c r="K169" s="12"/>
      <c r="L169" s="152"/>
      <c r="M169" s="157"/>
      <c r="N169" s="158"/>
      <c r="O169" s="158"/>
      <c r="P169" s="159">
        <f>P170+P175+P181+P183+P214+P256+P292+P296</f>
        <v>0</v>
      </c>
      <c r="Q169" s="158"/>
      <c r="R169" s="159">
        <f>R170+R175+R181+R183+R214+R256+R292+R296</f>
        <v>17.90269877</v>
      </c>
      <c r="S169" s="158"/>
      <c r="T169" s="160">
        <f>T170+T175+T181+T183+T214+T256+T292+T296</f>
        <v>20.756573239999998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3" t="s">
        <v>186</v>
      </c>
      <c r="AT169" s="161" t="s">
        <v>76</v>
      </c>
      <c r="AU169" s="161" t="s">
        <v>77</v>
      </c>
      <c r="AY169" s="153" t="s">
        <v>179</v>
      </c>
      <c r="BK169" s="162">
        <f>BK170+BK175+BK181+BK183+BK214+BK256+BK292+BK296</f>
        <v>0</v>
      </c>
    </row>
    <row r="170" spans="1:63" s="12" customFormat="1" ht="22.8" customHeight="1">
      <c r="A170" s="12"/>
      <c r="B170" s="152"/>
      <c r="C170" s="12"/>
      <c r="D170" s="153" t="s">
        <v>76</v>
      </c>
      <c r="E170" s="163" t="s">
        <v>269</v>
      </c>
      <c r="F170" s="163" t="s">
        <v>270</v>
      </c>
      <c r="G170" s="12"/>
      <c r="H170" s="12"/>
      <c r="I170" s="155"/>
      <c r="J170" s="164">
        <f>BK170</f>
        <v>0</v>
      </c>
      <c r="K170" s="12"/>
      <c r="L170" s="152"/>
      <c r="M170" s="157"/>
      <c r="N170" s="158"/>
      <c r="O170" s="158"/>
      <c r="P170" s="159">
        <f>SUM(P171:P174)</f>
        <v>0</v>
      </c>
      <c r="Q170" s="158"/>
      <c r="R170" s="159">
        <f>SUM(R171:R174)</f>
        <v>0.3200788</v>
      </c>
      <c r="S170" s="158"/>
      <c r="T170" s="160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3" t="s">
        <v>186</v>
      </c>
      <c r="AT170" s="161" t="s">
        <v>76</v>
      </c>
      <c r="AU170" s="161" t="s">
        <v>82</v>
      </c>
      <c r="AY170" s="153" t="s">
        <v>179</v>
      </c>
      <c r="BK170" s="162">
        <f>SUM(BK171:BK174)</f>
        <v>0</v>
      </c>
    </row>
    <row r="171" spans="1:65" s="2" customFormat="1" ht="24.15" customHeight="1">
      <c r="A171" s="36"/>
      <c r="B171" s="165"/>
      <c r="C171" s="166" t="s">
        <v>271</v>
      </c>
      <c r="D171" s="166" t="s">
        <v>181</v>
      </c>
      <c r="E171" s="167" t="s">
        <v>272</v>
      </c>
      <c r="F171" s="168" t="s">
        <v>273</v>
      </c>
      <c r="G171" s="169" t="s">
        <v>184</v>
      </c>
      <c r="H171" s="170">
        <v>97.585</v>
      </c>
      <c r="I171" s="171"/>
      <c r="J171" s="172">
        <f>ROUND(I171*H171,2)</f>
        <v>0</v>
      </c>
      <c r="K171" s="173"/>
      <c r="L171" s="37"/>
      <c r="M171" s="174" t="s">
        <v>1</v>
      </c>
      <c r="N171" s="175" t="s">
        <v>43</v>
      </c>
      <c r="O171" s="75"/>
      <c r="P171" s="176">
        <f>O171*H171</f>
        <v>0</v>
      </c>
      <c r="Q171" s="176">
        <v>0.00293</v>
      </c>
      <c r="R171" s="176">
        <f>Q171*H171</f>
        <v>0.28592405</v>
      </c>
      <c r="S171" s="176">
        <v>0</v>
      </c>
      <c r="T171" s="177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78" t="s">
        <v>252</v>
      </c>
      <c r="AT171" s="178" t="s">
        <v>181</v>
      </c>
      <c r="AU171" s="178" t="s">
        <v>186</v>
      </c>
      <c r="AY171" s="17" t="s">
        <v>179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7" t="s">
        <v>186</v>
      </c>
      <c r="BK171" s="179">
        <f>ROUND(I171*H171,2)</f>
        <v>0</v>
      </c>
      <c r="BL171" s="17" t="s">
        <v>252</v>
      </c>
      <c r="BM171" s="178" t="s">
        <v>274</v>
      </c>
    </row>
    <row r="172" spans="1:51" s="13" customFormat="1" ht="12">
      <c r="A172" s="13"/>
      <c r="B172" s="180"/>
      <c r="C172" s="13"/>
      <c r="D172" s="181" t="s">
        <v>188</v>
      </c>
      <c r="E172" s="182" t="s">
        <v>1</v>
      </c>
      <c r="F172" s="183" t="s">
        <v>84</v>
      </c>
      <c r="G172" s="13"/>
      <c r="H172" s="184">
        <v>97.585</v>
      </c>
      <c r="I172" s="185"/>
      <c r="J172" s="13"/>
      <c r="K172" s="13"/>
      <c r="L172" s="180"/>
      <c r="M172" s="186"/>
      <c r="N172" s="187"/>
      <c r="O172" s="187"/>
      <c r="P172" s="187"/>
      <c r="Q172" s="187"/>
      <c r="R172" s="187"/>
      <c r="S172" s="187"/>
      <c r="T172" s="18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188</v>
      </c>
      <c r="AU172" s="182" t="s">
        <v>186</v>
      </c>
      <c r="AV172" s="13" t="s">
        <v>186</v>
      </c>
      <c r="AW172" s="13" t="s">
        <v>33</v>
      </c>
      <c r="AX172" s="13" t="s">
        <v>82</v>
      </c>
      <c r="AY172" s="182" t="s">
        <v>179</v>
      </c>
    </row>
    <row r="173" spans="1:65" s="2" customFormat="1" ht="16.5" customHeight="1">
      <c r="A173" s="36"/>
      <c r="B173" s="165"/>
      <c r="C173" s="166" t="s">
        <v>275</v>
      </c>
      <c r="D173" s="166" t="s">
        <v>181</v>
      </c>
      <c r="E173" s="167" t="s">
        <v>276</v>
      </c>
      <c r="F173" s="168" t="s">
        <v>277</v>
      </c>
      <c r="G173" s="169" t="s">
        <v>184</v>
      </c>
      <c r="H173" s="170">
        <v>97.585</v>
      </c>
      <c r="I173" s="171"/>
      <c r="J173" s="172">
        <f>ROUND(I173*H173,2)</f>
        <v>0</v>
      </c>
      <c r="K173" s="173"/>
      <c r="L173" s="37"/>
      <c r="M173" s="174" t="s">
        <v>1</v>
      </c>
      <c r="N173" s="175" t="s">
        <v>43</v>
      </c>
      <c r="O173" s="75"/>
      <c r="P173" s="176">
        <f>O173*H173</f>
        <v>0</v>
      </c>
      <c r="Q173" s="176">
        <v>0.00035</v>
      </c>
      <c r="R173" s="176">
        <f>Q173*H173</f>
        <v>0.03415475</v>
      </c>
      <c r="S173" s="176">
        <v>0</v>
      </c>
      <c r="T173" s="177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78" t="s">
        <v>252</v>
      </c>
      <c r="AT173" s="178" t="s">
        <v>181</v>
      </c>
      <c r="AU173" s="178" t="s">
        <v>186</v>
      </c>
      <c r="AY173" s="17" t="s">
        <v>179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7" t="s">
        <v>186</v>
      </c>
      <c r="BK173" s="179">
        <f>ROUND(I173*H173,2)</f>
        <v>0</v>
      </c>
      <c r="BL173" s="17" t="s">
        <v>252</v>
      </c>
      <c r="BM173" s="178" t="s">
        <v>278</v>
      </c>
    </row>
    <row r="174" spans="1:51" s="13" customFormat="1" ht="12">
      <c r="A174" s="13"/>
      <c r="B174" s="180"/>
      <c r="C174" s="13"/>
      <c r="D174" s="181" t="s">
        <v>188</v>
      </c>
      <c r="E174" s="182" t="s">
        <v>1</v>
      </c>
      <c r="F174" s="183" t="s">
        <v>84</v>
      </c>
      <c r="G174" s="13"/>
      <c r="H174" s="184">
        <v>97.585</v>
      </c>
      <c r="I174" s="185"/>
      <c r="J174" s="13"/>
      <c r="K174" s="13"/>
      <c r="L174" s="180"/>
      <c r="M174" s="186"/>
      <c r="N174" s="187"/>
      <c r="O174" s="187"/>
      <c r="P174" s="187"/>
      <c r="Q174" s="187"/>
      <c r="R174" s="187"/>
      <c r="S174" s="187"/>
      <c r="T174" s="18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188</v>
      </c>
      <c r="AU174" s="182" t="s">
        <v>186</v>
      </c>
      <c r="AV174" s="13" t="s">
        <v>186</v>
      </c>
      <c r="AW174" s="13" t="s">
        <v>33</v>
      </c>
      <c r="AX174" s="13" t="s">
        <v>82</v>
      </c>
      <c r="AY174" s="182" t="s">
        <v>179</v>
      </c>
    </row>
    <row r="175" spans="1:63" s="12" customFormat="1" ht="22.8" customHeight="1">
      <c r="A175" s="12"/>
      <c r="B175" s="152"/>
      <c r="C175" s="12"/>
      <c r="D175" s="153" t="s">
        <v>76</v>
      </c>
      <c r="E175" s="163" t="s">
        <v>279</v>
      </c>
      <c r="F175" s="163" t="s">
        <v>280</v>
      </c>
      <c r="G175" s="12"/>
      <c r="H175" s="12"/>
      <c r="I175" s="155"/>
      <c r="J175" s="164">
        <f>BK175</f>
        <v>0</v>
      </c>
      <c r="K175" s="12"/>
      <c r="L175" s="152"/>
      <c r="M175" s="157"/>
      <c r="N175" s="158"/>
      <c r="O175" s="158"/>
      <c r="P175" s="159">
        <f>SUM(P176:P180)</f>
        <v>0</v>
      </c>
      <c r="Q175" s="158"/>
      <c r="R175" s="159">
        <f>SUM(R176:R180)</f>
        <v>1.3314192</v>
      </c>
      <c r="S175" s="158"/>
      <c r="T175" s="160">
        <f>SUM(T176:T180)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3" t="s">
        <v>186</v>
      </c>
      <c r="AT175" s="161" t="s">
        <v>76</v>
      </c>
      <c r="AU175" s="161" t="s">
        <v>82</v>
      </c>
      <c r="AY175" s="153" t="s">
        <v>179</v>
      </c>
      <c r="BK175" s="162">
        <f>SUM(BK176:BK180)</f>
        <v>0</v>
      </c>
    </row>
    <row r="176" spans="1:65" s="2" customFormat="1" ht="24.15" customHeight="1">
      <c r="A176" s="36"/>
      <c r="B176" s="165"/>
      <c r="C176" s="166" t="s">
        <v>7</v>
      </c>
      <c r="D176" s="166" t="s">
        <v>181</v>
      </c>
      <c r="E176" s="167" t="s">
        <v>281</v>
      </c>
      <c r="F176" s="168" t="s">
        <v>282</v>
      </c>
      <c r="G176" s="169" t="s">
        <v>184</v>
      </c>
      <c r="H176" s="170">
        <v>264.17</v>
      </c>
      <c r="I176" s="171"/>
      <c r="J176" s="172">
        <f>ROUND(I176*H176,2)</f>
        <v>0</v>
      </c>
      <c r="K176" s="173"/>
      <c r="L176" s="37"/>
      <c r="M176" s="174" t="s">
        <v>1</v>
      </c>
      <c r="N176" s="175" t="s">
        <v>43</v>
      </c>
      <c r="O176" s="75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78" t="s">
        <v>252</v>
      </c>
      <c r="AT176" s="178" t="s">
        <v>181</v>
      </c>
      <c r="AU176" s="178" t="s">
        <v>186</v>
      </c>
      <c r="AY176" s="17" t="s">
        <v>179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7" t="s">
        <v>186</v>
      </c>
      <c r="BK176" s="179">
        <f>ROUND(I176*H176,2)</f>
        <v>0</v>
      </c>
      <c r="BL176" s="17" t="s">
        <v>252</v>
      </c>
      <c r="BM176" s="178" t="s">
        <v>283</v>
      </c>
    </row>
    <row r="177" spans="1:51" s="13" customFormat="1" ht="12">
      <c r="A177" s="13"/>
      <c r="B177" s="180"/>
      <c r="C177" s="13"/>
      <c r="D177" s="181" t="s">
        <v>188</v>
      </c>
      <c r="E177" s="182" t="s">
        <v>1</v>
      </c>
      <c r="F177" s="183" t="s">
        <v>284</v>
      </c>
      <c r="G177" s="13"/>
      <c r="H177" s="184">
        <v>264.17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188</v>
      </c>
      <c r="AU177" s="182" t="s">
        <v>186</v>
      </c>
      <c r="AV177" s="13" t="s">
        <v>186</v>
      </c>
      <c r="AW177" s="13" t="s">
        <v>33</v>
      </c>
      <c r="AX177" s="13" t="s">
        <v>82</v>
      </c>
      <c r="AY177" s="182" t="s">
        <v>179</v>
      </c>
    </row>
    <row r="178" spans="1:65" s="2" customFormat="1" ht="24.15" customHeight="1">
      <c r="A178" s="36"/>
      <c r="B178" s="165"/>
      <c r="C178" s="189" t="s">
        <v>285</v>
      </c>
      <c r="D178" s="189" t="s">
        <v>194</v>
      </c>
      <c r="E178" s="190" t="s">
        <v>286</v>
      </c>
      <c r="F178" s="191" t="s">
        <v>287</v>
      </c>
      <c r="G178" s="192" t="s">
        <v>184</v>
      </c>
      <c r="H178" s="193">
        <v>277.379</v>
      </c>
      <c r="I178" s="194"/>
      <c r="J178" s="195">
        <f>ROUND(I178*H178,2)</f>
        <v>0</v>
      </c>
      <c r="K178" s="196"/>
      <c r="L178" s="197"/>
      <c r="M178" s="198" t="s">
        <v>1</v>
      </c>
      <c r="N178" s="199" t="s">
        <v>43</v>
      </c>
      <c r="O178" s="75"/>
      <c r="P178" s="176">
        <f>O178*H178</f>
        <v>0</v>
      </c>
      <c r="Q178" s="176">
        <v>0.0048</v>
      </c>
      <c r="R178" s="176">
        <f>Q178*H178</f>
        <v>1.3314192</v>
      </c>
      <c r="S178" s="176">
        <v>0</v>
      </c>
      <c r="T178" s="177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78" t="s">
        <v>288</v>
      </c>
      <c r="AT178" s="178" t="s">
        <v>194</v>
      </c>
      <c r="AU178" s="178" t="s">
        <v>186</v>
      </c>
      <c r="AY178" s="17" t="s">
        <v>179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7" t="s">
        <v>186</v>
      </c>
      <c r="BK178" s="179">
        <f>ROUND(I178*H178,2)</f>
        <v>0</v>
      </c>
      <c r="BL178" s="17" t="s">
        <v>252</v>
      </c>
      <c r="BM178" s="178" t="s">
        <v>289</v>
      </c>
    </row>
    <row r="179" spans="1:51" s="13" customFormat="1" ht="12">
      <c r="A179" s="13"/>
      <c r="B179" s="180"/>
      <c r="C179" s="13"/>
      <c r="D179" s="181" t="s">
        <v>188</v>
      </c>
      <c r="E179" s="182" t="s">
        <v>1</v>
      </c>
      <c r="F179" s="183" t="s">
        <v>290</v>
      </c>
      <c r="G179" s="13"/>
      <c r="H179" s="184">
        <v>264.17</v>
      </c>
      <c r="I179" s="185"/>
      <c r="J179" s="13"/>
      <c r="K179" s="13"/>
      <c r="L179" s="180"/>
      <c r="M179" s="186"/>
      <c r="N179" s="187"/>
      <c r="O179" s="187"/>
      <c r="P179" s="187"/>
      <c r="Q179" s="187"/>
      <c r="R179" s="187"/>
      <c r="S179" s="187"/>
      <c r="T179" s="18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2" t="s">
        <v>188</v>
      </c>
      <c r="AU179" s="182" t="s">
        <v>186</v>
      </c>
      <c r="AV179" s="13" t="s">
        <v>186</v>
      </c>
      <c r="AW179" s="13" t="s">
        <v>33</v>
      </c>
      <c r="AX179" s="13" t="s">
        <v>82</v>
      </c>
      <c r="AY179" s="182" t="s">
        <v>179</v>
      </c>
    </row>
    <row r="180" spans="1:51" s="13" customFormat="1" ht="12">
      <c r="A180" s="13"/>
      <c r="B180" s="180"/>
      <c r="C180" s="13"/>
      <c r="D180" s="181" t="s">
        <v>188</v>
      </c>
      <c r="E180" s="13"/>
      <c r="F180" s="183" t="s">
        <v>291</v>
      </c>
      <c r="G180" s="13"/>
      <c r="H180" s="184">
        <v>277.379</v>
      </c>
      <c r="I180" s="185"/>
      <c r="J180" s="13"/>
      <c r="K180" s="13"/>
      <c r="L180" s="180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188</v>
      </c>
      <c r="AU180" s="182" t="s">
        <v>186</v>
      </c>
      <c r="AV180" s="13" t="s">
        <v>186</v>
      </c>
      <c r="AW180" s="13" t="s">
        <v>3</v>
      </c>
      <c r="AX180" s="13" t="s">
        <v>82</v>
      </c>
      <c r="AY180" s="182" t="s">
        <v>179</v>
      </c>
    </row>
    <row r="181" spans="1:63" s="12" customFormat="1" ht="22.8" customHeight="1">
      <c r="A181" s="12"/>
      <c r="B181" s="152"/>
      <c r="C181" s="12"/>
      <c r="D181" s="153" t="s">
        <v>76</v>
      </c>
      <c r="E181" s="163" t="s">
        <v>292</v>
      </c>
      <c r="F181" s="163" t="s">
        <v>293</v>
      </c>
      <c r="G181" s="12"/>
      <c r="H181" s="12"/>
      <c r="I181" s="155"/>
      <c r="J181" s="164">
        <f>BK181</f>
        <v>0</v>
      </c>
      <c r="K181" s="12"/>
      <c r="L181" s="152"/>
      <c r="M181" s="157"/>
      <c r="N181" s="158"/>
      <c r="O181" s="158"/>
      <c r="P181" s="159">
        <f>P182</f>
        <v>0</v>
      </c>
      <c r="Q181" s="158"/>
      <c r="R181" s="159">
        <f>R182</f>
        <v>0</v>
      </c>
      <c r="S181" s="158"/>
      <c r="T181" s="16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3" t="s">
        <v>186</v>
      </c>
      <c r="AT181" s="161" t="s">
        <v>76</v>
      </c>
      <c r="AU181" s="161" t="s">
        <v>82</v>
      </c>
      <c r="AY181" s="153" t="s">
        <v>179</v>
      </c>
      <c r="BK181" s="162">
        <f>BK182</f>
        <v>0</v>
      </c>
    </row>
    <row r="182" spans="1:65" s="2" customFormat="1" ht="21.75" customHeight="1">
      <c r="A182" s="36"/>
      <c r="B182" s="165"/>
      <c r="C182" s="166" t="s">
        <v>294</v>
      </c>
      <c r="D182" s="166" t="s">
        <v>181</v>
      </c>
      <c r="E182" s="167" t="s">
        <v>295</v>
      </c>
      <c r="F182" s="168" t="s">
        <v>296</v>
      </c>
      <c r="G182" s="169" t="s">
        <v>297</v>
      </c>
      <c r="H182" s="170">
        <v>1</v>
      </c>
      <c r="I182" s="171"/>
      <c r="J182" s="172">
        <f>ROUND(I182*H182,2)</f>
        <v>0</v>
      </c>
      <c r="K182" s="173"/>
      <c r="L182" s="37"/>
      <c r="M182" s="174" t="s">
        <v>1</v>
      </c>
      <c r="N182" s="175" t="s">
        <v>43</v>
      </c>
      <c r="O182" s="75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78" t="s">
        <v>252</v>
      </c>
      <c r="AT182" s="178" t="s">
        <v>181</v>
      </c>
      <c r="AU182" s="178" t="s">
        <v>186</v>
      </c>
      <c r="AY182" s="17" t="s">
        <v>179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7" t="s">
        <v>186</v>
      </c>
      <c r="BK182" s="179">
        <f>ROUND(I182*H182,2)</f>
        <v>0</v>
      </c>
      <c r="BL182" s="17" t="s">
        <v>252</v>
      </c>
      <c r="BM182" s="178" t="s">
        <v>298</v>
      </c>
    </row>
    <row r="183" spans="1:63" s="12" customFormat="1" ht="22.8" customHeight="1">
      <c r="A183" s="12"/>
      <c r="B183" s="152"/>
      <c r="C183" s="12"/>
      <c r="D183" s="153" t="s">
        <v>76</v>
      </c>
      <c r="E183" s="163" t="s">
        <v>299</v>
      </c>
      <c r="F183" s="163" t="s">
        <v>300</v>
      </c>
      <c r="G183" s="12"/>
      <c r="H183" s="12"/>
      <c r="I183" s="155"/>
      <c r="J183" s="164">
        <f>BK183</f>
        <v>0</v>
      </c>
      <c r="K183" s="12"/>
      <c r="L183" s="152"/>
      <c r="M183" s="157"/>
      <c r="N183" s="158"/>
      <c r="O183" s="158"/>
      <c r="P183" s="159">
        <f>SUM(P184:P213)</f>
        <v>0</v>
      </c>
      <c r="Q183" s="158"/>
      <c r="R183" s="159">
        <f>SUM(R184:R213)</f>
        <v>3.73843944</v>
      </c>
      <c r="S183" s="158"/>
      <c r="T183" s="160">
        <f>SUM(T184:T213)</f>
        <v>3.4206239999999997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3" t="s">
        <v>186</v>
      </c>
      <c r="AT183" s="161" t="s">
        <v>76</v>
      </c>
      <c r="AU183" s="161" t="s">
        <v>82</v>
      </c>
      <c r="AY183" s="153" t="s">
        <v>179</v>
      </c>
      <c r="BK183" s="162">
        <f>SUM(BK184:BK213)</f>
        <v>0</v>
      </c>
    </row>
    <row r="184" spans="1:65" s="2" customFormat="1" ht="24.15" customHeight="1">
      <c r="A184" s="36"/>
      <c r="B184" s="165"/>
      <c r="C184" s="166" t="s">
        <v>301</v>
      </c>
      <c r="D184" s="166" t="s">
        <v>181</v>
      </c>
      <c r="E184" s="167" t="s">
        <v>302</v>
      </c>
      <c r="F184" s="168" t="s">
        <v>303</v>
      </c>
      <c r="G184" s="169" t="s">
        <v>304</v>
      </c>
      <c r="H184" s="170">
        <v>24.326</v>
      </c>
      <c r="I184" s="171"/>
      <c r="J184" s="172">
        <f>ROUND(I184*H184,2)</f>
        <v>0</v>
      </c>
      <c r="K184" s="173"/>
      <c r="L184" s="37"/>
      <c r="M184" s="174" t="s">
        <v>1</v>
      </c>
      <c r="N184" s="175" t="s">
        <v>43</v>
      </c>
      <c r="O184" s="75"/>
      <c r="P184" s="176">
        <f>O184*H184</f>
        <v>0</v>
      </c>
      <c r="Q184" s="176">
        <v>0</v>
      </c>
      <c r="R184" s="176">
        <f>Q184*H184</f>
        <v>0</v>
      </c>
      <c r="S184" s="176">
        <v>0.014</v>
      </c>
      <c r="T184" s="177">
        <f>S184*H184</f>
        <v>0.34056400000000003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78" t="s">
        <v>252</v>
      </c>
      <c r="AT184" s="178" t="s">
        <v>181</v>
      </c>
      <c r="AU184" s="178" t="s">
        <v>186</v>
      </c>
      <c r="AY184" s="17" t="s">
        <v>179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186</v>
      </c>
      <c r="BK184" s="179">
        <f>ROUND(I184*H184,2)</f>
        <v>0</v>
      </c>
      <c r="BL184" s="17" t="s">
        <v>252</v>
      </c>
      <c r="BM184" s="178" t="s">
        <v>305</v>
      </c>
    </row>
    <row r="185" spans="1:51" s="13" customFormat="1" ht="12">
      <c r="A185" s="13"/>
      <c r="B185" s="180"/>
      <c r="C185" s="13"/>
      <c r="D185" s="181" t="s">
        <v>188</v>
      </c>
      <c r="E185" s="182" t="s">
        <v>1</v>
      </c>
      <c r="F185" s="183" t="s">
        <v>306</v>
      </c>
      <c r="G185" s="13"/>
      <c r="H185" s="184">
        <v>24.326</v>
      </c>
      <c r="I185" s="185"/>
      <c r="J185" s="13"/>
      <c r="K185" s="13"/>
      <c r="L185" s="180"/>
      <c r="M185" s="186"/>
      <c r="N185" s="187"/>
      <c r="O185" s="187"/>
      <c r="P185" s="187"/>
      <c r="Q185" s="187"/>
      <c r="R185" s="187"/>
      <c r="S185" s="187"/>
      <c r="T185" s="18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2" t="s">
        <v>188</v>
      </c>
      <c r="AU185" s="182" t="s">
        <v>186</v>
      </c>
      <c r="AV185" s="13" t="s">
        <v>186</v>
      </c>
      <c r="AW185" s="13" t="s">
        <v>33</v>
      </c>
      <c r="AX185" s="13" t="s">
        <v>82</v>
      </c>
      <c r="AY185" s="182" t="s">
        <v>179</v>
      </c>
    </row>
    <row r="186" spans="1:65" s="2" customFormat="1" ht="16.5" customHeight="1">
      <c r="A186" s="36"/>
      <c r="B186" s="165"/>
      <c r="C186" s="166" t="s">
        <v>307</v>
      </c>
      <c r="D186" s="166" t="s">
        <v>181</v>
      </c>
      <c r="E186" s="167" t="s">
        <v>308</v>
      </c>
      <c r="F186" s="168" t="s">
        <v>309</v>
      </c>
      <c r="G186" s="169" t="s">
        <v>304</v>
      </c>
      <c r="H186" s="170">
        <v>24.326</v>
      </c>
      <c r="I186" s="171"/>
      <c r="J186" s="172">
        <f>ROUND(I186*H186,2)</f>
        <v>0</v>
      </c>
      <c r="K186" s="173"/>
      <c r="L186" s="37"/>
      <c r="M186" s="174" t="s">
        <v>1</v>
      </c>
      <c r="N186" s="175" t="s">
        <v>43</v>
      </c>
      <c r="O186" s="75"/>
      <c r="P186" s="176">
        <f>O186*H186</f>
        <v>0</v>
      </c>
      <c r="Q186" s="176">
        <v>0.01363</v>
      </c>
      <c r="R186" s="176">
        <f>Q186*H186</f>
        <v>0.33156338</v>
      </c>
      <c r="S186" s="176">
        <v>0</v>
      </c>
      <c r="T186" s="177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78" t="s">
        <v>252</v>
      </c>
      <c r="AT186" s="178" t="s">
        <v>181</v>
      </c>
      <c r="AU186" s="178" t="s">
        <v>186</v>
      </c>
      <c r="AY186" s="17" t="s">
        <v>179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7" t="s">
        <v>186</v>
      </c>
      <c r="BK186" s="179">
        <f>ROUND(I186*H186,2)</f>
        <v>0</v>
      </c>
      <c r="BL186" s="17" t="s">
        <v>252</v>
      </c>
      <c r="BM186" s="178" t="s">
        <v>310</v>
      </c>
    </row>
    <row r="187" spans="1:51" s="13" customFormat="1" ht="12">
      <c r="A187" s="13"/>
      <c r="B187" s="180"/>
      <c r="C187" s="13"/>
      <c r="D187" s="181" t="s">
        <v>188</v>
      </c>
      <c r="E187" s="182" t="s">
        <v>1</v>
      </c>
      <c r="F187" s="183" t="s">
        <v>306</v>
      </c>
      <c r="G187" s="13"/>
      <c r="H187" s="184">
        <v>24.326</v>
      </c>
      <c r="I187" s="185"/>
      <c r="J187" s="13"/>
      <c r="K187" s="13"/>
      <c r="L187" s="180"/>
      <c r="M187" s="186"/>
      <c r="N187" s="187"/>
      <c r="O187" s="187"/>
      <c r="P187" s="187"/>
      <c r="Q187" s="187"/>
      <c r="R187" s="187"/>
      <c r="S187" s="187"/>
      <c r="T187" s="18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2" t="s">
        <v>188</v>
      </c>
      <c r="AU187" s="182" t="s">
        <v>186</v>
      </c>
      <c r="AV187" s="13" t="s">
        <v>186</v>
      </c>
      <c r="AW187" s="13" t="s">
        <v>33</v>
      </c>
      <c r="AX187" s="13" t="s">
        <v>82</v>
      </c>
      <c r="AY187" s="182" t="s">
        <v>179</v>
      </c>
    </row>
    <row r="188" spans="1:65" s="2" customFormat="1" ht="24.15" customHeight="1">
      <c r="A188" s="36"/>
      <c r="B188" s="165"/>
      <c r="C188" s="166" t="s">
        <v>311</v>
      </c>
      <c r="D188" s="166" t="s">
        <v>181</v>
      </c>
      <c r="E188" s="167" t="s">
        <v>312</v>
      </c>
      <c r="F188" s="168" t="s">
        <v>313</v>
      </c>
      <c r="G188" s="169" t="s">
        <v>184</v>
      </c>
      <c r="H188" s="170">
        <v>97.585</v>
      </c>
      <c r="I188" s="171"/>
      <c r="J188" s="172">
        <f>ROUND(I188*H188,2)</f>
        <v>0</v>
      </c>
      <c r="K188" s="173"/>
      <c r="L188" s="37"/>
      <c r="M188" s="174" t="s">
        <v>1</v>
      </c>
      <c r="N188" s="175" t="s">
        <v>43</v>
      </c>
      <c r="O188" s="75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78" t="s">
        <v>252</v>
      </c>
      <c r="AT188" s="178" t="s">
        <v>181</v>
      </c>
      <c r="AU188" s="178" t="s">
        <v>186</v>
      </c>
      <c r="AY188" s="17" t="s">
        <v>179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7" t="s">
        <v>186</v>
      </c>
      <c r="BK188" s="179">
        <f>ROUND(I188*H188,2)</f>
        <v>0</v>
      </c>
      <c r="BL188" s="17" t="s">
        <v>252</v>
      </c>
      <c r="BM188" s="178" t="s">
        <v>314</v>
      </c>
    </row>
    <row r="189" spans="1:51" s="13" customFormat="1" ht="12">
      <c r="A189" s="13"/>
      <c r="B189" s="180"/>
      <c r="C189" s="13"/>
      <c r="D189" s="181" t="s">
        <v>188</v>
      </c>
      <c r="E189" s="182" t="s">
        <v>1</v>
      </c>
      <c r="F189" s="183" t="s">
        <v>84</v>
      </c>
      <c r="G189" s="13"/>
      <c r="H189" s="184">
        <v>97.585</v>
      </c>
      <c r="I189" s="185"/>
      <c r="J189" s="13"/>
      <c r="K189" s="13"/>
      <c r="L189" s="180"/>
      <c r="M189" s="186"/>
      <c r="N189" s="187"/>
      <c r="O189" s="187"/>
      <c r="P189" s="187"/>
      <c r="Q189" s="187"/>
      <c r="R189" s="187"/>
      <c r="S189" s="187"/>
      <c r="T189" s="18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2" t="s">
        <v>188</v>
      </c>
      <c r="AU189" s="182" t="s">
        <v>186</v>
      </c>
      <c r="AV189" s="13" t="s">
        <v>186</v>
      </c>
      <c r="AW189" s="13" t="s">
        <v>33</v>
      </c>
      <c r="AX189" s="13" t="s">
        <v>82</v>
      </c>
      <c r="AY189" s="182" t="s">
        <v>179</v>
      </c>
    </row>
    <row r="190" spans="1:65" s="2" customFormat="1" ht="16.5" customHeight="1">
      <c r="A190" s="36"/>
      <c r="B190" s="165"/>
      <c r="C190" s="189" t="s">
        <v>315</v>
      </c>
      <c r="D190" s="189" t="s">
        <v>194</v>
      </c>
      <c r="E190" s="190" t="s">
        <v>316</v>
      </c>
      <c r="F190" s="191" t="s">
        <v>317</v>
      </c>
      <c r="G190" s="192" t="s">
        <v>184</v>
      </c>
      <c r="H190" s="193">
        <v>107.344</v>
      </c>
      <c r="I190" s="194"/>
      <c r="J190" s="195">
        <f>ROUND(I190*H190,2)</f>
        <v>0</v>
      </c>
      <c r="K190" s="196"/>
      <c r="L190" s="197"/>
      <c r="M190" s="198" t="s">
        <v>1</v>
      </c>
      <c r="N190" s="199" t="s">
        <v>43</v>
      </c>
      <c r="O190" s="75"/>
      <c r="P190" s="176">
        <f>O190*H190</f>
        <v>0</v>
      </c>
      <c r="Q190" s="176">
        <v>0.0145</v>
      </c>
      <c r="R190" s="176">
        <f>Q190*H190</f>
        <v>1.556488</v>
      </c>
      <c r="S190" s="176">
        <v>0</v>
      </c>
      <c r="T190" s="177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78" t="s">
        <v>288</v>
      </c>
      <c r="AT190" s="178" t="s">
        <v>194</v>
      </c>
      <c r="AU190" s="178" t="s">
        <v>186</v>
      </c>
      <c r="AY190" s="17" t="s">
        <v>179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186</v>
      </c>
      <c r="BK190" s="179">
        <f>ROUND(I190*H190,2)</f>
        <v>0</v>
      </c>
      <c r="BL190" s="17" t="s">
        <v>252</v>
      </c>
      <c r="BM190" s="178" t="s">
        <v>318</v>
      </c>
    </row>
    <row r="191" spans="1:51" s="13" customFormat="1" ht="12">
      <c r="A191" s="13"/>
      <c r="B191" s="180"/>
      <c r="C191" s="13"/>
      <c r="D191" s="181" t="s">
        <v>188</v>
      </c>
      <c r="E191" s="13"/>
      <c r="F191" s="183" t="s">
        <v>319</v>
      </c>
      <c r="G191" s="13"/>
      <c r="H191" s="184">
        <v>107.344</v>
      </c>
      <c r="I191" s="185"/>
      <c r="J191" s="13"/>
      <c r="K191" s="13"/>
      <c r="L191" s="180"/>
      <c r="M191" s="186"/>
      <c r="N191" s="187"/>
      <c r="O191" s="187"/>
      <c r="P191" s="187"/>
      <c r="Q191" s="187"/>
      <c r="R191" s="187"/>
      <c r="S191" s="187"/>
      <c r="T191" s="18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2" t="s">
        <v>188</v>
      </c>
      <c r="AU191" s="182" t="s">
        <v>186</v>
      </c>
      <c r="AV191" s="13" t="s">
        <v>186</v>
      </c>
      <c r="AW191" s="13" t="s">
        <v>3</v>
      </c>
      <c r="AX191" s="13" t="s">
        <v>82</v>
      </c>
      <c r="AY191" s="182" t="s">
        <v>179</v>
      </c>
    </row>
    <row r="192" spans="1:65" s="2" customFormat="1" ht="24.15" customHeight="1">
      <c r="A192" s="36"/>
      <c r="B192" s="165"/>
      <c r="C192" s="166" t="s">
        <v>320</v>
      </c>
      <c r="D192" s="166" t="s">
        <v>181</v>
      </c>
      <c r="E192" s="167" t="s">
        <v>321</v>
      </c>
      <c r="F192" s="168" t="s">
        <v>322</v>
      </c>
      <c r="G192" s="169" t="s">
        <v>184</v>
      </c>
      <c r="H192" s="170">
        <v>97.585</v>
      </c>
      <c r="I192" s="171"/>
      <c r="J192" s="172">
        <f>ROUND(I192*H192,2)</f>
        <v>0</v>
      </c>
      <c r="K192" s="173"/>
      <c r="L192" s="37"/>
      <c r="M192" s="174" t="s">
        <v>1</v>
      </c>
      <c r="N192" s="175" t="s">
        <v>43</v>
      </c>
      <c r="O192" s="75"/>
      <c r="P192" s="176">
        <f>O192*H192</f>
        <v>0</v>
      </c>
      <c r="Q192" s="176">
        <v>0</v>
      </c>
      <c r="R192" s="176">
        <f>Q192*H192</f>
        <v>0</v>
      </c>
      <c r="S192" s="176">
        <v>0.015</v>
      </c>
      <c r="T192" s="177">
        <f>S192*H192</f>
        <v>1.4637749999999998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78" t="s">
        <v>252</v>
      </c>
      <c r="AT192" s="178" t="s">
        <v>181</v>
      </c>
      <c r="AU192" s="178" t="s">
        <v>186</v>
      </c>
      <c r="AY192" s="17" t="s">
        <v>179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7" t="s">
        <v>186</v>
      </c>
      <c r="BK192" s="179">
        <f>ROUND(I192*H192,2)</f>
        <v>0</v>
      </c>
      <c r="BL192" s="17" t="s">
        <v>252</v>
      </c>
      <c r="BM192" s="178" t="s">
        <v>323</v>
      </c>
    </row>
    <row r="193" spans="1:51" s="13" customFormat="1" ht="12">
      <c r="A193" s="13"/>
      <c r="B193" s="180"/>
      <c r="C193" s="13"/>
      <c r="D193" s="181" t="s">
        <v>188</v>
      </c>
      <c r="E193" s="182" t="s">
        <v>1</v>
      </c>
      <c r="F193" s="183" t="s">
        <v>84</v>
      </c>
      <c r="G193" s="13"/>
      <c r="H193" s="184">
        <v>97.585</v>
      </c>
      <c r="I193" s="185"/>
      <c r="J193" s="13"/>
      <c r="K193" s="13"/>
      <c r="L193" s="180"/>
      <c r="M193" s="186"/>
      <c r="N193" s="187"/>
      <c r="O193" s="187"/>
      <c r="P193" s="187"/>
      <c r="Q193" s="187"/>
      <c r="R193" s="187"/>
      <c r="S193" s="187"/>
      <c r="T193" s="18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2" t="s">
        <v>188</v>
      </c>
      <c r="AU193" s="182" t="s">
        <v>186</v>
      </c>
      <c r="AV193" s="13" t="s">
        <v>186</v>
      </c>
      <c r="AW193" s="13" t="s">
        <v>33</v>
      </c>
      <c r="AX193" s="13" t="s">
        <v>82</v>
      </c>
      <c r="AY193" s="182" t="s">
        <v>179</v>
      </c>
    </row>
    <row r="194" spans="1:65" s="2" customFormat="1" ht="16.5" customHeight="1">
      <c r="A194" s="36"/>
      <c r="B194" s="165"/>
      <c r="C194" s="166" t="s">
        <v>324</v>
      </c>
      <c r="D194" s="166" t="s">
        <v>181</v>
      </c>
      <c r="E194" s="167" t="s">
        <v>325</v>
      </c>
      <c r="F194" s="168" t="s">
        <v>326</v>
      </c>
      <c r="G194" s="169" t="s">
        <v>184</v>
      </c>
      <c r="H194" s="170">
        <v>243.257</v>
      </c>
      <c r="I194" s="171"/>
      <c r="J194" s="172">
        <f>ROUND(I194*H194,2)</f>
        <v>0</v>
      </c>
      <c r="K194" s="173"/>
      <c r="L194" s="37"/>
      <c r="M194" s="174" t="s">
        <v>1</v>
      </c>
      <c r="N194" s="175" t="s">
        <v>43</v>
      </c>
      <c r="O194" s="75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78" t="s">
        <v>252</v>
      </c>
      <c r="AT194" s="178" t="s">
        <v>181</v>
      </c>
      <c r="AU194" s="178" t="s">
        <v>186</v>
      </c>
      <c r="AY194" s="17" t="s">
        <v>179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7" t="s">
        <v>186</v>
      </c>
      <c r="BK194" s="179">
        <f>ROUND(I194*H194,2)</f>
        <v>0</v>
      </c>
      <c r="BL194" s="17" t="s">
        <v>252</v>
      </c>
      <c r="BM194" s="178" t="s">
        <v>327</v>
      </c>
    </row>
    <row r="195" spans="1:51" s="13" customFormat="1" ht="12">
      <c r="A195" s="13"/>
      <c r="B195" s="180"/>
      <c r="C195" s="13"/>
      <c r="D195" s="181" t="s">
        <v>188</v>
      </c>
      <c r="E195" s="182" t="s">
        <v>1</v>
      </c>
      <c r="F195" s="183" t="s">
        <v>119</v>
      </c>
      <c r="G195" s="13"/>
      <c r="H195" s="184">
        <v>243.257</v>
      </c>
      <c r="I195" s="185"/>
      <c r="J195" s="13"/>
      <c r="K195" s="13"/>
      <c r="L195" s="180"/>
      <c r="M195" s="186"/>
      <c r="N195" s="187"/>
      <c r="O195" s="187"/>
      <c r="P195" s="187"/>
      <c r="Q195" s="187"/>
      <c r="R195" s="187"/>
      <c r="S195" s="187"/>
      <c r="T195" s="18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2" t="s">
        <v>188</v>
      </c>
      <c r="AU195" s="182" t="s">
        <v>186</v>
      </c>
      <c r="AV195" s="13" t="s">
        <v>186</v>
      </c>
      <c r="AW195" s="13" t="s">
        <v>33</v>
      </c>
      <c r="AX195" s="13" t="s">
        <v>82</v>
      </c>
      <c r="AY195" s="182" t="s">
        <v>179</v>
      </c>
    </row>
    <row r="196" spans="1:65" s="2" customFormat="1" ht="16.5" customHeight="1">
      <c r="A196" s="36"/>
      <c r="B196" s="165"/>
      <c r="C196" s="189" t="s">
        <v>328</v>
      </c>
      <c r="D196" s="189" t="s">
        <v>194</v>
      </c>
      <c r="E196" s="190" t="s">
        <v>329</v>
      </c>
      <c r="F196" s="191" t="s">
        <v>330</v>
      </c>
      <c r="G196" s="192" t="s">
        <v>230</v>
      </c>
      <c r="H196" s="193">
        <v>2.102</v>
      </c>
      <c r="I196" s="194"/>
      <c r="J196" s="195">
        <f>ROUND(I196*H196,2)</f>
        <v>0</v>
      </c>
      <c r="K196" s="196"/>
      <c r="L196" s="197"/>
      <c r="M196" s="198" t="s">
        <v>1</v>
      </c>
      <c r="N196" s="199" t="s">
        <v>43</v>
      </c>
      <c r="O196" s="75"/>
      <c r="P196" s="176">
        <f>O196*H196</f>
        <v>0</v>
      </c>
      <c r="Q196" s="176">
        <v>0.55</v>
      </c>
      <c r="R196" s="176">
        <f>Q196*H196</f>
        <v>1.1561000000000001</v>
      </c>
      <c r="S196" s="176">
        <v>0</v>
      </c>
      <c r="T196" s="177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78" t="s">
        <v>288</v>
      </c>
      <c r="AT196" s="178" t="s">
        <v>194</v>
      </c>
      <c r="AU196" s="178" t="s">
        <v>186</v>
      </c>
      <c r="AY196" s="17" t="s">
        <v>179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7" t="s">
        <v>186</v>
      </c>
      <c r="BK196" s="179">
        <f>ROUND(I196*H196,2)</f>
        <v>0</v>
      </c>
      <c r="BL196" s="17" t="s">
        <v>252</v>
      </c>
      <c r="BM196" s="178" t="s">
        <v>331</v>
      </c>
    </row>
    <row r="197" spans="1:51" s="13" customFormat="1" ht="12">
      <c r="A197" s="13"/>
      <c r="B197" s="180"/>
      <c r="C197" s="13"/>
      <c r="D197" s="181" t="s">
        <v>188</v>
      </c>
      <c r="E197" s="182" t="s">
        <v>1</v>
      </c>
      <c r="F197" s="183" t="s">
        <v>332</v>
      </c>
      <c r="G197" s="13"/>
      <c r="H197" s="184">
        <v>2.102</v>
      </c>
      <c r="I197" s="185"/>
      <c r="J197" s="13"/>
      <c r="K197" s="13"/>
      <c r="L197" s="180"/>
      <c r="M197" s="186"/>
      <c r="N197" s="187"/>
      <c r="O197" s="187"/>
      <c r="P197" s="187"/>
      <c r="Q197" s="187"/>
      <c r="R197" s="187"/>
      <c r="S197" s="187"/>
      <c r="T197" s="18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2" t="s">
        <v>188</v>
      </c>
      <c r="AU197" s="182" t="s">
        <v>186</v>
      </c>
      <c r="AV197" s="13" t="s">
        <v>186</v>
      </c>
      <c r="AW197" s="13" t="s">
        <v>33</v>
      </c>
      <c r="AX197" s="13" t="s">
        <v>82</v>
      </c>
      <c r="AY197" s="182" t="s">
        <v>179</v>
      </c>
    </row>
    <row r="198" spans="1:65" s="2" customFormat="1" ht="16.5" customHeight="1">
      <c r="A198" s="36"/>
      <c r="B198" s="165"/>
      <c r="C198" s="166" t="s">
        <v>333</v>
      </c>
      <c r="D198" s="166" t="s">
        <v>181</v>
      </c>
      <c r="E198" s="167" t="s">
        <v>334</v>
      </c>
      <c r="F198" s="168" t="s">
        <v>335</v>
      </c>
      <c r="G198" s="169" t="s">
        <v>304</v>
      </c>
      <c r="H198" s="170">
        <v>340.842</v>
      </c>
      <c r="I198" s="171"/>
      <c r="J198" s="172">
        <f>ROUND(I198*H198,2)</f>
        <v>0</v>
      </c>
      <c r="K198" s="173"/>
      <c r="L198" s="37"/>
      <c r="M198" s="174" t="s">
        <v>1</v>
      </c>
      <c r="N198" s="175" t="s">
        <v>43</v>
      </c>
      <c r="O198" s="75"/>
      <c r="P198" s="176">
        <f>O198*H198</f>
        <v>0</v>
      </c>
      <c r="Q198" s="176">
        <v>2E-05</v>
      </c>
      <c r="R198" s="176">
        <f>Q198*H198</f>
        <v>0.00681684</v>
      </c>
      <c r="S198" s="176">
        <v>0</v>
      </c>
      <c r="T198" s="177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78" t="s">
        <v>252</v>
      </c>
      <c r="AT198" s="178" t="s">
        <v>181</v>
      </c>
      <c r="AU198" s="178" t="s">
        <v>186</v>
      </c>
      <c r="AY198" s="17" t="s">
        <v>179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7" t="s">
        <v>186</v>
      </c>
      <c r="BK198" s="179">
        <f>ROUND(I198*H198,2)</f>
        <v>0</v>
      </c>
      <c r="BL198" s="17" t="s">
        <v>252</v>
      </c>
      <c r="BM198" s="178" t="s">
        <v>336</v>
      </c>
    </row>
    <row r="199" spans="1:51" s="13" customFormat="1" ht="12">
      <c r="A199" s="13"/>
      <c r="B199" s="180"/>
      <c r="C199" s="13"/>
      <c r="D199" s="181" t="s">
        <v>188</v>
      </c>
      <c r="E199" s="182" t="s">
        <v>1</v>
      </c>
      <c r="F199" s="183" t="s">
        <v>119</v>
      </c>
      <c r="G199" s="13"/>
      <c r="H199" s="184">
        <v>243.257</v>
      </c>
      <c r="I199" s="185"/>
      <c r="J199" s="13"/>
      <c r="K199" s="13"/>
      <c r="L199" s="180"/>
      <c r="M199" s="186"/>
      <c r="N199" s="187"/>
      <c r="O199" s="187"/>
      <c r="P199" s="187"/>
      <c r="Q199" s="187"/>
      <c r="R199" s="187"/>
      <c r="S199" s="187"/>
      <c r="T199" s="18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2" t="s">
        <v>188</v>
      </c>
      <c r="AU199" s="182" t="s">
        <v>186</v>
      </c>
      <c r="AV199" s="13" t="s">
        <v>186</v>
      </c>
      <c r="AW199" s="13" t="s">
        <v>33</v>
      </c>
      <c r="AX199" s="13" t="s">
        <v>77</v>
      </c>
      <c r="AY199" s="182" t="s">
        <v>179</v>
      </c>
    </row>
    <row r="200" spans="1:51" s="13" customFormat="1" ht="12">
      <c r="A200" s="13"/>
      <c r="B200" s="180"/>
      <c r="C200" s="13"/>
      <c r="D200" s="181" t="s">
        <v>188</v>
      </c>
      <c r="E200" s="182" t="s">
        <v>1</v>
      </c>
      <c r="F200" s="183" t="s">
        <v>84</v>
      </c>
      <c r="G200" s="13"/>
      <c r="H200" s="184">
        <v>97.585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188</v>
      </c>
      <c r="AU200" s="182" t="s">
        <v>186</v>
      </c>
      <c r="AV200" s="13" t="s">
        <v>186</v>
      </c>
      <c r="AW200" s="13" t="s">
        <v>33</v>
      </c>
      <c r="AX200" s="13" t="s">
        <v>77</v>
      </c>
      <c r="AY200" s="182" t="s">
        <v>179</v>
      </c>
    </row>
    <row r="201" spans="1:51" s="14" customFormat="1" ht="12">
      <c r="A201" s="14"/>
      <c r="B201" s="200"/>
      <c r="C201" s="14"/>
      <c r="D201" s="181" t="s">
        <v>188</v>
      </c>
      <c r="E201" s="201" t="s">
        <v>1</v>
      </c>
      <c r="F201" s="202" t="s">
        <v>337</v>
      </c>
      <c r="G201" s="14"/>
      <c r="H201" s="203">
        <v>340.842</v>
      </c>
      <c r="I201" s="204"/>
      <c r="J201" s="14"/>
      <c r="K201" s="14"/>
      <c r="L201" s="200"/>
      <c r="M201" s="205"/>
      <c r="N201" s="206"/>
      <c r="O201" s="206"/>
      <c r="P201" s="206"/>
      <c r="Q201" s="206"/>
      <c r="R201" s="206"/>
      <c r="S201" s="206"/>
      <c r="T201" s="20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01" t="s">
        <v>188</v>
      </c>
      <c r="AU201" s="201" t="s">
        <v>186</v>
      </c>
      <c r="AV201" s="14" t="s">
        <v>185</v>
      </c>
      <c r="AW201" s="14" t="s">
        <v>33</v>
      </c>
      <c r="AX201" s="14" t="s">
        <v>82</v>
      </c>
      <c r="AY201" s="201" t="s">
        <v>179</v>
      </c>
    </row>
    <row r="202" spans="1:65" s="2" customFormat="1" ht="16.5" customHeight="1">
      <c r="A202" s="36"/>
      <c r="B202" s="165"/>
      <c r="C202" s="189" t="s">
        <v>288</v>
      </c>
      <c r="D202" s="189" t="s">
        <v>194</v>
      </c>
      <c r="E202" s="190" t="s">
        <v>329</v>
      </c>
      <c r="F202" s="191" t="s">
        <v>330</v>
      </c>
      <c r="G202" s="192" t="s">
        <v>230</v>
      </c>
      <c r="H202" s="193">
        <v>0.982</v>
      </c>
      <c r="I202" s="194"/>
      <c r="J202" s="195">
        <f>ROUND(I202*H202,2)</f>
        <v>0</v>
      </c>
      <c r="K202" s="196"/>
      <c r="L202" s="197"/>
      <c r="M202" s="198" t="s">
        <v>1</v>
      </c>
      <c r="N202" s="199" t="s">
        <v>43</v>
      </c>
      <c r="O202" s="75"/>
      <c r="P202" s="176">
        <f>O202*H202</f>
        <v>0</v>
      </c>
      <c r="Q202" s="176">
        <v>0.55</v>
      </c>
      <c r="R202" s="176">
        <f>Q202*H202</f>
        <v>0.5401</v>
      </c>
      <c r="S202" s="176">
        <v>0</v>
      </c>
      <c r="T202" s="177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78" t="s">
        <v>288</v>
      </c>
      <c r="AT202" s="178" t="s">
        <v>194</v>
      </c>
      <c r="AU202" s="178" t="s">
        <v>186</v>
      </c>
      <c r="AY202" s="17" t="s">
        <v>179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7" t="s">
        <v>186</v>
      </c>
      <c r="BK202" s="179">
        <f>ROUND(I202*H202,2)</f>
        <v>0</v>
      </c>
      <c r="BL202" s="17" t="s">
        <v>252</v>
      </c>
      <c r="BM202" s="178" t="s">
        <v>338</v>
      </c>
    </row>
    <row r="203" spans="1:51" s="13" customFormat="1" ht="12">
      <c r="A203" s="13"/>
      <c r="B203" s="180"/>
      <c r="C203" s="13"/>
      <c r="D203" s="181" t="s">
        <v>188</v>
      </c>
      <c r="E203" s="182" t="s">
        <v>1</v>
      </c>
      <c r="F203" s="183" t="s">
        <v>339</v>
      </c>
      <c r="G203" s="13"/>
      <c r="H203" s="184">
        <v>0.982</v>
      </c>
      <c r="I203" s="185"/>
      <c r="J203" s="13"/>
      <c r="K203" s="13"/>
      <c r="L203" s="180"/>
      <c r="M203" s="186"/>
      <c r="N203" s="187"/>
      <c r="O203" s="187"/>
      <c r="P203" s="187"/>
      <c r="Q203" s="187"/>
      <c r="R203" s="187"/>
      <c r="S203" s="187"/>
      <c r="T203" s="18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2" t="s">
        <v>188</v>
      </c>
      <c r="AU203" s="182" t="s">
        <v>186</v>
      </c>
      <c r="AV203" s="13" t="s">
        <v>186</v>
      </c>
      <c r="AW203" s="13" t="s">
        <v>33</v>
      </c>
      <c r="AX203" s="13" t="s">
        <v>82</v>
      </c>
      <c r="AY203" s="182" t="s">
        <v>179</v>
      </c>
    </row>
    <row r="204" spans="1:65" s="2" customFormat="1" ht="24.15" customHeight="1">
      <c r="A204" s="36"/>
      <c r="B204" s="165"/>
      <c r="C204" s="166" t="s">
        <v>340</v>
      </c>
      <c r="D204" s="166" t="s">
        <v>181</v>
      </c>
      <c r="E204" s="167" t="s">
        <v>341</v>
      </c>
      <c r="F204" s="168" t="s">
        <v>342</v>
      </c>
      <c r="G204" s="169" t="s">
        <v>184</v>
      </c>
      <c r="H204" s="170">
        <v>243.257</v>
      </c>
      <c r="I204" s="171"/>
      <c r="J204" s="172">
        <f>ROUND(I204*H204,2)</f>
        <v>0</v>
      </c>
      <c r="K204" s="173"/>
      <c r="L204" s="37"/>
      <c r="M204" s="174" t="s">
        <v>1</v>
      </c>
      <c r="N204" s="175" t="s">
        <v>43</v>
      </c>
      <c r="O204" s="75"/>
      <c r="P204" s="176">
        <f>O204*H204</f>
        <v>0</v>
      </c>
      <c r="Q204" s="176">
        <v>0</v>
      </c>
      <c r="R204" s="176">
        <f>Q204*H204</f>
        <v>0</v>
      </c>
      <c r="S204" s="176">
        <v>0.005</v>
      </c>
      <c r="T204" s="177">
        <f>S204*H204</f>
        <v>1.216285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78" t="s">
        <v>252</v>
      </c>
      <c r="AT204" s="178" t="s">
        <v>181</v>
      </c>
      <c r="AU204" s="178" t="s">
        <v>186</v>
      </c>
      <c r="AY204" s="17" t="s">
        <v>179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7" t="s">
        <v>186</v>
      </c>
      <c r="BK204" s="179">
        <f>ROUND(I204*H204,2)</f>
        <v>0</v>
      </c>
      <c r="BL204" s="17" t="s">
        <v>252</v>
      </c>
      <c r="BM204" s="178" t="s">
        <v>343</v>
      </c>
    </row>
    <row r="205" spans="1:51" s="13" customFormat="1" ht="12">
      <c r="A205" s="13"/>
      <c r="B205" s="180"/>
      <c r="C205" s="13"/>
      <c r="D205" s="181" t="s">
        <v>188</v>
      </c>
      <c r="E205" s="182" t="s">
        <v>1</v>
      </c>
      <c r="F205" s="183" t="s">
        <v>119</v>
      </c>
      <c r="G205" s="13"/>
      <c r="H205" s="184">
        <v>243.257</v>
      </c>
      <c r="I205" s="185"/>
      <c r="J205" s="13"/>
      <c r="K205" s="13"/>
      <c r="L205" s="180"/>
      <c r="M205" s="186"/>
      <c r="N205" s="187"/>
      <c r="O205" s="187"/>
      <c r="P205" s="187"/>
      <c r="Q205" s="187"/>
      <c r="R205" s="187"/>
      <c r="S205" s="187"/>
      <c r="T205" s="18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2" t="s">
        <v>188</v>
      </c>
      <c r="AU205" s="182" t="s">
        <v>186</v>
      </c>
      <c r="AV205" s="13" t="s">
        <v>186</v>
      </c>
      <c r="AW205" s="13" t="s">
        <v>33</v>
      </c>
      <c r="AX205" s="13" t="s">
        <v>82</v>
      </c>
      <c r="AY205" s="182" t="s">
        <v>179</v>
      </c>
    </row>
    <row r="206" spans="1:65" s="2" customFormat="1" ht="16.5" customHeight="1">
      <c r="A206" s="36"/>
      <c r="B206" s="165"/>
      <c r="C206" s="166" t="s">
        <v>344</v>
      </c>
      <c r="D206" s="166" t="s">
        <v>181</v>
      </c>
      <c r="E206" s="167" t="s">
        <v>345</v>
      </c>
      <c r="F206" s="168" t="s">
        <v>346</v>
      </c>
      <c r="G206" s="169" t="s">
        <v>347</v>
      </c>
      <c r="H206" s="170">
        <v>2</v>
      </c>
      <c r="I206" s="171"/>
      <c r="J206" s="172">
        <f>ROUND(I206*H206,2)</f>
        <v>0</v>
      </c>
      <c r="K206" s="173"/>
      <c r="L206" s="37"/>
      <c r="M206" s="174" t="s">
        <v>1</v>
      </c>
      <c r="N206" s="175" t="s">
        <v>43</v>
      </c>
      <c r="O206" s="75"/>
      <c r="P206" s="176">
        <f>O206*H206</f>
        <v>0</v>
      </c>
      <c r="Q206" s="176">
        <v>0</v>
      </c>
      <c r="R206" s="176">
        <f>Q206*H206</f>
        <v>0</v>
      </c>
      <c r="S206" s="176">
        <v>0.2</v>
      </c>
      <c r="T206" s="177">
        <f>S206*H206</f>
        <v>0.4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78" t="s">
        <v>252</v>
      </c>
      <c r="AT206" s="178" t="s">
        <v>181</v>
      </c>
      <c r="AU206" s="178" t="s">
        <v>186</v>
      </c>
      <c r="AY206" s="17" t="s">
        <v>179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7" t="s">
        <v>186</v>
      </c>
      <c r="BK206" s="179">
        <f>ROUND(I206*H206,2)</f>
        <v>0</v>
      </c>
      <c r="BL206" s="17" t="s">
        <v>252</v>
      </c>
      <c r="BM206" s="178" t="s">
        <v>348</v>
      </c>
    </row>
    <row r="207" spans="1:65" s="2" customFormat="1" ht="21.75" customHeight="1">
      <c r="A207" s="36"/>
      <c r="B207" s="165"/>
      <c r="C207" s="166" t="s">
        <v>349</v>
      </c>
      <c r="D207" s="166" t="s">
        <v>181</v>
      </c>
      <c r="E207" s="167" t="s">
        <v>350</v>
      </c>
      <c r="F207" s="168" t="s">
        <v>351</v>
      </c>
      <c r="G207" s="169" t="s">
        <v>230</v>
      </c>
      <c r="H207" s="170">
        <v>6.306</v>
      </c>
      <c r="I207" s="171"/>
      <c r="J207" s="172">
        <f>ROUND(I207*H207,2)</f>
        <v>0</v>
      </c>
      <c r="K207" s="173"/>
      <c r="L207" s="37"/>
      <c r="M207" s="174" t="s">
        <v>1</v>
      </c>
      <c r="N207" s="175" t="s">
        <v>43</v>
      </c>
      <c r="O207" s="75"/>
      <c r="P207" s="176">
        <f>O207*H207</f>
        <v>0</v>
      </c>
      <c r="Q207" s="176">
        <v>0.02337</v>
      </c>
      <c r="R207" s="176">
        <f>Q207*H207</f>
        <v>0.14737122</v>
      </c>
      <c r="S207" s="176">
        <v>0</v>
      </c>
      <c r="T207" s="177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78" t="s">
        <v>252</v>
      </c>
      <c r="AT207" s="178" t="s">
        <v>181</v>
      </c>
      <c r="AU207" s="178" t="s">
        <v>186</v>
      </c>
      <c r="AY207" s="17" t="s">
        <v>179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7" t="s">
        <v>186</v>
      </c>
      <c r="BK207" s="179">
        <f>ROUND(I207*H207,2)</f>
        <v>0</v>
      </c>
      <c r="BL207" s="17" t="s">
        <v>252</v>
      </c>
      <c r="BM207" s="178" t="s">
        <v>352</v>
      </c>
    </row>
    <row r="208" spans="1:51" s="13" customFormat="1" ht="12">
      <c r="A208" s="13"/>
      <c r="B208" s="180"/>
      <c r="C208" s="13"/>
      <c r="D208" s="181" t="s">
        <v>188</v>
      </c>
      <c r="E208" s="182" t="s">
        <v>1</v>
      </c>
      <c r="F208" s="183" t="s">
        <v>353</v>
      </c>
      <c r="G208" s="13"/>
      <c r="H208" s="184">
        <v>2.684</v>
      </c>
      <c r="I208" s="185"/>
      <c r="J208" s="13"/>
      <c r="K208" s="13"/>
      <c r="L208" s="180"/>
      <c r="M208" s="186"/>
      <c r="N208" s="187"/>
      <c r="O208" s="187"/>
      <c r="P208" s="187"/>
      <c r="Q208" s="187"/>
      <c r="R208" s="187"/>
      <c r="S208" s="187"/>
      <c r="T208" s="18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2" t="s">
        <v>188</v>
      </c>
      <c r="AU208" s="182" t="s">
        <v>186</v>
      </c>
      <c r="AV208" s="13" t="s">
        <v>186</v>
      </c>
      <c r="AW208" s="13" t="s">
        <v>33</v>
      </c>
      <c r="AX208" s="13" t="s">
        <v>77</v>
      </c>
      <c r="AY208" s="182" t="s">
        <v>179</v>
      </c>
    </row>
    <row r="209" spans="1:51" s="13" customFormat="1" ht="12">
      <c r="A209" s="13"/>
      <c r="B209" s="180"/>
      <c r="C209" s="13"/>
      <c r="D209" s="181" t="s">
        <v>188</v>
      </c>
      <c r="E209" s="182" t="s">
        <v>1</v>
      </c>
      <c r="F209" s="183" t="s">
        <v>354</v>
      </c>
      <c r="G209" s="13"/>
      <c r="H209" s="184">
        <v>2.102</v>
      </c>
      <c r="I209" s="185"/>
      <c r="J209" s="13"/>
      <c r="K209" s="13"/>
      <c r="L209" s="180"/>
      <c r="M209" s="186"/>
      <c r="N209" s="187"/>
      <c r="O209" s="187"/>
      <c r="P209" s="187"/>
      <c r="Q209" s="187"/>
      <c r="R209" s="187"/>
      <c r="S209" s="187"/>
      <c r="T209" s="18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2" t="s">
        <v>188</v>
      </c>
      <c r="AU209" s="182" t="s">
        <v>186</v>
      </c>
      <c r="AV209" s="13" t="s">
        <v>186</v>
      </c>
      <c r="AW209" s="13" t="s">
        <v>33</v>
      </c>
      <c r="AX209" s="13" t="s">
        <v>77</v>
      </c>
      <c r="AY209" s="182" t="s">
        <v>179</v>
      </c>
    </row>
    <row r="210" spans="1:51" s="13" customFormat="1" ht="12">
      <c r="A210" s="13"/>
      <c r="B210" s="180"/>
      <c r="C210" s="13"/>
      <c r="D210" s="181" t="s">
        <v>188</v>
      </c>
      <c r="E210" s="182" t="s">
        <v>1</v>
      </c>
      <c r="F210" s="183" t="s">
        <v>355</v>
      </c>
      <c r="G210" s="13"/>
      <c r="H210" s="184">
        <v>0.982</v>
      </c>
      <c r="I210" s="185"/>
      <c r="J210" s="13"/>
      <c r="K210" s="13"/>
      <c r="L210" s="180"/>
      <c r="M210" s="186"/>
      <c r="N210" s="187"/>
      <c r="O210" s="187"/>
      <c r="P210" s="187"/>
      <c r="Q210" s="187"/>
      <c r="R210" s="187"/>
      <c r="S210" s="187"/>
      <c r="T210" s="18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2" t="s">
        <v>188</v>
      </c>
      <c r="AU210" s="182" t="s">
        <v>186</v>
      </c>
      <c r="AV210" s="13" t="s">
        <v>186</v>
      </c>
      <c r="AW210" s="13" t="s">
        <v>33</v>
      </c>
      <c r="AX210" s="13" t="s">
        <v>77</v>
      </c>
      <c r="AY210" s="182" t="s">
        <v>179</v>
      </c>
    </row>
    <row r="211" spans="1:51" s="13" customFormat="1" ht="12">
      <c r="A211" s="13"/>
      <c r="B211" s="180"/>
      <c r="C211" s="13"/>
      <c r="D211" s="181" t="s">
        <v>188</v>
      </c>
      <c r="E211" s="182" t="s">
        <v>1</v>
      </c>
      <c r="F211" s="183" t="s">
        <v>356</v>
      </c>
      <c r="G211" s="13"/>
      <c r="H211" s="184">
        <v>0.538</v>
      </c>
      <c r="I211" s="185"/>
      <c r="J211" s="13"/>
      <c r="K211" s="13"/>
      <c r="L211" s="180"/>
      <c r="M211" s="186"/>
      <c r="N211" s="187"/>
      <c r="O211" s="187"/>
      <c r="P211" s="187"/>
      <c r="Q211" s="187"/>
      <c r="R211" s="187"/>
      <c r="S211" s="187"/>
      <c r="T211" s="18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2" t="s">
        <v>188</v>
      </c>
      <c r="AU211" s="182" t="s">
        <v>186</v>
      </c>
      <c r="AV211" s="13" t="s">
        <v>186</v>
      </c>
      <c r="AW211" s="13" t="s">
        <v>33</v>
      </c>
      <c r="AX211" s="13" t="s">
        <v>77</v>
      </c>
      <c r="AY211" s="182" t="s">
        <v>179</v>
      </c>
    </row>
    <row r="212" spans="1:51" s="14" customFormat="1" ht="12">
      <c r="A212" s="14"/>
      <c r="B212" s="200"/>
      <c r="C212" s="14"/>
      <c r="D212" s="181" t="s">
        <v>188</v>
      </c>
      <c r="E212" s="201" t="s">
        <v>1</v>
      </c>
      <c r="F212" s="202" t="s">
        <v>337</v>
      </c>
      <c r="G212" s="14"/>
      <c r="H212" s="203">
        <v>6.306</v>
      </c>
      <c r="I212" s="204"/>
      <c r="J212" s="14"/>
      <c r="K212" s="14"/>
      <c r="L212" s="200"/>
      <c r="M212" s="205"/>
      <c r="N212" s="206"/>
      <c r="O212" s="206"/>
      <c r="P212" s="206"/>
      <c r="Q212" s="206"/>
      <c r="R212" s="206"/>
      <c r="S212" s="206"/>
      <c r="T212" s="20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1" t="s">
        <v>188</v>
      </c>
      <c r="AU212" s="201" t="s">
        <v>186</v>
      </c>
      <c r="AV212" s="14" t="s">
        <v>185</v>
      </c>
      <c r="AW212" s="14" t="s">
        <v>33</v>
      </c>
      <c r="AX212" s="14" t="s">
        <v>82</v>
      </c>
      <c r="AY212" s="201" t="s">
        <v>179</v>
      </c>
    </row>
    <row r="213" spans="1:65" s="2" customFormat="1" ht="24.15" customHeight="1">
      <c r="A213" s="36"/>
      <c r="B213" s="165"/>
      <c r="C213" s="166" t="s">
        <v>357</v>
      </c>
      <c r="D213" s="166" t="s">
        <v>181</v>
      </c>
      <c r="E213" s="167" t="s">
        <v>358</v>
      </c>
      <c r="F213" s="168" t="s">
        <v>359</v>
      </c>
      <c r="G213" s="169" t="s">
        <v>360</v>
      </c>
      <c r="H213" s="208"/>
      <c r="I213" s="171"/>
      <c r="J213" s="172">
        <f>ROUND(I213*H213,2)</f>
        <v>0</v>
      </c>
      <c r="K213" s="173"/>
      <c r="L213" s="37"/>
      <c r="M213" s="174" t="s">
        <v>1</v>
      </c>
      <c r="N213" s="175" t="s">
        <v>43</v>
      </c>
      <c r="O213" s="75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78" t="s">
        <v>252</v>
      </c>
      <c r="AT213" s="178" t="s">
        <v>181</v>
      </c>
      <c r="AU213" s="178" t="s">
        <v>186</v>
      </c>
      <c r="AY213" s="17" t="s">
        <v>179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7" t="s">
        <v>186</v>
      </c>
      <c r="BK213" s="179">
        <f>ROUND(I213*H213,2)</f>
        <v>0</v>
      </c>
      <c r="BL213" s="17" t="s">
        <v>252</v>
      </c>
      <c r="BM213" s="178" t="s">
        <v>361</v>
      </c>
    </row>
    <row r="214" spans="1:63" s="12" customFormat="1" ht="22.8" customHeight="1">
      <c r="A214" s="12"/>
      <c r="B214" s="152"/>
      <c r="C214" s="12"/>
      <c r="D214" s="153" t="s">
        <v>76</v>
      </c>
      <c r="E214" s="163" t="s">
        <v>362</v>
      </c>
      <c r="F214" s="163" t="s">
        <v>363</v>
      </c>
      <c r="G214" s="12"/>
      <c r="H214" s="12"/>
      <c r="I214" s="155"/>
      <c r="J214" s="164">
        <f>BK214</f>
        <v>0</v>
      </c>
      <c r="K214" s="12"/>
      <c r="L214" s="152"/>
      <c r="M214" s="157"/>
      <c r="N214" s="158"/>
      <c r="O214" s="158"/>
      <c r="P214" s="159">
        <f>SUM(P215:P255)</f>
        <v>0</v>
      </c>
      <c r="Q214" s="158"/>
      <c r="R214" s="159">
        <f>SUM(R215:R255)</f>
        <v>0.8685897</v>
      </c>
      <c r="S214" s="158"/>
      <c r="T214" s="160">
        <f>SUM(T215:T255)</f>
        <v>1.40308944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53" t="s">
        <v>186</v>
      </c>
      <c r="AT214" s="161" t="s">
        <v>76</v>
      </c>
      <c r="AU214" s="161" t="s">
        <v>82</v>
      </c>
      <c r="AY214" s="153" t="s">
        <v>179</v>
      </c>
      <c r="BK214" s="162">
        <f>SUM(BK215:BK255)</f>
        <v>0</v>
      </c>
    </row>
    <row r="215" spans="1:65" s="2" customFormat="1" ht="16.5" customHeight="1">
      <c r="A215" s="36"/>
      <c r="B215" s="165"/>
      <c r="C215" s="166" t="s">
        <v>364</v>
      </c>
      <c r="D215" s="166" t="s">
        <v>181</v>
      </c>
      <c r="E215" s="167" t="s">
        <v>365</v>
      </c>
      <c r="F215" s="168" t="s">
        <v>366</v>
      </c>
      <c r="G215" s="169" t="s">
        <v>184</v>
      </c>
      <c r="H215" s="170">
        <v>97.585</v>
      </c>
      <c r="I215" s="171"/>
      <c r="J215" s="172">
        <f>ROUND(I215*H215,2)</f>
        <v>0</v>
      </c>
      <c r="K215" s="173"/>
      <c r="L215" s="37"/>
      <c r="M215" s="174" t="s">
        <v>1</v>
      </c>
      <c r="N215" s="175" t="s">
        <v>43</v>
      </c>
      <c r="O215" s="75"/>
      <c r="P215" s="176">
        <f>O215*H215</f>
        <v>0</v>
      </c>
      <c r="Q215" s="176">
        <v>0</v>
      </c>
      <c r="R215" s="176">
        <f>Q215*H215</f>
        <v>0</v>
      </c>
      <c r="S215" s="176">
        <v>0.00594</v>
      </c>
      <c r="T215" s="177">
        <f>S215*H215</f>
        <v>0.5796549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78" t="s">
        <v>252</v>
      </c>
      <c r="AT215" s="178" t="s">
        <v>181</v>
      </c>
      <c r="AU215" s="178" t="s">
        <v>186</v>
      </c>
      <c r="AY215" s="17" t="s">
        <v>179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7" t="s">
        <v>186</v>
      </c>
      <c r="BK215" s="179">
        <f>ROUND(I215*H215,2)</f>
        <v>0</v>
      </c>
      <c r="BL215" s="17" t="s">
        <v>252</v>
      </c>
      <c r="BM215" s="178" t="s">
        <v>367</v>
      </c>
    </row>
    <row r="216" spans="1:51" s="13" customFormat="1" ht="12">
      <c r="A216" s="13"/>
      <c r="B216" s="180"/>
      <c r="C216" s="13"/>
      <c r="D216" s="181" t="s">
        <v>188</v>
      </c>
      <c r="E216" s="182" t="s">
        <v>1</v>
      </c>
      <c r="F216" s="183" t="s">
        <v>84</v>
      </c>
      <c r="G216" s="13"/>
      <c r="H216" s="184">
        <v>97.585</v>
      </c>
      <c r="I216" s="185"/>
      <c r="J216" s="13"/>
      <c r="K216" s="13"/>
      <c r="L216" s="180"/>
      <c r="M216" s="186"/>
      <c r="N216" s="187"/>
      <c r="O216" s="187"/>
      <c r="P216" s="187"/>
      <c r="Q216" s="187"/>
      <c r="R216" s="187"/>
      <c r="S216" s="187"/>
      <c r="T216" s="1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188</v>
      </c>
      <c r="AU216" s="182" t="s">
        <v>186</v>
      </c>
      <c r="AV216" s="13" t="s">
        <v>186</v>
      </c>
      <c r="AW216" s="13" t="s">
        <v>33</v>
      </c>
      <c r="AX216" s="13" t="s">
        <v>82</v>
      </c>
      <c r="AY216" s="182" t="s">
        <v>179</v>
      </c>
    </row>
    <row r="217" spans="1:65" s="2" customFormat="1" ht="16.5" customHeight="1">
      <c r="A217" s="36"/>
      <c r="B217" s="165"/>
      <c r="C217" s="166" t="s">
        <v>368</v>
      </c>
      <c r="D217" s="166" t="s">
        <v>181</v>
      </c>
      <c r="E217" s="167" t="s">
        <v>369</v>
      </c>
      <c r="F217" s="168" t="s">
        <v>370</v>
      </c>
      <c r="G217" s="169" t="s">
        <v>304</v>
      </c>
      <c r="H217" s="170">
        <v>7.425</v>
      </c>
      <c r="I217" s="171"/>
      <c r="J217" s="172">
        <f>ROUND(I217*H217,2)</f>
        <v>0</v>
      </c>
      <c r="K217" s="173"/>
      <c r="L217" s="37"/>
      <c r="M217" s="174" t="s">
        <v>1</v>
      </c>
      <c r="N217" s="175" t="s">
        <v>43</v>
      </c>
      <c r="O217" s="75"/>
      <c r="P217" s="176">
        <f>O217*H217</f>
        <v>0</v>
      </c>
      <c r="Q217" s="176">
        <v>0</v>
      </c>
      <c r="R217" s="176">
        <f>Q217*H217</f>
        <v>0</v>
      </c>
      <c r="S217" s="176">
        <v>0.00348</v>
      </c>
      <c r="T217" s="177">
        <f>S217*H217</f>
        <v>0.025839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78" t="s">
        <v>252</v>
      </c>
      <c r="AT217" s="178" t="s">
        <v>181</v>
      </c>
      <c r="AU217" s="178" t="s">
        <v>186</v>
      </c>
      <c r="AY217" s="17" t="s">
        <v>179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7" t="s">
        <v>186</v>
      </c>
      <c r="BK217" s="179">
        <f>ROUND(I217*H217,2)</f>
        <v>0</v>
      </c>
      <c r="BL217" s="17" t="s">
        <v>252</v>
      </c>
      <c r="BM217" s="178" t="s">
        <v>371</v>
      </c>
    </row>
    <row r="218" spans="1:51" s="13" customFormat="1" ht="12">
      <c r="A218" s="13"/>
      <c r="B218" s="180"/>
      <c r="C218" s="13"/>
      <c r="D218" s="181" t="s">
        <v>188</v>
      </c>
      <c r="E218" s="182" t="s">
        <v>1</v>
      </c>
      <c r="F218" s="183" t="s">
        <v>107</v>
      </c>
      <c r="G218" s="13"/>
      <c r="H218" s="184">
        <v>7.425</v>
      </c>
      <c r="I218" s="185"/>
      <c r="J218" s="13"/>
      <c r="K218" s="13"/>
      <c r="L218" s="180"/>
      <c r="M218" s="186"/>
      <c r="N218" s="187"/>
      <c r="O218" s="187"/>
      <c r="P218" s="187"/>
      <c r="Q218" s="187"/>
      <c r="R218" s="187"/>
      <c r="S218" s="187"/>
      <c r="T218" s="18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2" t="s">
        <v>188</v>
      </c>
      <c r="AU218" s="182" t="s">
        <v>186</v>
      </c>
      <c r="AV218" s="13" t="s">
        <v>186</v>
      </c>
      <c r="AW218" s="13" t="s">
        <v>33</v>
      </c>
      <c r="AX218" s="13" t="s">
        <v>82</v>
      </c>
      <c r="AY218" s="182" t="s">
        <v>179</v>
      </c>
    </row>
    <row r="219" spans="1:65" s="2" customFormat="1" ht="16.5" customHeight="1">
      <c r="A219" s="36"/>
      <c r="B219" s="165"/>
      <c r="C219" s="166" t="s">
        <v>372</v>
      </c>
      <c r="D219" s="166" t="s">
        <v>181</v>
      </c>
      <c r="E219" s="167" t="s">
        <v>373</v>
      </c>
      <c r="F219" s="168" t="s">
        <v>374</v>
      </c>
      <c r="G219" s="169" t="s">
        <v>304</v>
      </c>
      <c r="H219" s="170">
        <v>14.175</v>
      </c>
      <c r="I219" s="171"/>
      <c r="J219" s="172">
        <f>ROUND(I219*H219,2)</f>
        <v>0</v>
      </c>
      <c r="K219" s="173"/>
      <c r="L219" s="37"/>
      <c r="M219" s="174" t="s">
        <v>1</v>
      </c>
      <c r="N219" s="175" t="s">
        <v>43</v>
      </c>
      <c r="O219" s="75"/>
      <c r="P219" s="176">
        <f>O219*H219</f>
        <v>0</v>
      </c>
      <c r="Q219" s="176">
        <v>0</v>
      </c>
      <c r="R219" s="176">
        <f>Q219*H219</f>
        <v>0</v>
      </c>
      <c r="S219" s="176">
        <v>0.00191</v>
      </c>
      <c r="T219" s="177">
        <f>S219*H219</f>
        <v>0.02707425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78" t="s">
        <v>252</v>
      </c>
      <c r="AT219" s="178" t="s">
        <v>181</v>
      </c>
      <c r="AU219" s="178" t="s">
        <v>186</v>
      </c>
      <c r="AY219" s="17" t="s">
        <v>179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7" t="s">
        <v>186</v>
      </c>
      <c r="BK219" s="179">
        <f>ROUND(I219*H219,2)</f>
        <v>0</v>
      </c>
      <c r="BL219" s="17" t="s">
        <v>252</v>
      </c>
      <c r="BM219" s="178" t="s">
        <v>375</v>
      </c>
    </row>
    <row r="220" spans="1:51" s="13" customFormat="1" ht="12">
      <c r="A220" s="13"/>
      <c r="B220" s="180"/>
      <c r="C220" s="13"/>
      <c r="D220" s="181" t="s">
        <v>188</v>
      </c>
      <c r="E220" s="182" t="s">
        <v>1</v>
      </c>
      <c r="F220" s="183" t="s">
        <v>98</v>
      </c>
      <c r="G220" s="13"/>
      <c r="H220" s="184">
        <v>14.175</v>
      </c>
      <c r="I220" s="185"/>
      <c r="J220" s="13"/>
      <c r="K220" s="13"/>
      <c r="L220" s="180"/>
      <c r="M220" s="186"/>
      <c r="N220" s="187"/>
      <c r="O220" s="187"/>
      <c r="P220" s="187"/>
      <c r="Q220" s="187"/>
      <c r="R220" s="187"/>
      <c r="S220" s="187"/>
      <c r="T220" s="18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2" t="s">
        <v>188</v>
      </c>
      <c r="AU220" s="182" t="s">
        <v>186</v>
      </c>
      <c r="AV220" s="13" t="s">
        <v>186</v>
      </c>
      <c r="AW220" s="13" t="s">
        <v>33</v>
      </c>
      <c r="AX220" s="13" t="s">
        <v>82</v>
      </c>
      <c r="AY220" s="182" t="s">
        <v>179</v>
      </c>
    </row>
    <row r="221" spans="1:65" s="2" customFormat="1" ht="16.5" customHeight="1">
      <c r="A221" s="36"/>
      <c r="B221" s="165"/>
      <c r="C221" s="166" t="s">
        <v>376</v>
      </c>
      <c r="D221" s="166" t="s">
        <v>181</v>
      </c>
      <c r="E221" s="167" t="s">
        <v>377</v>
      </c>
      <c r="F221" s="168" t="s">
        <v>378</v>
      </c>
      <c r="G221" s="169" t="s">
        <v>304</v>
      </c>
      <c r="H221" s="170">
        <v>79.45</v>
      </c>
      <c r="I221" s="171"/>
      <c r="J221" s="172">
        <f>ROUND(I221*H221,2)</f>
        <v>0</v>
      </c>
      <c r="K221" s="173"/>
      <c r="L221" s="37"/>
      <c r="M221" s="174" t="s">
        <v>1</v>
      </c>
      <c r="N221" s="175" t="s">
        <v>43</v>
      </c>
      <c r="O221" s="75"/>
      <c r="P221" s="176">
        <f>O221*H221</f>
        <v>0</v>
      </c>
      <c r="Q221" s="176">
        <v>0</v>
      </c>
      <c r="R221" s="176">
        <f>Q221*H221</f>
        <v>0</v>
      </c>
      <c r="S221" s="176">
        <v>0.00177</v>
      </c>
      <c r="T221" s="177">
        <f>S221*H221</f>
        <v>0.14062650000000002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78" t="s">
        <v>252</v>
      </c>
      <c r="AT221" s="178" t="s">
        <v>181</v>
      </c>
      <c r="AU221" s="178" t="s">
        <v>186</v>
      </c>
      <c r="AY221" s="17" t="s">
        <v>179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7" t="s">
        <v>186</v>
      </c>
      <c r="BK221" s="179">
        <f>ROUND(I221*H221,2)</f>
        <v>0</v>
      </c>
      <c r="BL221" s="17" t="s">
        <v>252</v>
      </c>
      <c r="BM221" s="178" t="s">
        <v>379</v>
      </c>
    </row>
    <row r="222" spans="1:51" s="13" customFormat="1" ht="12">
      <c r="A222" s="13"/>
      <c r="B222" s="180"/>
      <c r="C222" s="13"/>
      <c r="D222" s="181" t="s">
        <v>188</v>
      </c>
      <c r="E222" s="182" t="s">
        <v>1</v>
      </c>
      <c r="F222" s="183" t="s">
        <v>95</v>
      </c>
      <c r="G222" s="13"/>
      <c r="H222" s="184">
        <v>79.45</v>
      </c>
      <c r="I222" s="185"/>
      <c r="J222" s="13"/>
      <c r="K222" s="13"/>
      <c r="L222" s="180"/>
      <c r="M222" s="186"/>
      <c r="N222" s="187"/>
      <c r="O222" s="187"/>
      <c r="P222" s="187"/>
      <c r="Q222" s="187"/>
      <c r="R222" s="187"/>
      <c r="S222" s="187"/>
      <c r="T222" s="18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188</v>
      </c>
      <c r="AU222" s="182" t="s">
        <v>186</v>
      </c>
      <c r="AV222" s="13" t="s">
        <v>186</v>
      </c>
      <c r="AW222" s="13" t="s">
        <v>33</v>
      </c>
      <c r="AX222" s="13" t="s">
        <v>82</v>
      </c>
      <c r="AY222" s="182" t="s">
        <v>179</v>
      </c>
    </row>
    <row r="223" spans="1:65" s="2" customFormat="1" ht="16.5" customHeight="1">
      <c r="A223" s="36"/>
      <c r="B223" s="165"/>
      <c r="C223" s="166" t="s">
        <v>380</v>
      </c>
      <c r="D223" s="166" t="s">
        <v>181</v>
      </c>
      <c r="E223" s="167" t="s">
        <v>381</v>
      </c>
      <c r="F223" s="168" t="s">
        <v>382</v>
      </c>
      <c r="G223" s="169" t="s">
        <v>304</v>
      </c>
      <c r="H223" s="170">
        <v>11.35</v>
      </c>
      <c r="I223" s="171"/>
      <c r="J223" s="172">
        <f>ROUND(I223*H223,2)</f>
        <v>0</v>
      </c>
      <c r="K223" s="173"/>
      <c r="L223" s="37"/>
      <c r="M223" s="174" t="s">
        <v>1</v>
      </c>
      <c r="N223" s="175" t="s">
        <v>43</v>
      </c>
      <c r="O223" s="75"/>
      <c r="P223" s="176">
        <f>O223*H223</f>
        <v>0</v>
      </c>
      <c r="Q223" s="176">
        <v>0</v>
      </c>
      <c r="R223" s="176">
        <f>Q223*H223</f>
        <v>0</v>
      </c>
      <c r="S223" s="176">
        <v>0.00167</v>
      </c>
      <c r="T223" s="177">
        <f>S223*H223</f>
        <v>0.0189545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78" t="s">
        <v>252</v>
      </c>
      <c r="AT223" s="178" t="s">
        <v>181</v>
      </c>
      <c r="AU223" s="178" t="s">
        <v>186</v>
      </c>
      <c r="AY223" s="17" t="s">
        <v>179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7" t="s">
        <v>186</v>
      </c>
      <c r="BK223" s="179">
        <f>ROUND(I223*H223,2)</f>
        <v>0</v>
      </c>
      <c r="BL223" s="17" t="s">
        <v>252</v>
      </c>
      <c r="BM223" s="178" t="s">
        <v>383</v>
      </c>
    </row>
    <row r="224" spans="1:51" s="13" customFormat="1" ht="12">
      <c r="A224" s="13"/>
      <c r="B224" s="180"/>
      <c r="C224" s="13"/>
      <c r="D224" s="181" t="s">
        <v>188</v>
      </c>
      <c r="E224" s="182" t="s">
        <v>1</v>
      </c>
      <c r="F224" s="183" t="s">
        <v>127</v>
      </c>
      <c r="G224" s="13"/>
      <c r="H224" s="184">
        <v>11.35</v>
      </c>
      <c r="I224" s="185"/>
      <c r="J224" s="13"/>
      <c r="K224" s="13"/>
      <c r="L224" s="180"/>
      <c r="M224" s="186"/>
      <c r="N224" s="187"/>
      <c r="O224" s="187"/>
      <c r="P224" s="187"/>
      <c r="Q224" s="187"/>
      <c r="R224" s="187"/>
      <c r="S224" s="187"/>
      <c r="T224" s="18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2" t="s">
        <v>188</v>
      </c>
      <c r="AU224" s="182" t="s">
        <v>186</v>
      </c>
      <c r="AV224" s="13" t="s">
        <v>186</v>
      </c>
      <c r="AW224" s="13" t="s">
        <v>33</v>
      </c>
      <c r="AX224" s="13" t="s">
        <v>82</v>
      </c>
      <c r="AY224" s="182" t="s">
        <v>179</v>
      </c>
    </row>
    <row r="225" spans="1:65" s="2" customFormat="1" ht="16.5" customHeight="1">
      <c r="A225" s="36"/>
      <c r="B225" s="165"/>
      <c r="C225" s="166" t="s">
        <v>384</v>
      </c>
      <c r="D225" s="166" t="s">
        <v>181</v>
      </c>
      <c r="E225" s="167" t="s">
        <v>385</v>
      </c>
      <c r="F225" s="168" t="s">
        <v>386</v>
      </c>
      <c r="G225" s="169" t="s">
        <v>304</v>
      </c>
      <c r="H225" s="170">
        <v>63.395</v>
      </c>
      <c r="I225" s="171"/>
      <c r="J225" s="172">
        <f>ROUND(I225*H225,2)</f>
        <v>0</v>
      </c>
      <c r="K225" s="173"/>
      <c r="L225" s="37"/>
      <c r="M225" s="174" t="s">
        <v>1</v>
      </c>
      <c r="N225" s="175" t="s">
        <v>43</v>
      </c>
      <c r="O225" s="75"/>
      <c r="P225" s="176">
        <f>O225*H225</f>
        <v>0</v>
      </c>
      <c r="Q225" s="176">
        <v>0</v>
      </c>
      <c r="R225" s="176">
        <f>Q225*H225</f>
        <v>0</v>
      </c>
      <c r="S225" s="176">
        <v>0.00175</v>
      </c>
      <c r="T225" s="177">
        <f>S225*H225</f>
        <v>0.11094125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78" t="s">
        <v>252</v>
      </c>
      <c r="AT225" s="178" t="s">
        <v>181</v>
      </c>
      <c r="AU225" s="178" t="s">
        <v>186</v>
      </c>
      <c r="AY225" s="17" t="s">
        <v>179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7" t="s">
        <v>186</v>
      </c>
      <c r="BK225" s="179">
        <f>ROUND(I225*H225,2)</f>
        <v>0</v>
      </c>
      <c r="BL225" s="17" t="s">
        <v>252</v>
      </c>
      <c r="BM225" s="178" t="s">
        <v>387</v>
      </c>
    </row>
    <row r="226" spans="1:51" s="13" customFormat="1" ht="12">
      <c r="A226" s="13"/>
      <c r="B226" s="180"/>
      <c r="C226" s="13"/>
      <c r="D226" s="181" t="s">
        <v>188</v>
      </c>
      <c r="E226" s="182" t="s">
        <v>1</v>
      </c>
      <c r="F226" s="183" t="s">
        <v>101</v>
      </c>
      <c r="G226" s="13"/>
      <c r="H226" s="184">
        <v>63.395</v>
      </c>
      <c r="I226" s="185"/>
      <c r="J226" s="13"/>
      <c r="K226" s="13"/>
      <c r="L226" s="180"/>
      <c r="M226" s="186"/>
      <c r="N226" s="187"/>
      <c r="O226" s="187"/>
      <c r="P226" s="187"/>
      <c r="Q226" s="187"/>
      <c r="R226" s="187"/>
      <c r="S226" s="187"/>
      <c r="T226" s="18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2" t="s">
        <v>188</v>
      </c>
      <c r="AU226" s="182" t="s">
        <v>186</v>
      </c>
      <c r="AV226" s="13" t="s">
        <v>186</v>
      </c>
      <c r="AW226" s="13" t="s">
        <v>33</v>
      </c>
      <c r="AX226" s="13" t="s">
        <v>82</v>
      </c>
      <c r="AY226" s="182" t="s">
        <v>179</v>
      </c>
    </row>
    <row r="227" spans="1:65" s="2" customFormat="1" ht="16.5" customHeight="1">
      <c r="A227" s="36"/>
      <c r="B227" s="165"/>
      <c r="C227" s="166" t="s">
        <v>388</v>
      </c>
      <c r="D227" s="166" t="s">
        <v>181</v>
      </c>
      <c r="E227" s="167" t="s">
        <v>389</v>
      </c>
      <c r="F227" s="168" t="s">
        <v>390</v>
      </c>
      <c r="G227" s="169" t="s">
        <v>184</v>
      </c>
      <c r="H227" s="170">
        <v>8.481</v>
      </c>
      <c r="I227" s="171"/>
      <c r="J227" s="172">
        <f>ROUND(I227*H227,2)</f>
        <v>0</v>
      </c>
      <c r="K227" s="173"/>
      <c r="L227" s="37"/>
      <c r="M227" s="174" t="s">
        <v>1</v>
      </c>
      <c r="N227" s="175" t="s">
        <v>43</v>
      </c>
      <c r="O227" s="75"/>
      <c r="P227" s="176">
        <f>O227*H227</f>
        <v>0</v>
      </c>
      <c r="Q227" s="176">
        <v>0</v>
      </c>
      <c r="R227" s="176">
        <f>Q227*H227</f>
        <v>0</v>
      </c>
      <c r="S227" s="176">
        <v>0.00584</v>
      </c>
      <c r="T227" s="177">
        <f>S227*H227</f>
        <v>0.049529039999999996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78" t="s">
        <v>252</v>
      </c>
      <c r="AT227" s="178" t="s">
        <v>181</v>
      </c>
      <c r="AU227" s="178" t="s">
        <v>186</v>
      </c>
      <c r="AY227" s="17" t="s">
        <v>179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17" t="s">
        <v>186</v>
      </c>
      <c r="BK227" s="179">
        <f>ROUND(I227*H227,2)</f>
        <v>0</v>
      </c>
      <c r="BL227" s="17" t="s">
        <v>252</v>
      </c>
      <c r="BM227" s="178" t="s">
        <v>391</v>
      </c>
    </row>
    <row r="228" spans="1:51" s="13" customFormat="1" ht="12">
      <c r="A228" s="13"/>
      <c r="B228" s="180"/>
      <c r="C228" s="13"/>
      <c r="D228" s="181" t="s">
        <v>188</v>
      </c>
      <c r="E228" s="182" t="s">
        <v>1</v>
      </c>
      <c r="F228" s="183" t="s">
        <v>392</v>
      </c>
      <c r="G228" s="13"/>
      <c r="H228" s="184">
        <v>8.481</v>
      </c>
      <c r="I228" s="185"/>
      <c r="J228" s="13"/>
      <c r="K228" s="13"/>
      <c r="L228" s="180"/>
      <c r="M228" s="186"/>
      <c r="N228" s="187"/>
      <c r="O228" s="187"/>
      <c r="P228" s="187"/>
      <c r="Q228" s="187"/>
      <c r="R228" s="187"/>
      <c r="S228" s="187"/>
      <c r="T228" s="18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2" t="s">
        <v>188</v>
      </c>
      <c r="AU228" s="182" t="s">
        <v>186</v>
      </c>
      <c r="AV228" s="13" t="s">
        <v>186</v>
      </c>
      <c r="AW228" s="13" t="s">
        <v>33</v>
      </c>
      <c r="AX228" s="13" t="s">
        <v>82</v>
      </c>
      <c r="AY228" s="182" t="s">
        <v>179</v>
      </c>
    </row>
    <row r="229" spans="1:65" s="2" customFormat="1" ht="16.5" customHeight="1">
      <c r="A229" s="36"/>
      <c r="B229" s="165"/>
      <c r="C229" s="166" t="s">
        <v>393</v>
      </c>
      <c r="D229" s="166" t="s">
        <v>181</v>
      </c>
      <c r="E229" s="167" t="s">
        <v>394</v>
      </c>
      <c r="F229" s="168" t="s">
        <v>395</v>
      </c>
      <c r="G229" s="169" t="s">
        <v>304</v>
      </c>
      <c r="H229" s="170">
        <v>93.7</v>
      </c>
      <c r="I229" s="171"/>
      <c r="J229" s="172">
        <f>ROUND(I229*H229,2)</f>
        <v>0</v>
      </c>
      <c r="K229" s="173"/>
      <c r="L229" s="37"/>
      <c r="M229" s="174" t="s">
        <v>1</v>
      </c>
      <c r="N229" s="175" t="s">
        <v>43</v>
      </c>
      <c r="O229" s="75"/>
      <c r="P229" s="176">
        <f>O229*H229</f>
        <v>0</v>
      </c>
      <c r="Q229" s="176">
        <v>0</v>
      </c>
      <c r="R229" s="176">
        <f>Q229*H229</f>
        <v>0</v>
      </c>
      <c r="S229" s="176">
        <v>0.0026</v>
      </c>
      <c r="T229" s="177">
        <f>S229*H229</f>
        <v>0.24362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78" t="s">
        <v>252</v>
      </c>
      <c r="AT229" s="178" t="s">
        <v>181</v>
      </c>
      <c r="AU229" s="178" t="s">
        <v>186</v>
      </c>
      <c r="AY229" s="17" t="s">
        <v>179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7" t="s">
        <v>186</v>
      </c>
      <c r="BK229" s="179">
        <f>ROUND(I229*H229,2)</f>
        <v>0</v>
      </c>
      <c r="BL229" s="17" t="s">
        <v>252</v>
      </c>
      <c r="BM229" s="178" t="s">
        <v>396</v>
      </c>
    </row>
    <row r="230" spans="1:51" s="13" customFormat="1" ht="12">
      <c r="A230" s="13"/>
      <c r="B230" s="180"/>
      <c r="C230" s="13"/>
      <c r="D230" s="181" t="s">
        <v>188</v>
      </c>
      <c r="E230" s="182" t="s">
        <v>1</v>
      </c>
      <c r="F230" s="183" t="s">
        <v>397</v>
      </c>
      <c r="G230" s="13"/>
      <c r="H230" s="184">
        <v>93.7</v>
      </c>
      <c r="I230" s="185"/>
      <c r="J230" s="13"/>
      <c r="K230" s="13"/>
      <c r="L230" s="180"/>
      <c r="M230" s="186"/>
      <c r="N230" s="187"/>
      <c r="O230" s="187"/>
      <c r="P230" s="187"/>
      <c r="Q230" s="187"/>
      <c r="R230" s="187"/>
      <c r="S230" s="187"/>
      <c r="T230" s="18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2" t="s">
        <v>188</v>
      </c>
      <c r="AU230" s="182" t="s">
        <v>186</v>
      </c>
      <c r="AV230" s="13" t="s">
        <v>186</v>
      </c>
      <c r="AW230" s="13" t="s">
        <v>33</v>
      </c>
      <c r="AX230" s="13" t="s">
        <v>82</v>
      </c>
      <c r="AY230" s="182" t="s">
        <v>179</v>
      </c>
    </row>
    <row r="231" spans="1:65" s="2" customFormat="1" ht="16.5" customHeight="1">
      <c r="A231" s="36"/>
      <c r="B231" s="165"/>
      <c r="C231" s="166" t="s">
        <v>398</v>
      </c>
      <c r="D231" s="166" t="s">
        <v>181</v>
      </c>
      <c r="E231" s="167" t="s">
        <v>399</v>
      </c>
      <c r="F231" s="168" t="s">
        <v>400</v>
      </c>
      <c r="G231" s="169" t="s">
        <v>304</v>
      </c>
      <c r="H231" s="170">
        <v>52.5</v>
      </c>
      <c r="I231" s="171"/>
      <c r="J231" s="172">
        <f>ROUND(I231*H231,2)</f>
        <v>0</v>
      </c>
      <c r="K231" s="173"/>
      <c r="L231" s="37"/>
      <c r="M231" s="174" t="s">
        <v>1</v>
      </c>
      <c r="N231" s="175" t="s">
        <v>43</v>
      </c>
      <c r="O231" s="75"/>
      <c r="P231" s="176">
        <f>O231*H231</f>
        <v>0</v>
      </c>
      <c r="Q231" s="176">
        <v>0</v>
      </c>
      <c r="R231" s="176">
        <f>Q231*H231</f>
        <v>0</v>
      </c>
      <c r="S231" s="176">
        <v>0.00394</v>
      </c>
      <c r="T231" s="177">
        <f>S231*H231</f>
        <v>0.20685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78" t="s">
        <v>252</v>
      </c>
      <c r="AT231" s="178" t="s">
        <v>181</v>
      </c>
      <c r="AU231" s="178" t="s">
        <v>186</v>
      </c>
      <c r="AY231" s="17" t="s">
        <v>179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7" t="s">
        <v>186</v>
      </c>
      <c r="BK231" s="179">
        <f>ROUND(I231*H231,2)</f>
        <v>0</v>
      </c>
      <c r="BL231" s="17" t="s">
        <v>252</v>
      </c>
      <c r="BM231" s="178" t="s">
        <v>401</v>
      </c>
    </row>
    <row r="232" spans="1:51" s="13" customFormat="1" ht="12">
      <c r="A232" s="13"/>
      <c r="B232" s="180"/>
      <c r="C232" s="13"/>
      <c r="D232" s="181" t="s">
        <v>188</v>
      </c>
      <c r="E232" s="182" t="s">
        <v>1</v>
      </c>
      <c r="F232" s="183" t="s">
        <v>110</v>
      </c>
      <c r="G232" s="13"/>
      <c r="H232" s="184">
        <v>52.5</v>
      </c>
      <c r="I232" s="185"/>
      <c r="J232" s="13"/>
      <c r="K232" s="13"/>
      <c r="L232" s="180"/>
      <c r="M232" s="186"/>
      <c r="N232" s="187"/>
      <c r="O232" s="187"/>
      <c r="P232" s="187"/>
      <c r="Q232" s="187"/>
      <c r="R232" s="187"/>
      <c r="S232" s="187"/>
      <c r="T232" s="18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188</v>
      </c>
      <c r="AU232" s="182" t="s">
        <v>186</v>
      </c>
      <c r="AV232" s="13" t="s">
        <v>186</v>
      </c>
      <c r="AW232" s="13" t="s">
        <v>33</v>
      </c>
      <c r="AX232" s="13" t="s">
        <v>82</v>
      </c>
      <c r="AY232" s="182" t="s">
        <v>179</v>
      </c>
    </row>
    <row r="233" spans="1:65" s="2" customFormat="1" ht="24.15" customHeight="1">
      <c r="A233" s="36"/>
      <c r="B233" s="165"/>
      <c r="C233" s="166" t="s">
        <v>402</v>
      </c>
      <c r="D233" s="166" t="s">
        <v>181</v>
      </c>
      <c r="E233" s="167" t="s">
        <v>403</v>
      </c>
      <c r="F233" s="168" t="s">
        <v>404</v>
      </c>
      <c r="G233" s="169" t="s">
        <v>184</v>
      </c>
      <c r="H233" s="170">
        <v>14.175</v>
      </c>
      <c r="I233" s="171"/>
      <c r="J233" s="172">
        <f>ROUND(I233*H233,2)</f>
        <v>0</v>
      </c>
      <c r="K233" s="173"/>
      <c r="L233" s="37"/>
      <c r="M233" s="174" t="s">
        <v>1</v>
      </c>
      <c r="N233" s="175" t="s">
        <v>43</v>
      </c>
      <c r="O233" s="75"/>
      <c r="P233" s="176">
        <f>O233*H233</f>
        <v>0</v>
      </c>
      <c r="Q233" s="176">
        <v>0.00783</v>
      </c>
      <c r="R233" s="176">
        <f>Q233*H233</f>
        <v>0.11099025000000001</v>
      </c>
      <c r="S233" s="176">
        <v>0</v>
      </c>
      <c r="T233" s="177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78" t="s">
        <v>252</v>
      </c>
      <c r="AT233" s="178" t="s">
        <v>181</v>
      </c>
      <c r="AU233" s="178" t="s">
        <v>186</v>
      </c>
      <c r="AY233" s="17" t="s">
        <v>179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7" t="s">
        <v>186</v>
      </c>
      <c r="BK233" s="179">
        <f>ROUND(I233*H233,2)</f>
        <v>0</v>
      </c>
      <c r="BL233" s="17" t="s">
        <v>252</v>
      </c>
      <c r="BM233" s="178" t="s">
        <v>405</v>
      </c>
    </row>
    <row r="234" spans="1:51" s="13" customFormat="1" ht="12">
      <c r="A234" s="13"/>
      <c r="B234" s="180"/>
      <c r="C234" s="13"/>
      <c r="D234" s="181" t="s">
        <v>188</v>
      </c>
      <c r="E234" s="182" t="s">
        <v>1</v>
      </c>
      <c r="F234" s="183" t="s">
        <v>98</v>
      </c>
      <c r="G234" s="13"/>
      <c r="H234" s="184">
        <v>14.175</v>
      </c>
      <c r="I234" s="185"/>
      <c r="J234" s="13"/>
      <c r="K234" s="13"/>
      <c r="L234" s="180"/>
      <c r="M234" s="186"/>
      <c r="N234" s="187"/>
      <c r="O234" s="187"/>
      <c r="P234" s="187"/>
      <c r="Q234" s="187"/>
      <c r="R234" s="187"/>
      <c r="S234" s="187"/>
      <c r="T234" s="18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2" t="s">
        <v>188</v>
      </c>
      <c r="AU234" s="182" t="s">
        <v>186</v>
      </c>
      <c r="AV234" s="13" t="s">
        <v>186</v>
      </c>
      <c r="AW234" s="13" t="s">
        <v>33</v>
      </c>
      <c r="AX234" s="13" t="s">
        <v>82</v>
      </c>
      <c r="AY234" s="182" t="s">
        <v>179</v>
      </c>
    </row>
    <row r="235" spans="1:65" s="2" customFormat="1" ht="24.15" customHeight="1">
      <c r="A235" s="36"/>
      <c r="B235" s="165"/>
      <c r="C235" s="166" t="s">
        <v>406</v>
      </c>
      <c r="D235" s="166" t="s">
        <v>181</v>
      </c>
      <c r="E235" s="167" t="s">
        <v>407</v>
      </c>
      <c r="F235" s="168" t="s">
        <v>408</v>
      </c>
      <c r="G235" s="169" t="s">
        <v>304</v>
      </c>
      <c r="H235" s="170">
        <v>79.45</v>
      </c>
      <c r="I235" s="171"/>
      <c r="J235" s="172">
        <f>ROUND(I235*H235,2)</f>
        <v>0</v>
      </c>
      <c r="K235" s="173"/>
      <c r="L235" s="37"/>
      <c r="M235" s="174" t="s">
        <v>1</v>
      </c>
      <c r="N235" s="175" t="s">
        <v>43</v>
      </c>
      <c r="O235" s="75"/>
      <c r="P235" s="176">
        <f>O235*H235</f>
        <v>0</v>
      </c>
      <c r="Q235" s="176">
        <v>0.00185</v>
      </c>
      <c r="R235" s="176">
        <f>Q235*H235</f>
        <v>0.14698250000000002</v>
      </c>
      <c r="S235" s="176">
        <v>0</v>
      </c>
      <c r="T235" s="177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78" t="s">
        <v>252</v>
      </c>
      <c r="AT235" s="178" t="s">
        <v>181</v>
      </c>
      <c r="AU235" s="178" t="s">
        <v>186</v>
      </c>
      <c r="AY235" s="17" t="s">
        <v>179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7" t="s">
        <v>186</v>
      </c>
      <c r="BK235" s="179">
        <f>ROUND(I235*H235,2)</f>
        <v>0</v>
      </c>
      <c r="BL235" s="17" t="s">
        <v>252</v>
      </c>
      <c r="BM235" s="178" t="s">
        <v>409</v>
      </c>
    </row>
    <row r="236" spans="1:51" s="13" customFormat="1" ht="12">
      <c r="A236" s="13"/>
      <c r="B236" s="180"/>
      <c r="C236" s="13"/>
      <c r="D236" s="181" t="s">
        <v>188</v>
      </c>
      <c r="E236" s="182" t="s">
        <v>1</v>
      </c>
      <c r="F236" s="183" t="s">
        <v>95</v>
      </c>
      <c r="G236" s="13"/>
      <c r="H236" s="184">
        <v>79.45</v>
      </c>
      <c r="I236" s="185"/>
      <c r="J236" s="13"/>
      <c r="K236" s="13"/>
      <c r="L236" s="180"/>
      <c r="M236" s="186"/>
      <c r="N236" s="187"/>
      <c r="O236" s="187"/>
      <c r="P236" s="187"/>
      <c r="Q236" s="187"/>
      <c r="R236" s="187"/>
      <c r="S236" s="187"/>
      <c r="T236" s="18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2" t="s">
        <v>188</v>
      </c>
      <c r="AU236" s="182" t="s">
        <v>186</v>
      </c>
      <c r="AV236" s="13" t="s">
        <v>186</v>
      </c>
      <c r="AW236" s="13" t="s">
        <v>33</v>
      </c>
      <c r="AX236" s="13" t="s">
        <v>82</v>
      </c>
      <c r="AY236" s="182" t="s">
        <v>179</v>
      </c>
    </row>
    <row r="237" spans="1:65" s="2" customFormat="1" ht="24.15" customHeight="1">
      <c r="A237" s="36"/>
      <c r="B237" s="165"/>
      <c r="C237" s="166" t="s">
        <v>410</v>
      </c>
      <c r="D237" s="166" t="s">
        <v>181</v>
      </c>
      <c r="E237" s="167" t="s">
        <v>411</v>
      </c>
      <c r="F237" s="168" t="s">
        <v>412</v>
      </c>
      <c r="G237" s="169" t="s">
        <v>304</v>
      </c>
      <c r="H237" s="170">
        <v>11.35</v>
      </c>
      <c r="I237" s="171"/>
      <c r="J237" s="172">
        <f>ROUND(I237*H237,2)</f>
        <v>0</v>
      </c>
      <c r="K237" s="173"/>
      <c r="L237" s="37"/>
      <c r="M237" s="174" t="s">
        <v>1</v>
      </c>
      <c r="N237" s="175" t="s">
        <v>43</v>
      </c>
      <c r="O237" s="75"/>
      <c r="P237" s="176">
        <f>O237*H237</f>
        <v>0</v>
      </c>
      <c r="Q237" s="176">
        <v>0.00352</v>
      </c>
      <c r="R237" s="176">
        <f>Q237*H237</f>
        <v>0.039952</v>
      </c>
      <c r="S237" s="176">
        <v>0</v>
      </c>
      <c r="T237" s="177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78" t="s">
        <v>252</v>
      </c>
      <c r="AT237" s="178" t="s">
        <v>181</v>
      </c>
      <c r="AU237" s="178" t="s">
        <v>186</v>
      </c>
      <c r="AY237" s="17" t="s">
        <v>179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7" t="s">
        <v>186</v>
      </c>
      <c r="BK237" s="179">
        <f>ROUND(I237*H237,2)</f>
        <v>0</v>
      </c>
      <c r="BL237" s="17" t="s">
        <v>252</v>
      </c>
      <c r="BM237" s="178" t="s">
        <v>413</v>
      </c>
    </row>
    <row r="238" spans="1:51" s="13" customFormat="1" ht="12">
      <c r="A238" s="13"/>
      <c r="B238" s="180"/>
      <c r="C238" s="13"/>
      <c r="D238" s="181" t="s">
        <v>188</v>
      </c>
      <c r="E238" s="182" t="s">
        <v>1</v>
      </c>
      <c r="F238" s="183" t="s">
        <v>127</v>
      </c>
      <c r="G238" s="13"/>
      <c r="H238" s="184">
        <v>11.35</v>
      </c>
      <c r="I238" s="185"/>
      <c r="J238" s="13"/>
      <c r="K238" s="13"/>
      <c r="L238" s="180"/>
      <c r="M238" s="186"/>
      <c r="N238" s="187"/>
      <c r="O238" s="187"/>
      <c r="P238" s="187"/>
      <c r="Q238" s="187"/>
      <c r="R238" s="187"/>
      <c r="S238" s="187"/>
      <c r="T238" s="18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188</v>
      </c>
      <c r="AU238" s="182" t="s">
        <v>186</v>
      </c>
      <c r="AV238" s="13" t="s">
        <v>186</v>
      </c>
      <c r="AW238" s="13" t="s">
        <v>33</v>
      </c>
      <c r="AX238" s="13" t="s">
        <v>82</v>
      </c>
      <c r="AY238" s="182" t="s">
        <v>179</v>
      </c>
    </row>
    <row r="239" spans="1:65" s="2" customFormat="1" ht="24.15" customHeight="1">
      <c r="A239" s="36"/>
      <c r="B239" s="165"/>
      <c r="C239" s="166" t="s">
        <v>414</v>
      </c>
      <c r="D239" s="166" t="s">
        <v>181</v>
      </c>
      <c r="E239" s="167" t="s">
        <v>415</v>
      </c>
      <c r="F239" s="168" t="s">
        <v>416</v>
      </c>
      <c r="G239" s="169" t="s">
        <v>304</v>
      </c>
      <c r="H239" s="170">
        <v>63.395</v>
      </c>
      <c r="I239" s="171"/>
      <c r="J239" s="172">
        <f>ROUND(I239*H239,2)</f>
        <v>0</v>
      </c>
      <c r="K239" s="173"/>
      <c r="L239" s="37"/>
      <c r="M239" s="174" t="s">
        <v>1</v>
      </c>
      <c r="N239" s="175" t="s">
        <v>43</v>
      </c>
      <c r="O239" s="75"/>
      <c r="P239" s="176">
        <f>O239*H239</f>
        <v>0</v>
      </c>
      <c r="Q239" s="176">
        <v>0.00289</v>
      </c>
      <c r="R239" s="176">
        <f>Q239*H239</f>
        <v>0.18321155000000003</v>
      </c>
      <c r="S239" s="176">
        <v>0</v>
      </c>
      <c r="T239" s="177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78" t="s">
        <v>252</v>
      </c>
      <c r="AT239" s="178" t="s">
        <v>181</v>
      </c>
      <c r="AU239" s="178" t="s">
        <v>186</v>
      </c>
      <c r="AY239" s="17" t="s">
        <v>179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7" t="s">
        <v>186</v>
      </c>
      <c r="BK239" s="179">
        <f>ROUND(I239*H239,2)</f>
        <v>0</v>
      </c>
      <c r="BL239" s="17" t="s">
        <v>252</v>
      </c>
      <c r="BM239" s="178" t="s">
        <v>417</v>
      </c>
    </row>
    <row r="240" spans="1:51" s="13" customFormat="1" ht="12">
      <c r="A240" s="13"/>
      <c r="B240" s="180"/>
      <c r="C240" s="13"/>
      <c r="D240" s="181" t="s">
        <v>188</v>
      </c>
      <c r="E240" s="182" t="s">
        <v>1</v>
      </c>
      <c r="F240" s="183" t="s">
        <v>101</v>
      </c>
      <c r="G240" s="13"/>
      <c r="H240" s="184">
        <v>63.395</v>
      </c>
      <c r="I240" s="185"/>
      <c r="J240" s="13"/>
      <c r="K240" s="13"/>
      <c r="L240" s="180"/>
      <c r="M240" s="186"/>
      <c r="N240" s="187"/>
      <c r="O240" s="187"/>
      <c r="P240" s="187"/>
      <c r="Q240" s="187"/>
      <c r="R240" s="187"/>
      <c r="S240" s="187"/>
      <c r="T240" s="18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2" t="s">
        <v>188</v>
      </c>
      <c r="AU240" s="182" t="s">
        <v>186</v>
      </c>
      <c r="AV240" s="13" t="s">
        <v>186</v>
      </c>
      <c r="AW240" s="13" t="s">
        <v>33</v>
      </c>
      <c r="AX240" s="13" t="s">
        <v>82</v>
      </c>
      <c r="AY240" s="182" t="s">
        <v>179</v>
      </c>
    </row>
    <row r="241" spans="1:65" s="2" customFormat="1" ht="24.15" customHeight="1">
      <c r="A241" s="36"/>
      <c r="B241" s="165"/>
      <c r="C241" s="166" t="s">
        <v>418</v>
      </c>
      <c r="D241" s="166" t="s">
        <v>181</v>
      </c>
      <c r="E241" s="167" t="s">
        <v>419</v>
      </c>
      <c r="F241" s="168" t="s">
        <v>420</v>
      </c>
      <c r="G241" s="169" t="s">
        <v>184</v>
      </c>
      <c r="H241" s="170">
        <v>7.71</v>
      </c>
      <c r="I241" s="171"/>
      <c r="J241" s="172">
        <f>ROUND(I241*H241,2)</f>
        <v>0</v>
      </c>
      <c r="K241" s="173"/>
      <c r="L241" s="37"/>
      <c r="M241" s="174" t="s">
        <v>1</v>
      </c>
      <c r="N241" s="175" t="s">
        <v>43</v>
      </c>
      <c r="O241" s="75"/>
      <c r="P241" s="176">
        <f>O241*H241</f>
        <v>0</v>
      </c>
      <c r="Q241" s="176">
        <v>0.01079</v>
      </c>
      <c r="R241" s="176">
        <f>Q241*H241</f>
        <v>0.0831909</v>
      </c>
      <c r="S241" s="176">
        <v>0</v>
      </c>
      <c r="T241" s="177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78" t="s">
        <v>252</v>
      </c>
      <c r="AT241" s="178" t="s">
        <v>181</v>
      </c>
      <c r="AU241" s="178" t="s">
        <v>186</v>
      </c>
      <c r="AY241" s="17" t="s">
        <v>179</v>
      </c>
      <c r="BE241" s="179">
        <f>IF(N241="základní",J241,0)</f>
        <v>0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17" t="s">
        <v>186</v>
      </c>
      <c r="BK241" s="179">
        <f>ROUND(I241*H241,2)</f>
        <v>0</v>
      </c>
      <c r="BL241" s="17" t="s">
        <v>252</v>
      </c>
      <c r="BM241" s="178" t="s">
        <v>421</v>
      </c>
    </row>
    <row r="242" spans="1:51" s="13" customFormat="1" ht="12">
      <c r="A242" s="13"/>
      <c r="B242" s="180"/>
      <c r="C242" s="13"/>
      <c r="D242" s="181" t="s">
        <v>188</v>
      </c>
      <c r="E242" s="182" t="s">
        <v>1</v>
      </c>
      <c r="F242" s="183" t="s">
        <v>422</v>
      </c>
      <c r="G242" s="13"/>
      <c r="H242" s="184">
        <v>7.71</v>
      </c>
      <c r="I242" s="185"/>
      <c r="J242" s="13"/>
      <c r="K242" s="13"/>
      <c r="L242" s="180"/>
      <c r="M242" s="186"/>
      <c r="N242" s="187"/>
      <c r="O242" s="187"/>
      <c r="P242" s="187"/>
      <c r="Q242" s="187"/>
      <c r="R242" s="187"/>
      <c r="S242" s="187"/>
      <c r="T242" s="18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2" t="s">
        <v>188</v>
      </c>
      <c r="AU242" s="182" t="s">
        <v>186</v>
      </c>
      <c r="AV242" s="13" t="s">
        <v>186</v>
      </c>
      <c r="AW242" s="13" t="s">
        <v>33</v>
      </c>
      <c r="AX242" s="13" t="s">
        <v>82</v>
      </c>
      <c r="AY242" s="182" t="s">
        <v>179</v>
      </c>
    </row>
    <row r="243" spans="1:65" s="2" customFormat="1" ht="21.75" customHeight="1">
      <c r="A243" s="36"/>
      <c r="B243" s="165"/>
      <c r="C243" s="166" t="s">
        <v>423</v>
      </c>
      <c r="D243" s="166" t="s">
        <v>181</v>
      </c>
      <c r="E243" s="167" t="s">
        <v>424</v>
      </c>
      <c r="F243" s="168" t="s">
        <v>425</v>
      </c>
      <c r="G243" s="169" t="s">
        <v>304</v>
      </c>
      <c r="H243" s="170">
        <v>38.55</v>
      </c>
      <c r="I243" s="171"/>
      <c r="J243" s="172">
        <f>ROUND(I243*H243,2)</f>
        <v>0</v>
      </c>
      <c r="K243" s="173"/>
      <c r="L243" s="37"/>
      <c r="M243" s="174" t="s">
        <v>1</v>
      </c>
      <c r="N243" s="175" t="s">
        <v>43</v>
      </c>
      <c r="O243" s="75"/>
      <c r="P243" s="176">
        <f>O243*H243</f>
        <v>0</v>
      </c>
      <c r="Q243" s="176">
        <v>0.00228</v>
      </c>
      <c r="R243" s="176">
        <f>Q243*H243</f>
        <v>0.08789399999999999</v>
      </c>
      <c r="S243" s="176">
        <v>0</v>
      </c>
      <c r="T243" s="177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78" t="s">
        <v>252</v>
      </c>
      <c r="AT243" s="178" t="s">
        <v>181</v>
      </c>
      <c r="AU243" s="178" t="s">
        <v>186</v>
      </c>
      <c r="AY243" s="17" t="s">
        <v>179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7" t="s">
        <v>186</v>
      </c>
      <c r="BK243" s="179">
        <f>ROUND(I243*H243,2)</f>
        <v>0</v>
      </c>
      <c r="BL243" s="17" t="s">
        <v>252</v>
      </c>
      <c r="BM243" s="178" t="s">
        <v>426</v>
      </c>
    </row>
    <row r="244" spans="1:51" s="13" customFormat="1" ht="12">
      <c r="A244" s="13"/>
      <c r="B244" s="180"/>
      <c r="C244" s="13"/>
      <c r="D244" s="181" t="s">
        <v>188</v>
      </c>
      <c r="E244" s="182" t="s">
        <v>1</v>
      </c>
      <c r="F244" s="183" t="s">
        <v>88</v>
      </c>
      <c r="G244" s="13"/>
      <c r="H244" s="184">
        <v>38.55</v>
      </c>
      <c r="I244" s="185"/>
      <c r="J244" s="13"/>
      <c r="K244" s="13"/>
      <c r="L244" s="180"/>
      <c r="M244" s="186"/>
      <c r="N244" s="187"/>
      <c r="O244" s="187"/>
      <c r="P244" s="187"/>
      <c r="Q244" s="187"/>
      <c r="R244" s="187"/>
      <c r="S244" s="187"/>
      <c r="T244" s="18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2" t="s">
        <v>188</v>
      </c>
      <c r="AU244" s="182" t="s">
        <v>186</v>
      </c>
      <c r="AV244" s="13" t="s">
        <v>186</v>
      </c>
      <c r="AW244" s="13" t="s">
        <v>33</v>
      </c>
      <c r="AX244" s="13" t="s">
        <v>82</v>
      </c>
      <c r="AY244" s="182" t="s">
        <v>179</v>
      </c>
    </row>
    <row r="245" spans="1:65" s="2" customFormat="1" ht="21.75" customHeight="1">
      <c r="A245" s="36"/>
      <c r="B245" s="165"/>
      <c r="C245" s="166" t="s">
        <v>427</v>
      </c>
      <c r="D245" s="166" t="s">
        <v>181</v>
      </c>
      <c r="E245" s="167" t="s">
        <v>428</v>
      </c>
      <c r="F245" s="168" t="s">
        <v>429</v>
      </c>
      <c r="G245" s="169" t="s">
        <v>304</v>
      </c>
      <c r="H245" s="170">
        <v>55.15</v>
      </c>
      <c r="I245" s="171"/>
      <c r="J245" s="172">
        <f>ROUND(I245*H245,2)</f>
        <v>0</v>
      </c>
      <c r="K245" s="173"/>
      <c r="L245" s="37"/>
      <c r="M245" s="174" t="s">
        <v>1</v>
      </c>
      <c r="N245" s="175" t="s">
        <v>43</v>
      </c>
      <c r="O245" s="75"/>
      <c r="P245" s="176">
        <f>O245*H245</f>
        <v>0</v>
      </c>
      <c r="Q245" s="176">
        <v>0.00169</v>
      </c>
      <c r="R245" s="176">
        <f>Q245*H245</f>
        <v>0.09320350000000001</v>
      </c>
      <c r="S245" s="176">
        <v>0</v>
      </c>
      <c r="T245" s="177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78" t="s">
        <v>252</v>
      </c>
      <c r="AT245" s="178" t="s">
        <v>181</v>
      </c>
      <c r="AU245" s="178" t="s">
        <v>186</v>
      </c>
      <c r="AY245" s="17" t="s">
        <v>179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7" t="s">
        <v>186</v>
      </c>
      <c r="BK245" s="179">
        <f>ROUND(I245*H245,2)</f>
        <v>0</v>
      </c>
      <c r="BL245" s="17" t="s">
        <v>252</v>
      </c>
      <c r="BM245" s="178" t="s">
        <v>430</v>
      </c>
    </row>
    <row r="246" spans="1:51" s="13" customFormat="1" ht="12">
      <c r="A246" s="13"/>
      <c r="B246" s="180"/>
      <c r="C246" s="13"/>
      <c r="D246" s="181" t="s">
        <v>188</v>
      </c>
      <c r="E246" s="182" t="s">
        <v>1</v>
      </c>
      <c r="F246" s="183" t="s">
        <v>92</v>
      </c>
      <c r="G246" s="13"/>
      <c r="H246" s="184">
        <v>55.15</v>
      </c>
      <c r="I246" s="185"/>
      <c r="J246" s="13"/>
      <c r="K246" s="13"/>
      <c r="L246" s="180"/>
      <c r="M246" s="186"/>
      <c r="N246" s="187"/>
      <c r="O246" s="187"/>
      <c r="P246" s="187"/>
      <c r="Q246" s="187"/>
      <c r="R246" s="187"/>
      <c r="S246" s="187"/>
      <c r="T246" s="18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188</v>
      </c>
      <c r="AU246" s="182" t="s">
        <v>186</v>
      </c>
      <c r="AV246" s="13" t="s">
        <v>186</v>
      </c>
      <c r="AW246" s="13" t="s">
        <v>33</v>
      </c>
      <c r="AX246" s="13" t="s">
        <v>82</v>
      </c>
      <c r="AY246" s="182" t="s">
        <v>179</v>
      </c>
    </row>
    <row r="247" spans="1:65" s="2" customFormat="1" ht="24.15" customHeight="1">
      <c r="A247" s="36"/>
      <c r="B247" s="165"/>
      <c r="C247" s="166" t="s">
        <v>431</v>
      </c>
      <c r="D247" s="166" t="s">
        <v>181</v>
      </c>
      <c r="E247" s="167" t="s">
        <v>432</v>
      </c>
      <c r="F247" s="168" t="s">
        <v>433</v>
      </c>
      <c r="G247" s="169" t="s">
        <v>347</v>
      </c>
      <c r="H247" s="170">
        <v>6</v>
      </c>
      <c r="I247" s="171"/>
      <c r="J247" s="172">
        <f>ROUND(I247*H247,2)</f>
        <v>0</v>
      </c>
      <c r="K247" s="173"/>
      <c r="L247" s="37"/>
      <c r="M247" s="174" t="s">
        <v>1</v>
      </c>
      <c r="N247" s="175" t="s">
        <v>43</v>
      </c>
      <c r="O247" s="75"/>
      <c r="P247" s="176">
        <f>O247*H247</f>
        <v>0</v>
      </c>
      <c r="Q247" s="176">
        <v>0.00062</v>
      </c>
      <c r="R247" s="176">
        <f>Q247*H247</f>
        <v>0.00372</v>
      </c>
      <c r="S247" s="176">
        <v>0</v>
      </c>
      <c r="T247" s="177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78" t="s">
        <v>252</v>
      </c>
      <c r="AT247" s="178" t="s">
        <v>181</v>
      </c>
      <c r="AU247" s="178" t="s">
        <v>186</v>
      </c>
      <c r="AY247" s="17" t="s">
        <v>179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7" t="s">
        <v>186</v>
      </c>
      <c r="BK247" s="179">
        <f>ROUND(I247*H247,2)</f>
        <v>0</v>
      </c>
      <c r="BL247" s="17" t="s">
        <v>252</v>
      </c>
      <c r="BM247" s="178" t="s">
        <v>434</v>
      </c>
    </row>
    <row r="248" spans="1:51" s="13" customFormat="1" ht="12">
      <c r="A248" s="13"/>
      <c r="B248" s="180"/>
      <c r="C248" s="13"/>
      <c r="D248" s="181" t="s">
        <v>188</v>
      </c>
      <c r="E248" s="182" t="s">
        <v>1</v>
      </c>
      <c r="F248" s="183" t="s">
        <v>189</v>
      </c>
      <c r="G248" s="13"/>
      <c r="H248" s="184">
        <v>6</v>
      </c>
      <c r="I248" s="185"/>
      <c r="J248" s="13"/>
      <c r="K248" s="13"/>
      <c r="L248" s="180"/>
      <c r="M248" s="186"/>
      <c r="N248" s="187"/>
      <c r="O248" s="187"/>
      <c r="P248" s="187"/>
      <c r="Q248" s="187"/>
      <c r="R248" s="187"/>
      <c r="S248" s="187"/>
      <c r="T248" s="18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2" t="s">
        <v>188</v>
      </c>
      <c r="AU248" s="182" t="s">
        <v>186</v>
      </c>
      <c r="AV248" s="13" t="s">
        <v>186</v>
      </c>
      <c r="AW248" s="13" t="s">
        <v>33</v>
      </c>
      <c r="AX248" s="13" t="s">
        <v>82</v>
      </c>
      <c r="AY248" s="182" t="s">
        <v>179</v>
      </c>
    </row>
    <row r="249" spans="1:65" s="2" customFormat="1" ht="24.15" customHeight="1">
      <c r="A249" s="36"/>
      <c r="B249" s="165"/>
      <c r="C249" s="166" t="s">
        <v>435</v>
      </c>
      <c r="D249" s="166" t="s">
        <v>181</v>
      </c>
      <c r="E249" s="167" t="s">
        <v>436</v>
      </c>
      <c r="F249" s="168" t="s">
        <v>437</v>
      </c>
      <c r="G249" s="169" t="s">
        <v>347</v>
      </c>
      <c r="H249" s="170">
        <v>3</v>
      </c>
      <c r="I249" s="171"/>
      <c r="J249" s="172">
        <f>ROUND(I249*H249,2)</f>
        <v>0</v>
      </c>
      <c r="K249" s="173"/>
      <c r="L249" s="37"/>
      <c r="M249" s="174" t="s">
        <v>1</v>
      </c>
      <c r="N249" s="175" t="s">
        <v>43</v>
      </c>
      <c r="O249" s="75"/>
      <c r="P249" s="176">
        <f>O249*H249</f>
        <v>0</v>
      </c>
      <c r="Q249" s="176">
        <v>0.00031</v>
      </c>
      <c r="R249" s="176">
        <f>Q249*H249</f>
        <v>0.00093</v>
      </c>
      <c r="S249" s="176">
        <v>0</v>
      </c>
      <c r="T249" s="177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78" t="s">
        <v>252</v>
      </c>
      <c r="AT249" s="178" t="s">
        <v>181</v>
      </c>
      <c r="AU249" s="178" t="s">
        <v>186</v>
      </c>
      <c r="AY249" s="17" t="s">
        <v>179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7" t="s">
        <v>186</v>
      </c>
      <c r="BK249" s="179">
        <f>ROUND(I249*H249,2)</f>
        <v>0</v>
      </c>
      <c r="BL249" s="17" t="s">
        <v>252</v>
      </c>
      <c r="BM249" s="178" t="s">
        <v>438</v>
      </c>
    </row>
    <row r="250" spans="1:65" s="2" customFormat="1" ht="24.15" customHeight="1">
      <c r="A250" s="36"/>
      <c r="B250" s="165"/>
      <c r="C250" s="166" t="s">
        <v>439</v>
      </c>
      <c r="D250" s="166" t="s">
        <v>181</v>
      </c>
      <c r="E250" s="167" t="s">
        <v>440</v>
      </c>
      <c r="F250" s="168" t="s">
        <v>441</v>
      </c>
      <c r="G250" s="169" t="s">
        <v>347</v>
      </c>
      <c r="H250" s="170">
        <v>4</v>
      </c>
      <c r="I250" s="171"/>
      <c r="J250" s="172">
        <f>ROUND(I250*H250,2)</f>
        <v>0</v>
      </c>
      <c r="K250" s="173"/>
      <c r="L250" s="37"/>
      <c r="M250" s="174" t="s">
        <v>1</v>
      </c>
      <c r="N250" s="175" t="s">
        <v>43</v>
      </c>
      <c r="O250" s="75"/>
      <c r="P250" s="176">
        <f>O250*H250</f>
        <v>0</v>
      </c>
      <c r="Q250" s="176">
        <v>0.00036</v>
      </c>
      <c r="R250" s="176">
        <f>Q250*H250</f>
        <v>0.00144</v>
      </c>
      <c r="S250" s="176">
        <v>0</v>
      </c>
      <c r="T250" s="177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78" t="s">
        <v>252</v>
      </c>
      <c r="AT250" s="178" t="s">
        <v>181</v>
      </c>
      <c r="AU250" s="178" t="s">
        <v>186</v>
      </c>
      <c r="AY250" s="17" t="s">
        <v>179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7" t="s">
        <v>186</v>
      </c>
      <c r="BK250" s="179">
        <f>ROUND(I250*H250,2)</f>
        <v>0</v>
      </c>
      <c r="BL250" s="17" t="s">
        <v>252</v>
      </c>
      <c r="BM250" s="178" t="s">
        <v>442</v>
      </c>
    </row>
    <row r="251" spans="1:65" s="2" customFormat="1" ht="24.15" customHeight="1">
      <c r="A251" s="36"/>
      <c r="B251" s="165"/>
      <c r="C251" s="166" t="s">
        <v>443</v>
      </c>
      <c r="D251" s="166" t="s">
        <v>181</v>
      </c>
      <c r="E251" s="167" t="s">
        <v>444</v>
      </c>
      <c r="F251" s="168" t="s">
        <v>445</v>
      </c>
      <c r="G251" s="169" t="s">
        <v>304</v>
      </c>
      <c r="H251" s="170">
        <v>7.5</v>
      </c>
      <c r="I251" s="171"/>
      <c r="J251" s="172">
        <f>ROUND(I251*H251,2)</f>
        <v>0</v>
      </c>
      <c r="K251" s="173"/>
      <c r="L251" s="37"/>
      <c r="M251" s="174" t="s">
        <v>1</v>
      </c>
      <c r="N251" s="175" t="s">
        <v>43</v>
      </c>
      <c r="O251" s="75"/>
      <c r="P251" s="176">
        <f>O251*H251</f>
        <v>0</v>
      </c>
      <c r="Q251" s="176">
        <v>0.00217</v>
      </c>
      <c r="R251" s="176">
        <f>Q251*H251</f>
        <v>0.016275</v>
      </c>
      <c r="S251" s="176">
        <v>0</v>
      </c>
      <c r="T251" s="17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78" t="s">
        <v>252</v>
      </c>
      <c r="AT251" s="178" t="s">
        <v>181</v>
      </c>
      <c r="AU251" s="178" t="s">
        <v>186</v>
      </c>
      <c r="AY251" s="17" t="s">
        <v>179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7" t="s">
        <v>186</v>
      </c>
      <c r="BK251" s="179">
        <f>ROUND(I251*H251,2)</f>
        <v>0</v>
      </c>
      <c r="BL251" s="17" t="s">
        <v>252</v>
      </c>
      <c r="BM251" s="178" t="s">
        <v>446</v>
      </c>
    </row>
    <row r="252" spans="1:51" s="13" customFormat="1" ht="12">
      <c r="A252" s="13"/>
      <c r="B252" s="180"/>
      <c r="C252" s="13"/>
      <c r="D252" s="181" t="s">
        <v>188</v>
      </c>
      <c r="E252" s="182" t="s">
        <v>1</v>
      </c>
      <c r="F252" s="183" t="s">
        <v>447</v>
      </c>
      <c r="G252" s="13"/>
      <c r="H252" s="184">
        <v>7.5</v>
      </c>
      <c r="I252" s="185"/>
      <c r="J252" s="13"/>
      <c r="K252" s="13"/>
      <c r="L252" s="180"/>
      <c r="M252" s="186"/>
      <c r="N252" s="187"/>
      <c r="O252" s="187"/>
      <c r="P252" s="187"/>
      <c r="Q252" s="187"/>
      <c r="R252" s="187"/>
      <c r="S252" s="187"/>
      <c r="T252" s="18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188</v>
      </c>
      <c r="AU252" s="182" t="s">
        <v>186</v>
      </c>
      <c r="AV252" s="13" t="s">
        <v>186</v>
      </c>
      <c r="AW252" s="13" t="s">
        <v>33</v>
      </c>
      <c r="AX252" s="13" t="s">
        <v>82</v>
      </c>
      <c r="AY252" s="182" t="s">
        <v>179</v>
      </c>
    </row>
    <row r="253" spans="1:65" s="2" customFormat="1" ht="24.15" customHeight="1">
      <c r="A253" s="36"/>
      <c r="B253" s="165"/>
      <c r="C253" s="166" t="s">
        <v>448</v>
      </c>
      <c r="D253" s="166" t="s">
        <v>181</v>
      </c>
      <c r="E253" s="167" t="s">
        <v>449</v>
      </c>
      <c r="F253" s="168" t="s">
        <v>450</v>
      </c>
      <c r="G253" s="169" t="s">
        <v>304</v>
      </c>
      <c r="H253" s="170">
        <v>48</v>
      </c>
      <c r="I253" s="171"/>
      <c r="J253" s="172">
        <f>ROUND(I253*H253,2)</f>
        <v>0</v>
      </c>
      <c r="K253" s="173"/>
      <c r="L253" s="37"/>
      <c r="M253" s="174" t="s">
        <v>1</v>
      </c>
      <c r="N253" s="175" t="s">
        <v>43</v>
      </c>
      <c r="O253" s="75"/>
      <c r="P253" s="176">
        <f>O253*H253</f>
        <v>0</v>
      </c>
      <c r="Q253" s="176">
        <v>0.0021</v>
      </c>
      <c r="R253" s="176">
        <f>Q253*H253</f>
        <v>0.1008</v>
      </c>
      <c r="S253" s="176">
        <v>0</v>
      </c>
      <c r="T253" s="177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78" t="s">
        <v>252</v>
      </c>
      <c r="AT253" s="178" t="s">
        <v>181</v>
      </c>
      <c r="AU253" s="178" t="s">
        <v>186</v>
      </c>
      <c r="AY253" s="17" t="s">
        <v>179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7" t="s">
        <v>186</v>
      </c>
      <c r="BK253" s="179">
        <f>ROUND(I253*H253,2)</f>
        <v>0</v>
      </c>
      <c r="BL253" s="17" t="s">
        <v>252</v>
      </c>
      <c r="BM253" s="178" t="s">
        <v>451</v>
      </c>
    </row>
    <row r="254" spans="1:51" s="13" customFormat="1" ht="12">
      <c r="A254" s="13"/>
      <c r="B254" s="180"/>
      <c r="C254" s="13"/>
      <c r="D254" s="181" t="s">
        <v>188</v>
      </c>
      <c r="E254" s="182" t="s">
        <v>1</v>
      </c>
      <c r="F254" s="183" t="s">
        <v>452</v>
      </c>
      <c r="G254" s="13"/>
      <c r="H254" s="184">
        <v>48</v>
      </c>
      <c r="I254" s="185"/>
      <c r="J254" s="13"/>
      <c r="K254" s="13"/>
      <c r="L254" s="180"/>
      <c r="M254" s="186"/>
      <c r="N254" s="187"/>
      <c r="O254" s="187"/>
      <c r="P254" s="187"/>
      <c r="Q254" s="187"/>
      <c r="R254" s="187"/>
      <c r="S254" s="187"/>
      <c r="T254" s="18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2" t="s">
        <v>188</v>
      </c>
      <c r="AU254" s="182" t="s">
        <v>186</v>
      </c>
      <c r="AV254" s="13" t="s">
        <v>186</v>
      </c>
      <c r="AW254" s="13" t="s">
        <v>33</v>
      </c>
      <c r="AX254" s="13" t="s">
        <v>82</v>
      </c>
      <c r="AY254" s="182" t="s">
        <v>179</v>
      </c>
    </row>
    <row r="255" spans="1:65" s="2" customFormat="1" ht="24.15" customHeight="1">
      <c r="A255" s="36"/>
      <c r="B255" s="165"/>
      <c r="C255" s="166" t="s">
        <v>453</v>
      </c>
      <c r="D255" s="166" t="s">
        <v>181</v>
      </c>
      <c r="E255" s="167" t="s">
        <v>454</v>
      </c>
      <c r="F255" s="168" t="s">
        <v>455</v>
      </c>
      <c r="G255" s="169" t="s">
        <v>360</v>
      </c>
      <c r="H255" s="208"/>
      <c r="I255" s="171"/>
      <c r="J255" s="172">
        <f>ROUND(I255*H255,2)</f>
        <v>0</v>
      </c>
      <c r="K255" s="173"/>
      <c r="L255" s="37"/>
      <c r="M255" s="174" t="s">
        <v>1</v>
      </c>
      <c r="N255" s="175" t="s">
        <v>43</v>
      </c>
      <c r="O255" s="75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78" t="s">
        <v>252</v>
      </c>
      <c r="AT255" s="178" t="s">
        <v>181</v>
      </c>
      <c r="AU255" s="178" t="s">
        <v>186</v>
      </c>
      <c r="AY255" s="17" t="s">
        <v>179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7" t="s">
        <v>186</v>
      </c>
      <c r="BK255" s="179">
        <f>ROUND(I255*H255,2)</f>
        <v>0</v>
      </c>
      <c r="BL255" s="17" t="s">
        <v>252</v>
      </c>
      <c r="BM255" s="178" t="s">
        <v>456</v>
      </c>
    </row>
    <row r="256" spans="1:63" s="12" customFormat="1" ht="22.8" customHeight="1">
      <c r="A256" s="12"/>
      <c r="B256" s="152"/>
      <c r="C256" s="12"/>
      <c r="D256" s="153" t="s">
        <v>76</v>
      </c>
      <c r="E256" s="163" t="s">
        <v>457</v>
      </c>
      <c r="F256" s="163" t="s">
        <v>458</v>
      </c>
      <c r="G256" s="12"/>
      <c r="H256" s="12"/>
      <c r="I256" s="155"/>
      <c r="J256" s="164">
        <f>BK256</f>
        <v>0</v>
      </c>
      <c r="K256" s="12"/>
      <c r="L256" s="152"/>
      <c r="M256" s="157"/>
      <c r="N256" s="158"/>
      <c r="O256" s="158"/>
      <c r="P256" s="159">
        <f>SUM(P257:P291)</f>
        <v>0</v>
      </c>
      <c r="Q256" s="158"/>
      <c r="R256" s="159">
        <f>SUM(R257:R291)</f>
        <v>11.375015979999999</v>
      </c>
      <c r="S256" s="158"/>
      <c r="T256" s="160">
        <f>SUM(T257:T291)</f>
        <v>15.9328598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53" t="s">
        <v>186</v>
      </c>
      <c r="AT256" s="161" t="s">
        <v>76</v>
      </c>
      <c r="AU256" s="161" t="s">
        <v>82</v>
      </c>
      <c r="AY256" s="153" t="s">
        <v>179</v>
      </c>
      <c r="BK256" s="162">
        <f>SUM(BK257:BK291)</f>
        <v>0</v>
      </c>
    </row>
    <row r="257" spans="1:65" s="2" customFormat="1" ht="16.5" customHeight="1">
      <c r="A257" s="36"/>
      <c r="B257" s="165"/>
      <c r="C257" s="166" t="s">
        <v>459</v>
      </c>
      <c r="D257" s="166" t="s">
        <v>181</v>
      </c>
      <c r="E257" s="167" t="s">
        <v>460</v>
      </c>
      <c r="F257" s="168" t="s">
        <v>461</v>
      </c>
      <c r="G257" s="169" t="s">
        <v>184</v>
      </c>
      <c r="H257" s="170">
        <v>243.257</v>
      </c>
      <c r="I257" s="171"/>
      <c r="J257" s="172">
        <f>ROUND(I257*H257,2)</f>
        <v>0</v>
      </c>
      <c r="K257" s="173"/>
      <c r="L257" s="37"/>
      <c r="M257" s="174" t="s">
        <v>1</v>
      </c>
      <c r="N257" s="175" t="s">
        <v>43</v>
      </c>
      <c r="O257" s="75"/>
      <c r="P257" s="176">
        <f>O257*H257</f>
        <v>0</v>
      </c>
      <c r="Q257" s="176">
        <v>0</v>
      </c>
      <c r="R257" s="176">
        <f>Q257*H257</f>
        <v>0</v>
      </c>
      <c r="S257" s="176">
        <v>0.063</v>
      </c>
      <c r="T257" s="177">
        <f>S257*H257</f>
        <v>15.325191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78" t="s">
        <v>252</v>
      </c>
      <c r="AT257" s="178" t="s">
        <v>181</v>
      </c>
      <c r="AU257" s="178" t="s">
        <v>186</v>
      </c>
      <c r="AY257" s="17" t="s">
        <v>179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7" t="s">
        <v>186</v>
      </c>
      <c r="BK257" s="179">
        <f>ROUND(I257*H257,2)</f>
        <v>0</v>
      </c>
      <c r="BL257" s="17" t="s">
        <v>252</v>
      </c>
      <c r="BM257" s="178" t="s">
        <v>462</v>
      </c>
    </row>
    <row r="258" spans="1:51" s="13" customFormat="1" ht="12">
      <c r="A258" s="13"/>
      <c r="B258" s="180"/>
      <c r="C258" s="13"/>
      <c r="D258" s="181" t="s">
        <v>188</v>
      </c>
      <c r="E258" s="182" t="s">
        <v>1</v>
      </c>
      <c r="F258" s="183" t="s">
        <v>119</v>
      </c>
      <c r="G258" s="13"/>
      <c r="H258" s="184">
        <v>243.257</v>
      </c>
      <c r="I258" s="185"/>
      <c r="J258" s="13"/>
      <c r="K258" s="13"/>
      <c r="L258" s="180"/>
      <c r="M258" s="186"/>
      <c r="N258" s="187"/>
      <c r="O258" s="187"/>
      <c r="P258" s="187"/>
      <c r="Q258" s="187"/>
      <c r="R258" s="187"/>
      <c r="S258" s="187"/>
      <c r="T258" s="18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2" t="s">
        <v>188</v>
      </c>
      <c r="AU258" s="182" t="s">
        <v>186</v>
      </c>
      <c r="AV258" s="13" t="s">
        <v>186</v>
      </c>
      <c r="AW258" s="13" t="s">
        <v>33</v>
      </c>
      <c r="AX258" s="13" t="s">
        <v>82</v>
      </c>
      <c r="AY258" s="182" t="s">
        <v>179</v>
      </c>
    </row>
    <row r="259" spans="1:65" s="2" customFormat="1" ht="16.5" customHeight="1">
      <c r="A259" s="36"/>
      <c r="B259" s="165"/>
      <c r="C259" s="166" t="s">
        <v>463</v>
      </c>
      <c r="D259" s="166" t="s">
        <v>181</v>
      </c>
      <c r="E259" s="167" t="s">
        <v>464</v>
      </c>
      <c r="F259" s="168" t="s">
        <v>465</v>
      </c>
      <c r="G259" s="169" t="s">
        <v>184</v>
      </c>
      <c r="H259" s="170">
        <v>243.257</v>
      </c>
      <c r="I259" s="171"/>
      <c r="J259" s="172">
        <f>ROUND(I259*H259,2)</f>
        <v>0</v>
      </c>
      <c r="K259" s="173"/>
      <c r="L259" s="37"/>
      <c r="M259" s="174" t="s">
        <v>1</v>
      </c>
      <c r="N259" s="175" t="s">
        <v>43</v>
      </c>
      <c r="O259" s="75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78" t="s">
        <v>252</v>
      </c>
      <c r="AT259" s="178" t="s">
        <v>181</v>
      </c>
      <c r="AU259" s="178" t="s">
        <v>186</v>
      </c>
      <c r="AY259" s="17" t="s">
        <v>179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17" t="s">
        <v>186</v>
      </c>
      <c r="BK259" s="179">
        <f>ROUND(I259*H259,2)</f>
        <v>0</v>
      </c>
      <c r="BL259" s="17" t="s">
        <v>252</v>
      </c>
      <c r="BM259" s="178" t="s">
        <v>466</v>
      </c>
    </row>
    <row r="260" spans="1:51" s="13" customFormat="1" ht="12">
      <c r="A260" s="13"/>
      <c r="B260" s="180"/>
      <c r="C260" s="13"/>
      <c r="D260" s="181" t="s">
        <v>188</v>
      </c>
      <c r="E260" s="182" t="s">
        <v>1</v>
      </c>
      <c r="F260" s="183" t="s">
        <v>119</v>
      </c>
      <c r="G260" s="13"/>
      <c r="H260" s="184">
        <v>243.257</v>
      </c>
      <c r="I260" s="185"/>
      <c r="J260" s="13"/>
      <c r="K260" s="13"/>
      <c r="L260" s="180"/>
      <c r="M260" s="186"/>
      <c r="N260" s="187"/>
      <c r="O260" s="187"/>
      <c r="P260" s="187"/>
      <c r="Q260" s="187"/>
      <c r="R260" s="187"/>
      <c r="S260" s="187"/>
      <c r="T260" s="18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2" t="s">
        <v>188</v>
      </c>
      <c r="AU260" s="182" t="s">
        <v>186</v>
      </c>
      <c r="AV260" s="13" t="s">
        <v>186</v>
      </c>
      <c r="AW260" s="13" t="s">
        <v>33</v>
      </c>
      <c r="AX260" s="13" t="s">
        <v>82</v>
      </c>
      <c r="AY260" s="182" t="s">
        <v>179</v>
      </c>
    </row>
    <row r="261" spans="1:65" s="2" customFormat="1" ht="21.75" customHeight="1">
      <c r="A261" s="36"/>
      <c r="B261" s="165"/>
      <c r="C261" s="166" t="s">
        <v>467</v>
      </c>
      <c r="D261" s="166" t="s">
        <v>181</v>
      </c>
      <c r="E261" s="167" t="s">
        <v>468</v>
      </c>
      <c r="F261" s="168" t="s">
        <v>469</v>
      </c>
      <c r="G261" s="169" t="s">
        <v>304</v>
      </c>
      <c r="H261" s="170">
        <v>33.61</v>
      </c>
      <c r="I261" s="171"/>
      <c r="J261" s="172">
        <f>ROUND(I261*H261,2)</f>
        <v>0</v>
      </c>
      <c r="K261" s="173"/>
      <c r="L261" s="37"/>
      <c r="M261" s="174" t="s">
        <v>1</v>
      </c>
      <c r="N261" s="175" t="s">
        <v>43</v>
      </c>
      <c r="O261" s="75"/>
      <c r="P261" s="176">
        <f>O261*H261</f>
        <v>0</v>
      </c>
      <c r="Q261" s="176">
        <v>0</v>
      </c>
      <c r="R261" s="176">
        <f>Q261*H261</f>
        <v>0</v>
      </c>
      <c r="S261" s="176">
        <v>0.01808</v>
      </c>
      <c r="T261" s="177">
        <f>S261*H261</f>
        <v>0.6076687999999999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78" t="s">
        <v>252</v>
      </c>
      <c r="AT261" s="178" t="s">
        <v>181</v>
      </c>
      <c r="AU261" s="178" t="s">
        <v>186</v>
      </c>
      <c r="AY261" s="17" t="s">
        <v>179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17" t="s">
        <v>186</v>
      </c>
      <c r="BK261" s="179">
        <f>ROUND(I261*H261,2)</f>
        <v>0</v>
      </c>
      <c r="BL261" s="17" t="s">
        <v>252</v>
      </c>
      <c r="BM261" s="178" t="s">
        <v>470</v>
      </c>
    </row>
    <row r="262" spans="1:51" s="13" customFormat="1" ht="12">
      <c r="A262" s="13"/>
      <c r="B262" s="180"/>
      <c r="C262" s="13"/>
      <c r="D262" s="181" t="s">
        <v>188</v>
      </c>
      <c r="E262" s="182" t="s">
        <v>1</v>
      </c>
      <c r="F262" s="183" t="s">
        <v>471</v>
      </c>
      <c r="G262" s="13"/>
      <c r="H262" s="184">
        <v>33.61</v>
      </c>
      <c r="I262" s="185"/>
      <c r="J262" s="13"/>
      <c r="K262" s="13"/>
      <c r="L262" s="180"/>
      <c r="M262" s="186"/>
      <c r="N262" s="187"/>
      <c r="O262" s="187"/>
      <c r="P262" s="187"/>
      <c r="Q262" s="187"/>
      <c r="R262" s="187"/>
      <c r="S262" s="187"/>
      <c r="T262" s="18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2" t="s">
        <v>188</v>
      </c>
      <c r="AU262" s="182" t="s">
        <v>186</v>
      </c>
      <c r="AV262" s="13" t="s">
        <v>186</v>
      </c>
      <c r="AW262" s="13" t="s">
        <v>33</v>
      </c>
      <c r="AX262" s="13" t="s">
        <v>82</v>
      </c>
      <c r="AY262" s="182" t="s">
        <v>179</v>
      </c>
    </row>
    <row r="263" spans="1:65" s="2" customFormat="1" ht="16.5" customHeight="1">
      <c r="A263" s="36"/>
      <c r="B263" s="165"/>
      <c r="C263" s="166" t="s">
        <v>472</v>
      </c>
      <c r="D263" s="166" t="s">
        <v>181</v>
      </c>
      <c r="E263" s="167" t="s">
        <v>473</v>
      </c>
      <c r="F263" s="168" t="s">
        <v>474</v>
      </c>
      <c r="G263" s="169" t="s">
        <v>184</v>
      </c>
      <c r="H263" s="170">
        <v>243.257</v>
      </c>
      <c r="I263" s="171"/>
      <c r="J263" s="172">
        <f>ROUND(I263*H263,2)</f>
        <v>0</v>
      </c>
      <c r="K263" s="173"/>
      <c r="L263" s="37"/>
      <c r="M263" s="174" t="s">
        <v>1</v>
      </c>
      <c r="N263" s="175" t="s">
        <v>43</v>
      </c>
      <c r="O263" s="75"/>
      <c r="P263" s="176">
        <f>O263*H263</f>
        <v>0</v>
      </c>
      <c r="Q263" s="176">
        <v>0.04349</v>
      </c>
      <c r="R263" s="176">
        <f>Q263*H263</f>
        <v>10.57924693</v>
      </c>
      <c r="S263" s="176">
        <v>0</v>
      </c>
      <c r="T263" s="177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78" t="s">
        <v>252</v>
      </c>
      <c r="AT263" s="178" t="s">
        <v>181</v>
      </c>
      <c r="AU263" s="178" t="s">
        <v>186</v>
      </c>
      <c r="AY263" s="17" t="s">
        <v>179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7" t="s">
        <v>186</v>
      </c>
      <c r="BK263" s="179">
        <f>ROUND(I263*H263,2)</f>
        <v>0</v>
      </c>
      <c r="BL263" s="17" t="s">
        <v>252</v>
      </c>
      <c r="BM263" s="178" t="s">
        <v>475</v>
      </c>
    </row>
    <row r="264" spans="1:65" s="2" customFormat="1" ht="16.5" customHeight="1">
      <c r="A264" s="36"/>
      <c r="B264" s="165"/>
      <c r="C264" s="166" t="s">
        <v>476</v>
      </c>
      <c r="D264" s="166" t="s">
        <v>181</v>
      </c>
      <c r="E264" s="167" t="s">
        <v>477</v>
      </c>
      <c r="F264" s="168" t="s">
        <v>478</v>
      </c>
      <c r="G264" s="169" t="s">
        <v>304</v>
      </c>
      <c r="H264" s="170">
        <v>55.15</v>
      </c>
      <c r="I264" s="171"/>
      <c r="J264" s="172">
        <f>ROUND(I264*H264,2)</f>
        <v>0</v>
      </c>
      <c r="K264" s="173"/>
      <c r="L264" s="37"/>
      <c r="M264" s="174" t="s">
        <v>1</v>
      </c>
      <c r="N264" s="175" t="s">
        <v>43</v>
      </c>
      <c r="O264" s="75"/>
      <c r="P264" s="176">
        <f>O264*H264</f>
        <v>0</v>
      </c>
      <c r="Q264" s="176">
        <v>0.00011</v>
      </c>
      <c r="R264" s="176">
        <f>Q264*H264</f>
        <v>0.0060665</v>
      </c>
      <c r="S264" s="176">
        <v>0</v>
      </c>
      <c r="T264" s="177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78" t="s">
        <v>252</v>
      </c>
      <c r="AT264" s="178" t="s">
        <v>181</v>
      </c>
      <c r="AU264" s="178" t="s">
        <v>186</v>
      </c>
      <c r="AY264" s="17" t="s">
        <v>179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7" t="s">
        <v>186</v>
      </c>
      <c r="BK264" s="179">
        <f>ROUND(I264*H264,2)</f>
        <v>0</v>
      </c>
      <c r="BL264" s="17" t="s">
        <v>252</v>
      </c>
      <c r="BM264" s="178" t="s">
        <v>479</v>
      </c>
    </row>
    <row r="265" spans="1:51" s="13" customFormat="1" ht="12">
      <c r="A265" s="13"/>
      <c r="B265" s="180"/>
      <c r="C265" s="13"/>
      <c r="D265" s="181" t="s">
        <v>188</v>
      </c>
      <c r="E265" s="182" t="s">
        <v>1</v>
      </c>
      <c r="F265" s="183" t="s">
        <v>92</v>
      </c>
      <c r="G265" s="13"/>
      <c r="H265" s="184">
        <v>55.15</v>
      </c>
      <c r="I265" s="185"/>
      <c r="J265" s="13"/>
      <c r="K265" s="13"/>
      <c r="L265" s="180"/>
      <c r="M265" s="186"/>
      <c r="N265" s="187"/>
      <c r="O265" s="187"/>
      <c r="P265" s="187"/>
      <c r="Q265" s="187"/>
      <c r="R265" s="187"/>
      <c r="S265" s="187"/>
      <c r="T265" s="18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2" t="s">
        <v>188</v>
      </c>
      <c r="AU265" s="182" t="s">
        <v>186</v>
      </c>
      <c r="AV265" s="13" t="s">
        <v>186</v>
      </c>
      <c r="AW265" s="13" t="s">
        <v>33</v>
      </c>
      <c r="AX265" s="13" t="s">
        <v>82</v>
      </c>
      <c r="AY265" s="182" t="s">
        <v>179</v>
      </c>
    </row>
    <row r="266" spans="1:65" s="2" customFormat="1" ht="24.15" customHeight="1">
      <c r="A266" s="36"/>
      <c r="B266" s="165"/>
      <c r="C266" s="166" t="s">
        <v>480</v>
      </c>
      <c r="D266" s="166" t="s">
        <v>181</v>
      </c>
      <c r="E266" s="167" t="s">
        <v>481</v>
      </c>
      <c r="F266" s="168" t="s">
        <v>482</v>
      </c>
      <c r="G266" s="169" t="s">
        <v>304</v>
      </c>
      <c r="H266" s="170">
        <v>8.91</v>
      </c>
      <c r="I266" s="171"/>
      <c r="J266" s="172">
        <f>ROUND(I266*H266,2)</f>
        <v>0</v>
      </c>
      <c r="K266" s="173"/>
      <c r="L266" s="37"/>
      <c r="M266" s="174" t="s">
        <v>1</v>
      </c>
      <c r="N266" s="175" t="s">
        <v>43</v>
      </c>
      <c r="O266" s="75"/>
      <c r="P266" s="176">
        <f>O266*H266</f>
        <v>0</v>
      </c>
      <c r="Q266" s="176">
        <v>0.01253</v>
      </c>
      <c r="R266" s="176">
        <f>Q266*H266</f>
        <v>0.1116423</v>
      </c>
      <c r="S266" s="176">
        <v>0</v>
      </c>
      <c r="T266" s="177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78" t="s">
        <v>252</v>
      </c>
      <c r="AT266" s="178" t="s">
        <v>181</v>
      </c>
      <c r="AU266" s="178" t="s">
        <v>186</v>
      </c>
      <c r="AY266" s="17" t="s">
        <v>179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7" t="s">
        <v>186</v>
      </c>
      <c r="BK266" s="179">
        <f>ROUND(I266*H266,2)</f>
        <v>0</v>
      </c>
      <c r="BL266" s="17" t="s">
        <v>252</v>
      </c>
      <c r="BM266" s="178" t="s">
        <v>483</v>
      </c>
    </row>
    <row r="267" spans="1:51" s="13" customFormat="1" ht="12">
      <c r="A267" s="13"/>
      <c r="B267" s="180"/>
      <c r="C267" s="13"/>
      <c r="D267" s="181" t="s">
        <v>188</v>
      </c>
      <c r="E267" s="182" t="s">
        <v>1</v>
      </c>
      <c r="F267" s="183" t="s">
        <v>116</v>
      </c>
      <c r="G267" s="13"/>
      <c r="H267" s="184">
        <v>8.91</v>
      </c>
      <c r="I267" s="185"/>
      <c r="J267" s="13"/>
      <c r="K267" s="13"/>
      <c r="L267" s="180"/>
      <c r="M267" s="186"/>
      <c r="N267" s="187"/>
      <c r="O267" s="187"/>
      <c r="P267" s="187"/>
      <c r="Q267" s="187"/>
      <c r="R267" s="187"/>
      <c r="S267" s="187"/>
      <c r="T267" s="18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2" t="s">
        <v>188</v>
      </c>
      <c r="AU267" s="182" t="s">
        <v>186</v>
      </c>
      <c r="AV267" s="13" t="s">
        <v>186</v>
      </c>
      <c r="AW267" s="13" t="s">
        <v>33</v>
      </c>
      <c r="AX267" s="13" t="s">
        <v>82</v>
      </c>
      <c r="AY267" s="182" t="s">
        <v>179</v>
      </c>
    </row>
    <row r="268" spans="1:65" s="2" customFormat="1" ht="24.15" customHeight="1">
      <c r="A268" s="36"/>
      <c r="B268" s="165"/>
      <c r="C268" s="166" t="s">
        <v>484</v>
      </c>
      <c r="D268" s="166" t="s">
        <v>181</v>
      </c>
      <c r="E268" s="167" t="s">
        <v>485</v>
      </c>
      <c r="F268" s="168" t="s">
        <v>486</v>
      </c>
      <c r="G268" s="169" t="s">
        <v>304</v>
      </c>
      <c r="H268" s="170">
        <v>24.7</v>
      </c>
      <c r="I268" s="171"/>
      <c r="J268" s="172">
        <f>ROUND(I268*H268,2)</f>
        <v>0</v>
      </c>
      <c r="K268" s="173"/>
      <c r="L268" s="37"/>
      <c r="M268" s="174" t="s">
        <v>1</v>
      </c>
      <c r="N268" s="175" t="s">
        <v>43</v>
      </c>
      <c r="O268" s="75"/>
      <c r="P268" s="176">
        <f>O268*H268</f>
        <v>0</v>
      </c>
      <c r="Q268" s="176">
        <v>0.01253</v>
      </c>
      <c r="R268" s="176">
        <f>Q268*H268</f>
        <v>0.30949099999999996</v>
      </c>
      <c r="S268" s="176">
        <v>0</v>
      </c>
      <c r="T268" s="177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78" t="s">
        <v>252</v>
      </c>
      <c r="AT268" s="178" t="s">
        <v>181</v>
      </c>
      <c r="AU268" s="178" t="s">
        <v>186</v>
      </c>
      <c r="AY268" s="17" t="s">
        <v>179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7" t="s">
        <v>186</v>
      </c>
      <c r="BK268" s="179">
        <f>ROUND(I268*H268,2)</f>
        <v>0</v>
      </c>
      <c r="BL268" s="17" t="s">
        <v>252</v>
      </c>
      <c r="BM268" s="178" t="s">
        <v>487</v>
      </c>
    </row>
    <row r="269" spans="1:51" s="13" customFormat="1" ht="12">
      <c r="A269" s="13"/>
      <c r="B269" s="180"/>
      <c r="C269" s="13"/>
      <c r="D269" s="181" t="s">
        <v>188</v>
      </c>
      <c r="E269" s="182" t="s">
        <v>1</v>
      </c>
      <c r="F269" s="183" t="s">
        <v>113</v>
      </c>
      <c r="G269" s="13"/>
      <c r="H269" s="184">
        <v>24.7</v>
      </c>
      <c r="I269" s="185"/>
      <c r="J269" s="13"/>
      <c r="K269" s="13"/>
      <c r="L269" s="180"/>
      <c r="M269" s="186"/>
      <c r="N269" s="187"/>
      <c r="O269" s="187"/>
      <c r="P269" s="187"/>
      <c r="Q269" s="187"/>
      <c r="R269" s="187"/>
      <c r="S269" s="187"/>
      <c r="T269" s="18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2" t="s">
        <v>188</v>
      </c>
      <c r="AU269" s="182" t="s">
        <v>186</v>
      </c>
      <c r="AV269" s="13" t="s">
        <v>186</v>
      </c>
      <c r="AW269" s="13" t="s">
        <v>33</v>
      </c>
      <c r="AX269" s="13" t="s">
        <v>82</v>
      </c>
      <c r="AY269" s="182" t="s">
        <v>179</v>
      </c>
    </row>
    <row r="270" spans="1:65" s="2" customFormat="1" ht="21.75" customHeight="1">
      <c r="A270" s="36"/>
      <c r="B270" s="165"/>
      <c r="C270" s="166" t="s">
        <v>488</v>
      </c>
      <c r="D270" s="166" t="s">
        <v>181</v>
      </c>
      <c r="E270" s="167" t="s">
        <v>489</v>
      </c>
      <c r="F270" s="168" t="s">
        <v>490</v>
      </c>
      <c r="G270" s="169" t="s">
        <v>347</v>
      </c>
      <c r="H270" s="170">
        <v>1</v>
      </c>
      <c r="I270" s="171"/>
      <c r="J270" s="172">
        <f>ROUND(I270*H270,2)</f>
        <v>0</v>
      </c>
      <c r="K270" s="173"/>
      <c r="L270" s="37"/>
      <c r="M270" s="174" t="s">
        <v>1</v>
      </c>
      <c r="N270" s="175" t="s">
        <v>43</v>
      </c>
      <c r="O270" s="75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78" t="s">
        <v>252</v>
      </c>
      <c r="AT270" s="178" t="s">
        <v>181</v>
      </c>
      <c r="AU270" s="178" t="s">
        <v>186</v>
      </c>
      <c r="AY270" s="17" t="s">
        <v>179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7" t="s">
        <v>186</v>
      </c>
      <c r="BK270" s="179">
        <f>ROUND(I270*H270,2)</f>
        <v>0</v>
      </c>
      <c r="BL270" s="17" t="s">
        <v>252</v>
      </c>
      <c r="BM270" s="178" t="s">
        <v>491</v>
      </c>
    </row>
    <row r="271" spans="1:65" s="2" customFormat="1" ht="16.5" customHeight="1">
      <c r="A271" s="36"/>
      <c r="B271" s="165"/>
      <c r="C271" s="166" t="s">
        <v>492</v>
      </c>
      <c r="D271" s="166" t="s">
        <v>181</v>
      </c>
      <c r="E271" s="167" t="s">
        <v>493</v>
      </c>
      <c r="F271" s="168" t="s">
        <v>494</v>
      </c>
      <c r="G271" s="169" t="s">
        <v>347</v>
      </c>
      <c r="H271" s="170">
        <v>3</v>
      </c>
      <c r="I271" s="171"/>
      <c r="J271" s="172">
        <f>ROUND(I271*H271,2)</f>
        <v>0</v>
      </c>
      <c r="K271" s="173"/>
      <c r="L271" s="37"/>
      <c r="M271" s="174" t="s">
        <v>1</v>
      </c>
      <c r="N271" s="175" t="s">
        <v>43</v>
      </c>
      <c r="O271" s="75"/>
      <c r="P271" s="176">
        <f>O271*H271</f>
        <v>0</v>
      </c>
      <c r="Q271" s="176">
        <v>0</v>
      </c>
      <c r="R271" s="176">
        <f>Q271*H271</f>
        <v>0</v>
      </c>
      <c r="S271" s="176">
        <v>0</v>
      </c>
      <c r="T271" s="177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78" t="s">
        <v>252</v>
      </c>
      <c r="AT271" s="178" t="s">
        <v>181</v>
      </c>
      <c r="AU271" s="178" t="s">
        <v>186</v>
      </c>
      <c r="AY271" s="17" t="s">
        <v>179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17" t="s">
        <v>186</v>
      </c>
      <c r="BK271" s="179">
        <f>ROUND(I271*H271,2)</f>
        <v>0</v>
      </c>
      <c r="BL271" s="17" t="s">
        <v>252</v>
      </c>
      <c r="BM271" s="178" t="s">
        <v>495</v>
      </c>
    </row>
    <row r="272" spans="1:65" s="2" customFormat="1" ht="24.15" customHeight="1">
      <c r="A272" s="36"/>
      <c r="B272" s="165"/>
      <c r="C272" s="189" t="s">
        <v>496</v>
      </c>
      <c r="D272" s="189" t="s">
        <v>194</v>
      </c>
      <c r="E272" s="190" t="s">
        <v>497</v>
      </c>
      <c r="F272" s="191" t="s">
        <v>498</v>
      </c>
      <c r="G272" s="192" t="s">
        <v>499</v>
      </c>
      <c r="H272" s="193">
        <v>3</v>
      </c>
      <c r="I272" s="194"/>
      <c r="J272" s="195">
        <f>ROUND(I272*H272,2)</f>
        <v>0</v>
      </c>
      <c r="K272" s="196"/>
      <c r="L272" s="197"/>
      <c r="M272" s="198" t="s">
        <v>1</v>
      </c>
      <c r="N272" s="199" t="s">
        <v>43</v>
      </c>
      <c r="O272" s="75"/>
      <c r="P272" s="176">
        <f>O272*H272</f>
        <v>0</v>
      </c>
      <c r="Q272" s="176">
        <v>0.006</v>
      </c>
      <c r="R272" s="176">
        <f>Q272*H272</f>
        <v>0.018000000000000002</v>
      </c>
      <c r="S272" s="176">
        <v>0</v>
      </c>
      <c r="T272" s="177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78" t="s">
        <v>288</v>
      </c>
      <c r="AT272" s="178" t="s">
        <v>194</v>
      </c>
      <c r="AU272" s="178" t="s">
        <v>186</v>
      </c>
      <c r="AY272" s="17" t="s">
        <v>179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7" t="s">
        <v>186</v>
      </c>
      <c r="BK272" s="179">
        <f>ROUND(I272*H272,2)</f>
        <v>0</v>
      </c>
      <c r="BL272" s="17" t="s">
        <v>252</v>
      </c>
      <c r="BM272" s="178" t="s">
        <v>500</v>
      </c>
    </row>
    <row r="273" spans="1:65" s="2" customFormat="1" ht="16.5" customHeight="1">
      <c r="A273" s="36"/>
      <c r="B273" s="165"/>
      <c r="C273" s="166" t="s">
        <v>501</v>
      </c>
      <c r="D273" s="166" t="s">
        <v>181</v>
      </c>
      <c r="E273" s="167" t="s">
        <v>502</v>
      </c>
      <c r="F273" s="168" t="s">
        <v>503</v>
      </c>
      <c r="G273" s="169" t="s">
        <v>347</v>
      </c>
      <c r="H273" s="170">
        <v>1</v>
      </c>
      <c r="I273" s="171"/>
      <c r="J273" s="172">
        <f>ROUND(I273*H273,2)</f>
        <v>0</v>
      </c>
      <c r="K273" s="173"/>
      <c r="L273" s="37"/>
      <c r="M273" s="174" t="s">
        <v>1</v>
      </c>
      <c r="N273" s="175" t="s">
        <v>43</v>
      </c>
      <c r="O273" s="75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78" t="s">
        <v>252</v>
      </c>
      <c r="AT273" s="178" t="s">
        <v>181</v>
      </c>
      <c r="AU273" s="178" t="s">
        <v>186</v>
      </c>
      <c r="AY273" s="17" t="s">
        <v>179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17" t="s">
        <v>186</v>
      </c>
      <c r="BK273" s="179">
        <f>ROUND(I273*H273,2)</f>
        <v>0</v>
      </c>
      <c r="BL273" s="17" t="s">
        <v>252</v>
      </c>
      <c r="BM273" s="178" t="s">
        <v>504</v>
      </c>
    </row>
    <row r="274" spans="1:65" s="2" customFormat="1" ht="24.15" customHeight="1">
      <c r="A274" s="36"/>
      <c r="B274" s="165"/>
      <c r="C274" s="189" t="s">
        <v>505</v>
      </c>
      <c r="D274" s="189" t="s">
        <v>194</v>
      </c>
      <c r="E274" s="190" t="s">
        <v>506</v>
      </c>
      <c r="F274" s="191" t="s">
        <v>507</v>
      </c>
      <c r="G274" s="192" t="s">
        <v>499</v>
      </c>
      <c r="H274" s="193">
        <v>1</v>
      </c>
      <c r="I274" s="194"/>
      <c r="J274" s="195">
        <f>ROUND(I274*H274,2)</f>
        <v>0</v>
      </c>
      <c r="K274" s="196"/>
      <c r="L274" s="197"/>
      <c r="M274" s="198" t="s">
        <v>1</v>
      </c>
      <c r="N274" s="199" t="s">
        <v>43</v>
      </c>
      <c r="O274" s="75"/>
      <c r="P274" s="176">
        <f>O274*H274</f>
        <v>0</v>
      </c>
      <c r="Q274" s="176">
        <v>0.0076</v>
      </c>
      <c r="R274" s="176">
        <f>Q274*H274</f>
        <v>0.0076</v>
      </c>
      <c r="S274" s="176">
        <v>0</v>
      </c>
      <c r="T274" s="177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78" t="s">
        <v>288</v>
      </c>
      <c r="AT274" s="178" t="s">
        <v>194</v>
      </c>
      <c r="AU274" s="178" t="s">
        <v>186</v>
      </c>
      <c r="AY274" s="17" t="s">
        <v>179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7" t="s">
        <v>186</v>
      </c>
      <c r="BK274" s="179">
        <f>ROUND(I274*H274,2)</f>
        <v>0</v>
      </c>
      <c r="BL274" s="17" t="s">
        <v>252</v>
      </c>
      <c r="BM274" s="178" t="s">
        <v>508</v>
      </c>
    </row>
    <row r="275" spans="1:65" s="2" customFormat="1" ht="16.5" customHeight="1">
      <c r="A275" s="36"/>
      <c r="B275" s="165"/>
      <c r="C275" s="166" t="s">
        <v>509</v>
      </c>
      <c r="D275" s="166" t="s">
        <v>181</v>
      </c>
      <c r="E275" s="167" t="s">
        <v>510</v>
      </c>
      <c r="F275" s="168" t="s">
        <v>511</v>
      </c>
      <c r="G275" s="169" t="s">
        <v>347</v>
      </c>
      <c r="H275" s="170">
        <v>20</v>
      </c>
      <c r="I275" s="171"/>
      <c r="J275" s="172">
        <f>ROUND(I275*H275,2)</f>
        <v>0</v>
      </c>
      <c r="K275" s="173"/>
      <c r="L275" s="37"/>
      <c r="M275" s="174" t="s">
        <v>1</v>
      </c>
      <c r="N275" s="175" t="s">
        <v>43</v>
      </c>
      <c r="O275" s="75"/>
      <c r="P275" s="176">
        <f>O275*H275</f>
        <v>0</v>
      </c>
      <c r="Q275" s="176">
        <v>0</v>
      </c>
      <c r="R275" s="176">
        <f>Q275*H275</f>
        <v>0</v>
      </c>
      <c r="S275" s="176">
        <v>0</v>
      </c>
      <c r="T275" s="177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78" t="s">
        <v>252</v>
      </c>
      <c r="AT275" s="178" t="s">
        <v>181</v>
      </c>
      <c r="AU275" s="178" t="s">
        <v>186</v>
      </c>
      <c r="AY275" s="17" t="s">
        <v>179</v>
      </c>
      <c r="BE275" s="179">
        <f>IF(N275="základní",J275,0)</f>
        <v>0</v>
      </c>
      <c r="BF275" s="179">
        <f>IF(N275="snížená",J275,0)</f>
        <v>0</v>
      </c>
      <c r="BG275" s="179">
        <f>IF(N275="zákl. přenesená",J275,0)</f>
        <v>0</v>
      </c>
      <c r="BH275" s="179">
        <f>IF(N275="sníž. přenesená",J275,0)</f>
        <v>0</v>
      </c>
      <c r="BI275" s="179">
        <f>IF(N275="nulová",J275,0)</f>
        <v>0</v>
      </c>
      <c r="BJ275" s="17" t="s">
        <v>186</v>
      </c>
      <c r="BK275" s="179">
        <f>ROUND(I275*H275,2)</f>
        <v>0</v>
      </c>
      <c r="BL275" s="17" t="s">
        <v>252</v>
      </c>
      <c r="BM275" s="178" t="s">
        <v>512</v>
      </c>
    </row>
    <row r="276" spans="1:65" s="2" customFormat="1" ht="16.5" customHeight="1">
      <c r="A276" s="36"/>
      <c r="B276" s="165"/>
      <c r="C276" s="189" t="s">
        <v>513</v>
      </c>
      <c r="D276" s="189" t="s">
        <v>194</v>
      </c>
      <c r="E276" s="190" t="s">
        <v>514</v>
      </c>
      <c r="F276" s="191" t="s">
        <v>515</v>
      </c>
      <c r="G276" s="192" t="s">
        <v>347</v>
      </c>
      <c r="H276" s="193">
        <v>20</v>
      </c>
      <c r="I276" s="194"/>
      <c r="J276" s="195">
        <f>ROUND(I276*H276,2)</f>
        <v>0</v>
      </c>
      <c r="K276" s="196"/>
      <c r="L276" s="197"/>
      <c r="M276" s="198" t="s">
        <v>1</v>
      </c>
      <c r="N276" s="199" t="s">
        <v>43</v>
      </c>
      <c r="O276" s="75"/>
      <c r="P276" s="176">
        <f>O276*H276</f>
        <v>0</v>
      </c>
      <c r="Q276" s="176">
        <v>0.00022</v>
      </c>
      <c r="R276" s="176">
        <f>Q276*H276</f>
        <v>0.0044</v>
      </c>
      <c r="S276" s="176">
        <v>0</v>
      </c>
      <c r="T276" s="177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78" t="s">
        <v>288</v>
      </c>
      <c r="AT276" s="178" t="s">
        <v>194</v>
      </c>
      <c r="AU276" s="178" t="s">
        <v>186</v>
      </c>
      <c r="AY276" s="17" t="s">
        <v>179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17" t="s">
        <v>186</v>
      </c>
      <c r="BK276" s="179">
        <f>ROUND(I276*H276,2)</f>
        <v>0</v>
      </c>
      <c r="BL276" s="17" t="s">
        <v>252</v>
      </c>
      <c r="BM276" s="178" t="s">
        <v>516</v>
      </c>
    </row>
    <row r="277" spans="1:65" s="2" customFormat="1" ht="21.75" customHeight="1">
      <c r="A277" s="36"/>
      <c r="B277" s="165"/>
      <c r="C277" s="166" t="s">
        <v>517</v>
      </c>
      <c r="D277" s="166" t="s">
        <v>181</v>
      </c>
      <c r="E277" s="167" t="s">
        <v>518</v>
      </c>
      <c r="F277" s="168" t="s">
        <v>519</v>
      </c>
      <c r="G277" s="169" t="s">
        <v>347</v>
      </c>
      <c r="H277" s="170">
        <v>20</v>
      </c>
      <c r="I277" s="171"/>
      <c r="J277" s="172">
        <f>ROUND(I277*H277,2)</f>
        <v>0</v>
      </c>
      <c r="K277" s="173"/>
      <c r="L277" s="37"/>
      <c r="M277" s="174" t="s">
        <v>1</v>
      </c>
      <c r="N277" s="175" t="s">
        <v>43</v>
      </c>
      <c r="O277" s="75"/>
      <c r="P277" s="176">
        <f>O277*H277</f>
        <v>0</v>
      </c>
      <c r="Q277" s="176">
        <v>0</v>
      </c>
      <c r="R277" s="176">
        <f>Q277*H277</f>
        <v>0</v>
      </c>
      <c r="S277" s="176">
        <v>0</v>
      </c>
      <c r="T277" s="177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78" t="s">
        <v>252</v>
      </c>
      <c r="AT277" s="178" t="s">
        <v>181</v>
      </c>
      <c r="AU277" s="178" t="s">
        <v>186</v>
      </c>
      <c r="AY277" s="17" t="s">
        <v>179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7" t="s">
        <v>186</v>
      </c>
      <c r="BK277" s="179">
        <f>ROUND(I277*H277,2)</f>
        <v>0</v>
      </c>
      <c r="BL277" s="17" t="s">
        <v>252</v>
      </c>
      <c r="BM277" s="178" t="s">
        <v>520</v>
      </c>
    </row>
    <row r="278" spans="1:65" s="2" customFormat="1" ht="16.5" customHeight="1">
      <c r="A278" s="36"/>
      <c r="B278" s="165"/>
      <c r="C278" s="189" t="s">
        <v>521</v>
      </c>
      <c r="D278" s="189" t="s">
        <v>194</v>
      </c>
      <c r="E278" s="190" t="s">
        <v>522</v>
      </c>
      <c r="F278" s="191" t="s">
        <v>523</v>
      </c>
      <c r="G278" s="192" t="s">
        <v>499</v>
      </c>
      <c r="H278" s="193">
        <v>20</v>
      </c>
      <c r="I278" s="194"/>
      <c r="J278" s="195">
        <f>ROUND(I278*H278,2)</f>
        <v>0</v>
      </c>
      <c r="K278" s="196"/>
      <c r="L278" s="197"/>
      <c r="M278" s="198" t="s">
        <v>1</v>
      </c>
      <c r="N278" s="199" t="s">
        <v>43</v>
      </c>
      <c r="O278" s="75"/>
      <c r="P278" s="176">
        <f>O278*H278</f>
        <v>0</v>
      </c>
      <c r="Q278" s="176">
        <v>0.01</v>
      </c>
      <c r="R278" s="176">
        <f>Q278*H278</f>
        <v>0.2</v>
      </c>
      <c r="S278" s="176">
        <v>0</v>
      </c>
      <c r="T278" s="177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78" t="s">
        <v>288</v>
      </c>
      <c r="AT278" s="178" t="s">
        <v>194</v>
      </c>
      <c r="AU278" s="178" t="s">
        <v>186</v>
      </c>
      <c r="AY278" s="17" t="s">
        <v>179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17" t="s">
        <v>186</v>
      </c>
      <c r="BK278" s="179">
        <f>ROUND(I278*H278,2)</f>
        <v>0</v>
      </c>
      <c r="BL278" s="17" t="s">
        <v>252</v>
      </c>
      <c r="BM278" s="178" t="s">
        <v>524</v>
      </c>
    </row>
    <row r="279" spans="1:65" s="2" customFormat="1" ht="16.5" customHeight="1">
      <c r="A279" s="36"/>
      <c r="B279" s="165"/>
      <c r="C279" s="189" t="s">
        <v>525</v>
      </c>
      <c r="D279" s="189" t="s">
        <v>194</v>
      </c>
      <c r="E279" s="190" t="s">
        <v>526</v>
      </c>
      <c r="F279" s="191" t="s">
        <v>527</v>
      </c>
      <c r="G279" s="192" t="s">
        <v>304</v>
      </c>
      <c r="H279" s="193">
        <v>35</v>
      </c>
      <c r="I279" s="194"/>
      <c r="J279" s="195">
        <f>ROUND(I279*H279,2)</f>
        <v>0</v>
      </c>
      <c r="K279" s="196"/>
      <c r="L279" s="197"/>
      <c r="M279" s="198" t="s">
        <v>1</v>
      </c>
      <c r="N279" s="199" t="s">
        <v>43</v>
      </c>
      <c r="O279" s="75"/>
      <c r="P279" s="176">
        <f>O279*H279</f>
        <v>0</v>
      </c>
      <c r="Q279" s="176">
        <v>0.001</v>
      </c>
      <c r="R279" s="176">
        <f>Q279*H279</f>
        <v>0.035</v>
      </c>
      <c r="S279" s="176">
        <v>0</v>
      </c>
      <c r="T279" s="177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78" t="s">
        <v>288</v>
      </c>
      <c r="AT279" s="178" t="s">
        <v>194</v>
      </c>
      <c r="AU279" s="178" t="s">
        <v>186</v>
      </c>
      <c r="AY279" s="17" t="s">
        <v>179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7" t="s">
        <v>186</v>
      </c>
      <c r="BK279" s="179">
        <f>ROUND(I279*H279,2)</f>
        <v>0</v>
      </c>
      <c r="BL279" s="17" t="s">
        <v>252</v>
      </c>
      <c r="BM279" s="178" t="s">
        <v>528</v>
      </c>
    </row>
    <row r="280" spans="1:65" s="2" customFormat="1" ht="24.15" customHeight="1">
      <c r="A280" s="36"/>
      <c r="B280" s="165"/>
      <c r="C280" s="166" t="s">
        <v>529</v>
      </c>
      <c r="D280" s="166" t="s">
        <v>181</v>
      </c>
      <c r="E280" s="167" t="s">
        <v>530</v>
      </c>
      <c r="F280" s="168" t="s">
        <v>531</v>
      </c>
      <c r="G280" s="169" t="s">
        <v>184</v>
      </c>
      <c r="H280" s="170">
        <v>97.585</v>
      </c>
      <c r="I280" s="171"/>
      <c r="J280" s="172">
        <f>ROUND(I280*H280,2)</f>
        <v>0</v>
      </c>
      <c r="K280" s="173"/>
      <c r="L280" s="37"/>
      <c r="M280" s="174" t="s">
        <v>1</v>
      </c>
      <c r="N280" s="175" t="s">
        <v>43</v>
      </c>
      <c r="O280" s="75"/>
      <c r="P280" s="176">
        <f>O280*H280</f>
        <v>0</v>
      </c>
      <c r="Q280" s="176">
        <v>1E-05</v>
      </c>
      <c r="R280" s="176">
        <f>Q280*H280</f>
        <v>0.00097585</v>
      </c>
      <c r="S280" s="176">
        <v>0</v>
      </c>
      <c r="T280" s="177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78" t="s">
        <v>252</v>
      </c>
      <c r="AT280" s="178" t="s">
        <v>181</v>
      </c>
      <c r="AU280" s="178" t="s">
        <v>186</v>
      </c>
      <c r="AY280" s="17" t="s">
        <v>179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7" t="s">
        <v>186</v>
      </c>
      <c r="BK280" s="179">
        <f>ROUND(I280*H280,2)</f>
        <v>0</v>
      </c>
      <c r="BL280" s="17" t="s">
        <v>252</v>
      </c>
      <c r="BM280" s="178" t="s">
        <v>532</v>
      </c>
    </row>
    <row r="281" spans="1:51" s="13" customFormat="1" ht="12">
      <c r="A281" s="13"/>
      <c r="B281" s="180"/>
      <c r="C281" s="13"/>
      <c r="D281" s="181" t="s">
        <v>188</v>
      </c>
      <c r="E281" s="182" t="s">
        <v>1</v>
      </c>
      <c r="F281" s="183" t="s">
        <v>84</v>
      </c>
      <c r="G281" s="13"/>
      <c r="H281" s="184">
        <v>97.585</v>
      </c>
      <c r="I281" s="185"/>
      <c r="J281" s="13"/>
      <c r="K281" s="13"/>
      <c r="L281" s="180"/>
      <c r="M281" s="186"/>
      <c r="N281" s="187"/>
      <c r="O281" s="187"/>
      <c r="P281" s="187"/>
      <c r="Q281" s="187"/>
      <c r="R281" s="187"/>
      <c r="S281" s="187"/>
      <c r="T281" s="18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2" t="s">
        <v>188</v>
      </c>
      <c r="AU281" s="182" t="s">
        <v>186</v>
      </c>
      <c r="AV281" s="13" t="s">
        <v>186</v>
      </c>
      <c r="AW281" s="13" t="s">
        <v>33</v>
      </c>
      <c r="AX281" s="13" t="s">
        <v>82</v>
      </c>
      <c r="AY281" s="182" t="s">
        <v>179</v>
      </c>
    </row>
    <row r="282" spans="1:65" s="2" customFormat="1" ht="21.75" customHeight="1">
      <c r="A282" s="36"/>
      <c r="B282" s="165"/>
      <c r="C282" s="166" t="s">
        <v>533</v>
      </c>
      <c r="D282" s="166" t="s">
        <v>181</v>
      </c>
      <c r="E282" s="167" t="s">
        <v>534</v>
      </c>
      <c r="F282" s="168" t="s">
        <v>535</v>
      </c>
      <c r="G282" s="169" t="s">
        <v>184</v>
      </c>
      <c r="H282" s="170">
        <v>243.257</v>
      </c>
      <c r="I282" s="171"/>
      <c r="J282" s="172">
        <f>ROUND(I282*H282,2)</f>
        <v>0</v>
      </c>
      <c r="K282" s="173"/>
      <c r="L282" s="37"/>
      <c r="M282" s="174" t="s">
        <v>1</v>
      </c>
      <c r="N282" s="175" t="s">
        <v>43</v>
      </c>
      <c r="O282" s="75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78" t="s">
        <v>252</v>
      </c>
      <c r="AT282" s="178" t="s">
        <v>181</v>
      </c>
      <c r="AU282" s="178" t="s">
        <v>186</v>
      </c>
      <c r="AY282" s="17" t="s">
        <v>179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7" t="s">
        <v>186</v>
      </c>
      <c r="BK282" s="179">
        <f>ROUND(I282*H282,2)</f>
        <v>0</v>
      </c>
      <c r="BL282" s="17" t="s">
        <v>252</v>
      </c>
      <c r="BM282" s="178" t="s">
        <v>536</v>
      </c>
    </row>
    <row r="283" spans="1:51" s="13" customFormat="1" ht="12">
      <c r="A283" s="13"/>
      <c r="B283" s="180"/>
      <c r="C283" s="13"/>
      <c r="D283" s="181" t="s">
        <v>188</v>
      </c>
      <c r="E283" s="182" t="s">
        <v>1</v>
      </c>
      <c r="F283" s="183" t="s">
        <v>119</v>
      </c>
      <c r="G283" s="13"/>
      <c r="H283" s="184">
        <v>243.257</v>
      </c>
      <c r="I283" s="185"/>
      <c r="J283" s="13"/>
      <c r="K283" s="13"/>
      <c r="L283" s="180"/>
      <c r="M283" s="186"/>
      <c r="N283" s="187"/>
      <c r="O283" s="187"/>
      <c r="P283" s="187"/>
      <c r="Q283" s="187"/>
      <c r="R283" s="187"/>
      <c r="S283" s="187"/>
      <c r="T283" s="18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2" t="s">
        <v>188</v>
      </c>
      <c r="AU283" s="182" t="s">
        <v>186</v>
      </c>
      <c r="AV283" s="13" t="s">
        <v>186</v>
      </c>
      <c r="AW283" s="13" t="s">
        <v>33</v>
      </c>
      <c r="AX283" s="13" t="s">
        <v>82</v>
      </c>
      <c r="AY283" s="182" t="s">
        <v>179</v>
      </c>
    </row>
    <row r="284" spans="1:65" s="2" customFormat="1" ht="24.15" customHeight="1">
      <c r="A284" s="36"/>
      <c r="B284" s="165"/>
      <c r="C284" s="189" t="s">
        <v>537</v>
      </c>
      <c r="D284" s="189" t="s">
        <v>194</v>
      </c>
      <c r="E284" s="190" t="s">
        <v>538</v>
      </c>
      <c r="F284" s="191" t="s">
        <v>539</v>
      </c>
      <c r="G284" s="192" t="s">
        <v>184</v>
      </c>
      <c r="H284" s="193">
        <v>391.968</v>
      </c>
      <c r="I284" s="194"/>
      <c r="J284" s="195">
        <f>ROUND(I284*H284,2)</f>
        <v>0</v>
      </c>
      <c r="K284" s="196"/>
      <c r="L284" s="197"/>
      <c r="M284" s="198" t="s">
        <v>1</v>
      </c>
      <c r="N284" s="199" t="s">
        <v>43</v>
      </c>
      <c r="O284" s="75"/>
      <c r="P284" s="176">
        <f>O284*H284</f>
        <v>0</v>
      </c>
      <c r="Q284" s="176">
        <v>0.00014</v>
      </c>
      <c r="R284" s="176">
        <f>Q284*H284</f>
        <v>0.05487552</v>
      </c>
      <c r="S284" s="176">
        <v>0</v>
      </c>
      <c r="T284" s="177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78" t="s">
        <v>288</v>
      </c>
      <c r="AT284" s="178" t="s">
        <v>194</v>
      </c>
      <c r="AU284" s="178" t="s">
        <v>186</v>
      </c>
      <c r="AY284" s="17" t="s">
        <v>179</v>
      </c>
      <c r="BE284" s="179">
        <f>IF(N284="základní",J284,0)</f>
        <v>0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17" t="s">
        <v>186</v>
      </c>
      <c r="BK284" s="179">
        <f>ROUND(I284*H284,2)</f>
        <v>0</v>
      </c>
      <c r="BL284" s="17" t="s">
        <v>252</v>
      </c>
      <c r="BM284" s="178" t="s">
        <v>540</v>
      </c>
    </row>
    <row r="285" spans="1:51" s="13" customFormat="1" ht="12">
      <c r="A285" s="13"/>
      <c r="B285" s="180"/>
      <c r="C285" s="13"/>
      <c r="D285" s="181" t="s">
        <v>188</v>
      </c>
      <c r="E285" s="182" t="s">
        <v>1</v>
      </c>
      <c r="F285" s="183" t="s">
        <v>84</v>
      </c>
      <c r="G285" s="13"/>
      <c r="H285" s="184">
        <v>97.585</v>
      </c>
      <c r="I285" s="185"/>
      <c r="J285" s="13"/>
      <c r="K285" s="13"/>
      <c r="L285" s="180"/>
      <c r="M285" s="186"/>
      <c r="N285" s="187"/>
      <c r="O285" s="187"/>
      <c r="P285" s="187"/>
      <c r="Q285" s="187"/>
      <c r="R285" s="187"/>
      <c r="S285" s="187"/>
      <c r="T285" s="18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2" t="s">
        <v>188</v>
      </c>
      <c r="AU285" s="182" t="s">
        <v>186</v>
      </c>
      <c r="AV285" s="13" t="s">
        <v>186</v>
      </c>
      <c r="AW285" s="13" t="s">
        <v>33</v>
      </c>
      <c r="AX285" s="13" t="s">
        <v>77</v>
      </c>
      <c r="AY285" s="182" t="s">
        <v>179</v>
      </c>
    </row>
    <row r="286" spans="1:51" s="13" customFormat="1" ht="12">
      <c r="A286" s="13"/>
      <c r="B286" s="180"/>
      <c r="C286" s="13"/>
      <c r="D286" s="181" t="s">
        <v>188</v>
      </c>
      <c r="E286" s="182" t="s">
        <v>1</v>
      </c>
      <c r="F286" s="183" t="s">
        <v>119</v>
      </c>
      <c r="G286" s="13"/>
      <c r="H286" s="184">
        <v>243.257</v>
      </c>
      <c r="I286" s="185"/>
      <c r="J286" s="13"/>
      <c r="K286" s="13"/>
      <c r="L286" s="180"/>
      <c r="M286" s="186"/>
      <c r="N286" s="187"/>
      <c r="O286" s="187"/>
      <c r="P286" s="187"/>
      <c r="Q286" s="187"/>
      <c r="R286" s="187"/>
      <c r="S286" s="187"/>
      <c r="T286" s="18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2" t="s">
        <v>188</v>
      </c>
      <c r="AU286" s="182" t="s">
        <v>186</v>
      </c>
      <c r="AV286" s="13" t="s">
        <v>186</v>
      </c>
      <c r="AW286" s="13" t="s">
        <v>33</v>
      </c>
      <c r="AX286" s="13" t="s">
        <v>77</v>
      </c>
      <c r="AY286" s="182" t="s">
        <v>179</v>
      </c>
    </row>
    <row r="287" spans="1:51" s="14" customFormat="1" ht="12">
      <c r="A287" s="14"/>
      <c r="B287" s="200"/>
      <c r="C287" s="14"/>
      <c r="D287" s="181" t="s">
        <v>188</v>
      </c>
      <c r="E287" s="201" t="s">
        <v>1</v>
      </c>
      <c r="F287" s="202" t="s">
        <v>337</v>
      </c>
      <c r="G287" s="14"/>
      <c r="H287" s="203">
        <v>340.842</v>
      </c>
      <c r="I287" s="204"/>
      <c r="J287" s="14"/>
      <c r="K287" s="14"/>
      <c r="L287" s="200"/>
      <c r="M287" s="205"/>
      <c r="N287" s="206"/>
      <c r="O287" s="206"/>
      <c r="P287" s="206"/>
      <c r="Q287" s="206"/>
      <c r="R287" s="206"/>
      <c r="S287" s="206"/>
      <c r="T287" s="20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01" t="s">
        <v>188</v>
      </c>
      <c r="AU287" s="201" t="s">
        <v>186</v>
      </c>
      <c r="AV287" s="14" t="s">
        <v>185</v>
      </c>
      <c r="AW287" s="14" t="s">
        <v>33</v>
      </c>
      <c r="AX287" s="14" t="s">
        <v>82</v>
      </c>
      <c r="AY287" s="201" t="s">
        <v>179</v>
      </c>
    </row>
    <row r="288" spans="1:51" s="13" customFormat="1" ht="12">
      <c r="A288" s="13"/>
      <c r="B288" s="180"/>
      <c r="C288" s="13"/>
      <c r="D288" s="181" t="s">
        <v>188</v>
      </c>
      <c r="E288" s="13"/>
      <c r="F288" s="183" t="s">
        <v>541</v>
      </c>
      <c r="G288" s="13"/>
      <c r="H288" s="184">
        <v>391.968</v>
      </c>
      <c r="I288" s="185"/>
      <c r="J288" s="13"/>
      <c r="K288" s="13"/>
      <c r="L288" s="180"/>
      <c r="M288" s="186"/>
      <c r="N288" s="187"/>
      <c r="O288" s="187"/>
      <c r="P288" s="187"/>
      <c r="Q288" s="187"/>
      <c r="R288" s="187"/>
      <c r="S288" s="187"/>
      <c r="T288" s="18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2" t="s">
        <v>188</v>
      </c>
      <c r="AU288" s="182" t="s">
        <v>186</v>
      </c>
      <c r="AV288" s="13" t="s">
        <v>186</v>
      </c>
      <c r="AW288" s="13" t="s">
        <v>3</v>
      </c>
      <c r="AX288" s="13" t="s">
        <v>82</v>
      </c>
      <c r="AY288" s="182" t="s">
        <v>179</v>
      </c>
    </row>
    <row r="289" spans="1:65" s="2" customFormat="1" ht="16.5" customHeight="1">
      <c r="A289" s="36"/>
      <c r="B289" s="165"/>
      <c r="C289" s="166" t="s">
        <v>542</v>
      </c>
      <c r="D289" s="166" t="s">
        <v>181</v>
      </c>
      <c r="E289" s="167" t="s">
        <v>543</v>
      </c>
      <c r="F289" s="168" t="s">
        <v>544</v>
      </c>
      <c r="G289" s="169" t="s">
        <v>184</v>
      </c>
      <c r="H289" s="170">
        <v>340.842</v>
      </c>
      <c r="I289" s="171"/>
      <c r="J289" s="172">
        <f>ROUND(I289*H289,2)</f>
        <v>0</v>
      </c>
      <c r="K289" s="173"/>
      <c r="L289" s="37"/>
      <c r="M289" s="174" t="s">
        <v>1</v>
      </c>
      <c r="N289" s="175" t="s">
        <v>43</v>
      </c>
      <c r="O289" s="75"/>
      <c r="P289" s="176">
        <f>O289*H289</f>
        <v>0</v>
      </c>
      <c r="Q289" s="176">
        <v>0.00014</v>
      </c>
      <c r="R289" s="176">
        <f>Q289*H289</f>
        <v>0.04771787999999999</v>
      </c>
      <c r="S289" s="176">
        <v>0</v>
      </c>
      <c r="T289" s="177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78" t="s">
        <v>252</v>
      </c>
      <c r="AT289" s="178" t="s">
        <v>181</v>
      </c>
      <c r="AU289" s="178" t="s">
        <v>186</v>
      </c>
      <c r="AY289" s="17" t="s">
        <v>179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7" t="s">
        <v>186</v>
      </c>
      <c r="BK289" s="179">
        <f>ROUND(I289*H289,2)</f>
        <v>0</v>
      </c>
      <c r="BL289" s="17" t="s">
        <v>252</v>
      </c>
      <c r="BM289" s="178" t="s">
        <v>545</v>
      </c>
    </row>
    <row r="290" spans="1:51" s="13" customFormat="1" ht="12">
      <c r="A290" s="13"/>
      <c r="B290" s="180"/>
      <c r="C290" s="13"/>
      <c r="D290" s="181" t="s">
        <v>188</v>
      </c>
      <c r="E290" s="182" t="s">
        <v>1</v>
      </c>
      <c r="F290" s="183" t="s">
        <v>546</v>
      </c>
      <c r="G290" s="13"/>
      <c r="H290" s="184">
        <v>340.842</v>
      </c>
      <c r="I290" s="185"/>
      <c r="J290" s="13"/>
      <c r="K290" s="13"/>
      <c r="L290" s="180"/>
      <c r="M290" s="186"/>
      <c r="N290" s="187"/>
      <c r="O290" s="187"/>
      <c r="P290" s="187"/>
      <c r="Q290" s="187"/>
      <c r="R290" s="187"/>
      <c r="S290" s="187"/>
      <c r="T290" s="18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2" t="s">
        <v>188</v>
      </c>
      <c r="AU290" s="182" t="s">
        <v>186</v>
      </c>
      <c r="AV290" s="13" t="s">
        <v>186</v>
      </c>
      <c r="AW290" s="13" t="s">
        <v>33</v>
      </c>
      <c r="AX290" s="13" t="s">
        <v>82</v>
      </c>
      <c r="AY290" s="182" t="s">
        <v>179</v>
      </c>
    </row>
    <row r="291" spans="1:65" s="2" customFormat="1" ht="24.15" customHeight="1">
      <c r="A291" s="36"/>
      <c r="B291" s="165"/>
      <c r="C291" s="166" t="s">
        <v>547</v>
      </c>
      <c r="D291" s="166" t="s">
        <v>181</v>
      </c>
      <c r="E291" s="167" t="s">
        <v>548</v>
      </c>
      <c r="F291" s="168" t="s">
        <v>549</v>
      </c>
      <c r="G291" s="169" t="s">
        <v>360</v>
      </c>
      <c r="H291" s="208"/>
      <c r="I291" s="171"/>
      <c r="J291" s="172">
        <f>ROUND(I291*H291,2)</f>
        <v>0</v>
      </c>
      <c r="K291" s="173"/>
      <c r="L291" s="37"/>
      <c r="M291" s="174" t="s">
        <v>1</v>
      </c>
      <c r="N291" s="175" t="s">
        <v>43</v>
      </c>
      <c r="O291" s="75"/>
      <c r="P291" s="176">
        <f>O291*H291</f>
        <v>0</v>
      </c>
      <c r="Q291" s="176">
        <v>0</v>
      </c>
      <c r="R291" s="176">
        <f>Q291*H291</f>
        <v>0</v>
      </c>
      <c r="S291" s="176">
        <v>0</v>
      </c>
      <c r="T291" s="177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78" t="s">
        <v>252</v>
      </c>
      <c r="AT291" s="178" t="s">
        <v>181</v>
      </c>
      <c r="AU291" s="178" t="s">
        <v>186</v>
      </c>
      <c r="AY291" s="17" t="s">
        <v>179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17" t="s">
        <v>186</v>
      </c>
      <c r="BK291" s="179">
        <f>ROUND(I291*H291,2)</f>
        <v>0</v>
      </c>
      <c r="BL291" s="17" t="s">
        <v>252</v>
      </c>
      <c r="BM291" s="178" t="s">
        <v>550</v>
      </c>
    </row>
    <row r="292" spans="1:63" s="12" customFormat="1" ht="22.8" customHeight="1">
      <c r="A292" s="12"/>
      <c r="B292" s="152"/>
      <c r="C292" s="12"/>
      <c r="D292" s="153" t="s">
        <v>76</v>
      </c>
      <c r="E292" s="163" t="s">
        <v>551</v>
      </c>
      <c r="F292" s="163" t="s">
        <v>552</v>
      </c>
      <c r="G292" s="12"/>
      <c r="H292" s="12"/>
      <c r="I292" s="155"/>
      <c r="J292" s="164">
        <f>BK292</f>
        <v>0</v>
      </c>
      <c r="K292" s="12"/>
      <c r="L292" s="152"/>
      <c r="M292" s="157"/>
      <c r="N292" s="158"/>
      <c r="O292" s="158"/>
      <c r="P292" s="159">
        <f>SUM(P293:P295)</f>
        <v>0</v>
      </c>
      <c r="Q292" s="158"/>
      <c r="R292" s="159">
        <f>SUM(R293:R295)</f>
        <v>0.14307999999999998</v>
      </c>
      <c r="S292" s="158"/>
      <c r="T292" s="160">
        <f>SUM(T293:T295)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53" t="s">
        <v>186</v>
      </c>
      <c r="AT292" s="161" t="s">
        <v>76</v>
      </c>
      <c r="AU292" s="161" t="s">
        <v>82</v>
      </c>
      <c r="AY292" s="153" t="s">
        <v>179</v>
      </c>
      <c r="BK292" s="162">
        <f>SUM(BK293:BK295)</f>
        <v>0</v>
      </c>
    </row>
    <row r="293" spans="1:65" s="2" customFormat="1" ht="33" customHeight="1">
      <c r="A293" s="36"/>
      <c r="B293" s="165"/>
      <c r="C293" s="166" t="s">
        <v>553</v>
      </c>
      <c r="D293" s="166" t="s">
        <v>181</v>
      </c>
      <c r="E293" s="167" t="s">
        <v>554</v>
      </c>
      <c r="F293" s="168" t="s">
        <v>555</v>
      </c>
      <c r="G293" s="169" t="s">
        <v>347</v>
      </c>
      <c r="H293" s="170">
        <v>4</v>
      </c>
      <c r="I293" s="171"/>
      <c r="J293" s="172">
        <f>ROUND(I293*H293,2)</f>
        <v>0</v>
      </c>
      <c r="K293" s="173"/>
      <c r="L293" s="37"/>
      <c r="M293" s="174" t="s">
        <v>1</v>
      </c>
      <c r="N293" s="175" t="s">
        <v>43</v>
      </c>
      <c r="O293" s="75"/>
      <c r="P293" s="176">
        <f>O293*H293</f>
        <v>0</v>
      </c>
      <c r="Q293" s="176">
        <v>0.00027</v>
      </c>
      <c r="R293" s="176">
        <f>Q293*H293</f>
        <v>0.00108</v>
      </c>
      <c r="S293" s="176">
        <v>0</v>
      </c>
      <c r="T293" s="177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78" t="s">
        <v>252</v>
      </c>
      <c r="AT293" s="178" t="s">
        <v>181</v>
      </c>
      <c r="AU293" s="178" t="s">
        <v>186</v>
      </c>
      <c r="AY293" s="17" t="s">
        <v>179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7" t="s">
        <v>186</v>
      </c>
      <c r="BK293" s="179">
        <f>ROUND(I293*H293,2)</f>
        <v>0</v>
      </c>
      <c r="BL293" s="17" t="s">
        <v>252</v>
      </c>
      <c r="BM293" s="178" t="s">
        <v>556</v>
      </c>
    </row>
    <row r="294" spans="1:65" s="2" customFormat="1" ht="16.5" customHeight="1">
      <c r="A294" s="36"/>
      <c r="B294" s="165"/>
      <c r="C294" s="189" t="s">
        <v>557</v>
      </c>
      <c r="D294" s="189" t="s">
        <v>194</v>
      </c>
      <c r="E294" s="190" t="s">
        <v>558</v>
      </c>
      <c r="F294" s="191" t="s">
        <v>559</v>
      </c>
      <c r="G294" s="192" t="s">
        <v>347</v>
      </c>
      <c r="H294" s="193">
        <v>4</v>
      </c>
      <c r="I294" s="194"/>
      <c r="J294" s="195">
        <f>ROUND(I294*H294,2)</f>
        <v>0</v>
      </c>
      <c r="K294" s="196"/>
      <c r="L294" s="197"/>
      <c r="M294" s="198" t="s">
        <v>1</v>
      </c>
      <c r="N294" s="199" t="s">
        <v>43</v>
      </c>
      <c r="O294" s="75"/>
      <c r="P294" s="176">
        <f>O294*H294</f>
        <v>0</v>
      </c>
      <c r="Q294" s="176">
        <v>0.0355</v>
      </c>
      <c r="R294" s="176">
        <f>Q294*H294</f>
        <v>0.142</v>
      </c>
      <c r="S294" s="176">
        <v>0</v>
      </c>
      <c r="T294" s="177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78" t="s">
        <v>288</v>
      </c>
      <c r="AT294" s="178" t="s">
        <v>194</v>
      </c>
      <c r="AU294" s="178" t="s">
        <v>186</v>
      </c>
      <c r="AY294" s="17" t="s">
        <v>179</v>
      </c>
      <c r="BE294" s="179">
        <f>IF(N294="základní",J294,0)</f>
        <v>0</v>
      </c>
      <c r="BF294" s="179">
        <f>IF(N294="snížená",J294,0)</f>
        <v>0</v>
      </c>
      <c r="BG294" s="179">
        <f>IF(N294="zákl. přenesená",J294,0)</f>
        <v>0</v>
      </c>
      <c r="BH294" s="179">
        <f>IF(N294="sníž. přenesená",J294,0)</f>
        <v>0</v>
      </c>
      <c r="BI294" s="179">
        <f>IF(N294="nulová",J294,0)</f>
        <v>0</v>
      </c>
      <c r="BJ294" s="17" t="s">
        <v>186</v>
      </c>
      <c r="BK294" s="179">
        <f>ROUND(I294*H294,2)</f>
        <v>0</v>
      </c>
      <c r="BL294" s="17" t="s">
        <v>252</v>
      </c>
      <c r="BM294" s="178" t="s">
        <v>560</v>
      </c>
    </row>
    <row r="295" spans="1:65" s="2" customFormat="1" ht="24.15" customHeight="1">
      <c r="A295" s="36"/>
      <c r="B295" s="165"/>
      <c r="C295" s="166" t="s">
        <v>561</v>
      </c>
      <c r="D295" s="166" t="s">
        <v>181</v>
      </c>
      <c r="E295" s="167" t="s">
        <v>562</v>
      </c>
      <c r="F295" s="168" t="s">
        <v>563</v>
      </c>
      <c r="G295" s="169" t="s">
        <v>360</v>
      </c>
      <c r="H295" s="208"/>
      <c r="I295" s="171"/>
      <c r="J295" s="172">
        <f>ROUND(I295*H295,2)</f>
        <v>0</v>
      </c>
      <c r="K295" s="173"/>
      <c r="L295" s="37"/>
      <c r="M295" s="174" t="s">
        <v>1</v>
      </c>
      <c r="N295" s="175" t="s">
        <v>43</v>
      </c>
      <c r="O295" s="75"/>
      <c r="P295" s="176">
        <f>O295*H295</f>
        <v>0</v>
      </c>
      <c r="Q295" s="176">
        <v>0</v>
      </c>
      <c r="R295" s="176">
        <f>Q295*H295</f>
        <v>0</v>
      </c>
      <c r="S295" s="176">
        <v>0</v>
      </c>
      <c r="T295" s="177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78" t="s">
        <v>252</v>
      </c>
      <c r="AT295" s="178" t="s">
        <v>181</v>
      </c>
      <c r="AU295" s="178" t="s">
        <v>186</v>
      </c>
      <c r="AY295" s="17" t="s">
        <v>179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17" t="s">
        <v>186</v>
      </c>
      <c r="BK295" s="179">
        <f>ROUND(I295*H295,2)</f>
        <v>0</v>
      </c>
      <c r="BL295" s="17" t="s">
        <v>252</v>
      </c>
      <c r="BM295" s="178" t="s">
        <v>564</v>
      </c>
    </row>
    <row r="296" spans="1:63" s="12" customFormat="1" ht="22.8" customHeight="1">
      <c r="A296" s="12"/>
      <c r="B296" s="152"/>
      <c r="C296" s="12"/>
      <c r="D296" s="153" t="s">
        <v>76</v>
      </c>
      <c r="E296" s="163" t="s">
        <v>565</v>
      </c>
      <c r="F296" s="163" t="s">
        <v>566</v>
      </c>
      <c r="G296" s="12"/>
      <c r="H296" s="12"/>
      <c r="I296" s="155"/>
      <c r="J296" s="164">
        <f>BK296</f>
        <v>0</v>
      </c>
      <c r="K296" s="12"/>
      <c r="L296" s="152"/>
      <c r="M296" s="157"/>
      <c r="N296" s="158"/>
      <c r="O296" s="158"/>
      <c r="P296" s="159">
        <f>SUM(P297:P303)</f>
        <v>0</v>
      </c>
      <c r="Q296" s="158"/>
      <c r="R296" s="159">
        <f>SUM(R297:R303)</f>
        <v>0.12607564999999998</v>
      </c>
      <c r="S296" s="158"/>
      <c r="T296" s="160">
        <f>SUM(T297:T303)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53" t="s">
        <v>186</v>
      </c>
      <c r="AT296" s="161" t="s">
        <v>76</v>
      </c>
      <c r="AU296" s="161" t="s">
        <v>82</v>
      </c>
      <c r="AY296" s="153" t="s">
        <v>179</v>
      </c>
      <c r="BK296" s="162">
        <f>SUM(BK297:BK303)</f>
        <v>0</v>
      </c>
    </row>
    <row r="297" spans="1:65" s="2" customFormat="1" ht="16.5" customHeight="1">
      <c r="A297" s="36"/>
      <c r="B297" s="165"/>
      <c r="C297" s="166" t="s">
        <v>567</v>
      </c>
      <c r="D297" s="166" t="s">
        <v>181</v>
      </c>
      <c r="E297" s="167" t="s">
        <v>568</v>
      </c>
      <c r="F297" s="168" t="s">
        <v>569</v>
      </c>
      <c r="G297" s="169" t="s">
        <v>184</v>
      </c>
      <c r="H297" s="170">
        <v>66.44</v>
      </c>
      <c r="I297" s="171"/>
      <c r="J297" s="172">
        <f>ROUND(I297*H297,2)</f>
        <v>0</v>
      </c>
      <c r="K297" s="173"/>
      <c r="L297" s="37"/>
      <c r="M297" s="174" t="s">
        <v>1</v>
      </c>
      <c r="N297" s="175" t="s">
        <v>43</v>
      </c>
      <c r="O297" s="75"/>
      <c r="P297" s="176">
        <f>O297*H297</f>
        <v>0</v>
      </c>
      <c r="Q297" s="176">
        <v>0.00013</v>
      </c>
      <c r="R297" s="176">
        <f>Q297*H297</f>
        <v>0.0086372</v>
      </c>
      <c r="S297" s="176">
        <v>0</v>
      </c>
      <c r="T297" s="177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78" t="s">
        <v>252</v>
      </c>
      <c r="AT297" s="178" t="s">
        <v>181</v>
      </c>
      <c r="AU297" s="178" t="s">
        <v>186</v>
      </c>
      <c r="AY297" s="17" t="s">
        <v>179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7" t="s">
        <v>186</v>
      </c>
      <c r="BK297" s="179">
        <f>ROUND(I297*H297,2)</f>
        <v>0</v>
      </c>
      <c r="BL297" s="17" t="s">
        <v>252</v>
      </c>
      <c r="BM297" s="178" t="s">
        <v>570</v>
      </c>
    </row>
    <row r="298" spans="1:51" s="13" customFormat="1" ht="12">
      <c r="A298" s="13"/>
      <c r="B298" s="180"/>
      <c r="C298" s="13"/>
      <c r="D298" s="181" t="s">
        <v>188</v>
      </c>
      <c r="E298" s="182" t="s">
        <v>1</v>
      </c>
      <c r="F298" s="183" t="s">
        <v>136</v>
      </c>
      <c r="G298" s="13"/>
      <c r="H298" s="184">
        <v>66.44</v>
      </c>
      <c r="I298" s="185"/>
      <c r="J298" s="13"/>
      <c r="K298" s="13"/>
      <c r="L298" s="180"/>
      <c r="M298" s="186"/>
      <c r="N298" s="187"/>
      <c r="O298" s="187"/>
      <c r="P298" s="187"/>
      <c r="Q298" s="187"/>
      <c r="R298" s="187"/>
      <c r="S298" s="187"/>
      <c r="T298" s="18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2" t="s">
        <v>188</v>
      </c>
      <c r="AU298" s="182" t="s">
        <v>186</v>
      </c>
      <c r="AV298" s="13" t="s">
        <v>186</v>
      </c>
      <c r="AW298" s="13" t="s">
        <v>33</v>
      </c>
      <c r="AX298" s="13" t="s">
        <v>82</v>
      </c>
      <c r="AY298" s="182" t="s">
        <v>179</v>
      </c>
    </row>
    <row r="299" spans="1:65" s="2" customFormat="1" ht="16.5" customHeight="1">
      <c r="A299" s="36"/>
      <c r="B299" s="165"/>
      <c r="C299" s="166" t="s">
        <v>571</v>
      </c>
      <c r="D299" s="166" t="s">
        <v>181</v>
      </c>
      <c r="E299" s="167" t="s">
        <v>572</v>
      </c>
      <c r="F299" s="168" t="s">
        <v>573</v>
      </c>
      <c r="G299" s="169" t="s">
        <v>184</v>
      </c>
      <c r="H299" s="170">
        <v>66.44</v>
      </c>
      <c r="I299" s="171"/>
      <c r="J299" s="172">
        <f>ROUND(I299*H299,2)</f>
        <v>0</v>
      </c>
      <c r="K299" s="173"/>
      <c r="L299" s="37"/>
      <c r="M299" s="174" t="s">
        <v>1</v>
      </c>
      <c r="N299" s="175" t="s">
        <v>43</v>
      </c>
      <c r="O299" s="75"/>
      <c r="P299" s="176">
        <f>O299*H299</f>
        <v>0</v>
      </c>
      <c r="Q299" s="176">
        <v>0.00012</v>
      </c>
      <c r="R299" s="176">
        <f>Q299*H299</f>
        <v>0.0079728</v>
      </c>
      <c r="S299" s="176">
        <v>0</v>
      </c>
      <c r="T299" s="177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78" t="s">
        <v>252</v>
      </c>
      <c r="AT299" s="178" t="s">
        <v>181</v>
      </c>
      <c r="AU299" s="178" t="s">
        <v>186</v>
      </c>
      <c r="AY299" s="17" t="s">
        <v>179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17" t="s">
        <v>186</v>
      </c>
      <c r="BK299" s="179">
        <f>ROUND(I299*H299,2)</f>
        <v>0</v>
      </c>
      <c r="BL299" s="17" t="s">
        <v>252</v>
      </c>
      <c r="BM299" s="178" t="s">
        <v>574</v>
      </c>
    </row>
    <row r="300" spans="1:65" s="2" customFormat="1" ht="16.5" customHeight="1">
      <c r="A300" s="36"/>
      <c r="B300" s="165"/>
      <c r="C300" s="166" t="s">
        <v>575</v>
      </c>
      <c r="D300" s="166" t="s">
        <v>181</v>
      </c>
      <c r="E300" s="167" t="s">
        <v>576</v>
      </c>
      <c r="F300" s="168" t="s">
        <v>577</v>
      </c>
      <c r="G300" s="169" t="s">
        <v>184</v>
      </c>
      <c r="H300" s="170">
        <v>243.257</v>
      </c>
      <c r="I300" s="171"/>
      <c r="J300" s="172">
        <f>ROUND(I300*H300,2)</f>
        <v>0</v>
      </c>
      <c r="K300" s="173"/>
      <c r="L300" s="37"/>
      <c r="M300" s="174" t="s">
        <v>1</v>
      </c>
      <c r="N300" s="175" t="s">
        <v>43</v>
      </c>
      <c r="O300" s="75"/>
      <c r="P300" s="176">
        <f>O300*H300</f>
        <v>0</v>
      </c>
      <c r="Q300" s="176">
        <v>0</v>
      </c>
      <c r="R300" s="176">
        <f>Q300*H300</f>
        <v>0</v>
      </c>
      <c r="S300" s="176">
        <v>0</v>
      </c>
      <c r="T300" s="177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78" t="s">
        <v>252</v>
      </c>
      <c r="AT300" s="178" t="s">
        <v>181</v>
      </c>
      <c r="AU300" s="178" t="s">
        <v>186</v>
      </c>
      <c r="AY300" s="17" t="s">
        <v>179</v>
      </c>
      <c r="BE300" s="179">
        <f>IF(N300="základní",J300,0)</f>
        <v>0</v>
      </c>
      <c r="BF300" s="179">
        <f>IF(N300="snížená",J300,0)</f>
        <v>0</v>
      </c>
      <c r="BG300" s="179">
        <f>IF(N300="zákl. přenesená",J300,0)</f>
        <v>0</v>
      </c>
      <c r="BH300" s="179">
        <f>IF(N300="sníž. přenesená",J300,0)</f>
        <v>0</v>
      </c>
      <c r="BI300" s="179">
        <f>IF(N300="nulová",J300,0)</f>
        <v>0</v>
      </c>
      <c r="BJ300" s="17" t="s">
        <v>186</v>
      </c>
      <c r="BK300" s="179">
        <f>ROUND(I300*H300,2)</f>
        <v>0</v>
      </c>
      <c r="BL300" s="17" t="s">
        <v>252</v>
      </c>
      <c r="BM300" s="178" t="s">
        <v>578</v>
      </c>
    </row>
    <row r="301" spans="1:51" s="13" customFormat="1" ht="12">
      <c r="A301" s="13"/>
      <c r="B301" s="180"/>
      <c r="C301" s="13"/>
      <c r="D301" s="181" t="s">
        <v>188</v>
      </c>
      <c r="E301" s="182" t="s">
        <v>1</v>
      </c>
      <c r="F301" s="183" t="s">
        <v>119</v>
      </c>
      <c r="G301" s="13"/>
      <c r="H301" s="184">
        <v>243.257</v>
      </c>
      <c r="I301" s="185"/>
      <c r="J301" s="13"/>
      <c r="K301" s="13"/>
      <c r="L301" s="180"/>
      <c r="M301" s="186"/>
      <c r="N301" s="187"/>
      <c r="O301" s="187"/>
      <c r="P301" s="187"/>
      <c r="Q301" s="187"/>
      <c r="R301" s="187"/>
      <c r="S301" s="187"/>
      <c r="T301" s="18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82" t="s">
        <v>188</v>
      </c>
      <c r="AU301" s="182" t="s">
        <v>186</v>
      </c>
      <c r="AV301" s="13" t="s">
        <v>186</v>
      </c>
      <c r="AW301" s="13" t="s">
        <v>33</v>
      </c>
      <c r="AX301" s="13" t="s">
        <v>82</v>
      </c>
      <c r="AY301" s="182" t="s">
        <v>179</v>
      </c>
    </row>
    <row r="302" spans="1:65" s="2" customFormat="1" ht="24.15" customHeight="1">
      <c r="A302" s="36"/>
      <c r="B302" s="165"/>
      <c r="C302" s="166" t="s">
        <v>579</v>
      </c>
      <c r="D302" s="166" t="s">
        <v>181</v>
      </c>
      <c r="E302" s="167" t="s">
        <v>580</v>
      </c>
      <c r="F302" s="168" t="s">
        <v>581</v>
      </c>
      <c r="G302" s="169" t="s">
        <v>184</v>
      </c>
      <c r="H302" s="170">
        <v>243.257</v>
      </c>
      <c r="I302" s="171"/>
      <c r="J302" s="172">
        <f>ROUND(I302*H302,2)</f>
        <v>0</v>
      </c>
      <c r="K302" s="173"/>
      <c r="L302" s="37"/>
      <c r="M302" s="174" t="s">
        <v>1</v>
      </c>
      <c r="N302" s="175" t="s">
        <v>43</v>
      </c>
      <c r="O302" s="75"/>
      <c r="P302" s="176">
        <f>O302*H302</f>
        <v>0</v>
      </c>
      <c r="Q302" s="176">
        <v>0.00045</v>
      </c>
      <c r="R302" s="176">
        <f>Q302*H302</f>
        <v>0.10946565</v>
      </c>
      <c r="S302" s="176">
        <v>0</v>
      </c>
      <c r="T302" s="177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78" t="s">
        <v>252</v>
      </c>
      <c r="AT302" s="178" t="s">
        <v>181</v>
      </c>
      <c r="AU302" s="178" t="s">
        <v>186</v>
      </c>
      <c r="AY302" s="17" t="s">
        <v>179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17" t="s">
        <v>186</v>
      </c>
      <c r="BK302" s="179">
        <f>ROUND(I302*H302,2)</f>
        <v>0</v>
      </c>
      <c r="BL302" s="17" t="s">
        <v>252</v>
      </c>
      <c r="BM302" s="178" t="s">
        <v>582</v>
      </c>
    </row>
    <row r="303" spans="1:51" s="13" customFormat="1" ht="12">
      <c r="A303" s="13"/>
      <c r="B303" s="180"/>
      <c r="C303" s="13"/>
      <c r="D303" s="181" t="s">
        <v>188</v>
      </c>
      <c r="E303" s="182" t="s">
        <v>1</v>
      </c>
      <c r="F303" s="183" t="s">
        <v>119</v>
      </c>
      <c r="G303" s="13"/>
      <c r="H303" s="184">
        <v>243.257</v>
      </c>
      <c r="I303" s="185"/>
      <c r="J303" s="13"/>
      <c r="K303" s="13"/>
      <c r="L303" s="180"/>
      <c r="M303" s="186"/>
      <c r="N303" s="187"/>
      <c r="O303" s="187"/>
      <c r="P303" s="187"/>
      <c r="Q303" s="187"/>
      <c r="R303" s="187"/>
      <c r="S303" s="187"/>
      <c r="T303" s="18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2" t="s">
        <v>188</v>
      </c>
      <c r="AU303" s="182" t="s">
        <v>186</v>
      </c>
      <c r="AV303" s="13" t="s">
        <v>186</v>
      </c>
      <c r="AW303" s="13" t="s">
        <v>33</v>
      </c>
      <c r="AX303" s="13" t="s">
        <v>82</v>
      </c>
      <c r="AY303" s="182" t="s">
        <v>179</v>
      </c>
    </row>
    <row r="304" spans="1:63" s="12" customFormat="1" ht="25.9" customHeight="1">
      <c r="A304" s="12"/>
      <c r="B304" s="152"/>
      <c r="C304" s="12"/>
      <c r="D304" s="153" t="s">
        <v>76</v>
      </c>
      <c r="E304" s="154" t="s">
        <v>583</v>
      </c>
      <c r="F304" s="154" t="s">
        <v>584</v>
      </c>
      <c r="G304" s="12"/>
      <c r="H304" s="12"/>
      <c r="I304" s="155"/>
      <c r="J304" s="156">
        <f>BK304</f>
        <v>0</v>
      </c>
      <c r="K304" s="12"/>
      <c r="L304" s="152"/>
      <c r="M304" s="157"/>
      <c r="N304" s="158"/>
      <c r="O304" s="158"/>
      <c r="P304" s="159">
        <f>P305</f>
        <v>0</v>
      </c>
      <c r="Q304" s="158"/>
      <c r="R304" s="159">
        <f>R305</f>
        <v>0</v>
      </c>
      <c r="S304" s="158"/>
      <c r="T304" s="160">
        <f>T305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53" t="s">
        <v>202</v>
      </c>
      <c r="AT304" s="161" t="s">
        <v>76</v>
      </c>
      <c r="AU304" s="161" t="s">
        <v>77</v>
      </c>
      <c r="AY304" s="153" t="s">
        <v>179</v>
      </c>
      <c r="BK304" s="162">
        <f>BK305</f>
        <v>0</v>
      </c>
    </row>
    <row r="305" spans="1:63" s="12" customFormat="1" ht="22.8" customHeight="1">
      <c r="A305" s="12"/>
      <c r="B305" s="152"/>
      <c r="C305" s="12"/>
      <c r="D305" s="153" t="s">
        <v>76</v>
      </c>
      <c r="E305" s="163" t="s">
        <v>585</v>
      </c>
      <c r="F305" s="163" t="s">
        <v>586</v>
      </c>
      <c r="G305" s="12"/>
      <c r="H305" s="12"/>
      <c r="I305" s="155"/>
      <c r="J305" s="164">
        <f>BK305</f>
        <v>0</v>
      </c>
      <c r="K305" s="12"/>
      <c r="L305" s="152"/>
      <c r="M305" s="157"/>
      <c r="N305" s="158"/>
      <c r="O305" s="158"/>
      <c r="P305" s="159">
        <f>SUM(P306:P310)</f>
        <v>0</v>
      </c>
      <c r="Q305" s="158"/>
      <c r="R305" s="159">
        <f>SUM(R306:R310)</f>
        <v>0</v>
      </c>
      <c r="S305" s="158"/>
      <c r="T305" s="160">
        <f>SUM(T306:T310)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53" t="s">
        <v>202</v>
      </c>
      <c r="AT305" s="161" t="s">
        <v>76</v>
      </c>
      <c r="AU305" s="161" t="s">
        <v>82</v>
      </c>
      <c r="AY305" s="153" t="s">
        <v>179</v>
      </c>
      <c r="BK305" s="162">
        <f>SUM(BK306:BK310)</f>
        <v>0</v>
      </c>
    </row>
    <row r="306" spans="1:65" s="2" customFormat="1" ht="16.5" customHeight="1">
      <c r="A306" s="36"/>
      <c r="B306" s="165"/>
      <c r="C306" s="166" t="s">
        <v>587</v>
      </c>
      <c r="D306" s="166" t="s">
        <v>181</v>
      </c>
      <c r="E306" s="167" t="s">
        <v>588</v>
      </c>
      <c r="F306" s="168" t="s">
        <v>589</v>
      </c>
      <c r="G306" s="169" t="s">
        <v>590</v>
      </c>
      <c r="H306" s="170">
        <v>1</v>
      </c>
      <c r="I306" s="171"/>
      <c r="J306" s="172">
        <f>ROUND(I306*H306,2)</f>
        <v>0</v>
      </c>
      <c r="K306" s="173"/>
      <c r="L306" s="37"/>
      <c r="M306" s="174" t="s">
        <v>1</v>
      </c>
      <c r="N306" s="175" t="s">
        <v>43</v>
      </c>
      <c r="O306" s="75"/>
      <c r="P306" s="176">
        <f>O306*H306</f>
        <v>0</v>
      </c>
      <c r="Q306" s="176">
        <v>0</v>
      </c>
      <c r="R306" s="176">
        <f>Q306*H306</f>
        <v>0</v>
      </c>
      <c r="S306" s="176">
        <v>0</v>
      </c>
      <c r="T306" s="177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78" t="s">
        <v>591</v>
      </c>
      <c r="AT306" s="178" t="s">
        <v>181</v>
      </c>
      <c r="AU306" s="178" t="s">
        <v>186</v>
      </c>
      <c r="AY306" s="17" t="s">
        <v>179</v>
      </c>
      <c r="BE306" s="179">
        <f>IF(N306="základní",J306,0)</f>
        <v>0</v>
      </c>
      <c r="BF306" s="179">
        <f>IF(N306="snížená",J306,0)</f>
        <v>0</v>
      </c>
      <c r="BG306" s="179">
        <f>IF(N306="zákl. přenesená",J306,0)</f>
        <v>0</v>
      </c>
      <c r="BH306" s="179">
        <f>IF(N306="sníž. přenesená",J306,0)</f>
        <v>0</v>
      </c>
      <c r="BI306" s="179">
        <f>IF(N306="nulová",J306,0)</f>
        <v>0</v>
      </c>
      <c r="BJ306" s="17" t="s">
        <v>186</v>
      </c>
      <c r="BK306" s="179">
        <f>ROUND(I306*H306,2)</f>
        <v>0</v>
      </c>
      <c r="BL306" s="17" t="s">
        <v>591</v>
      </c>
      <c r="BM306" s="178" t="s">
        <v>592</v>
      </c>
    </row>
    <row r="307" spans="1:65" s="2" customFormat="1" ht="16.5" customHeight="1">
      <c r="A307" s="36"/>
      <c r="B307" s="165"/>
      <c r="C307" s="166" t="s">
        <v>593</v>
      </c>
      <c r="D307" s="166" t="s">
        <v>181</v>
      </c>
      <c r="E307" s="167" t="s">
        <v>594</v>
      </c>
      <c r="F307" s="168" t="s">
        <v>595</v>
      </c>
      <c r="G307" s="169" t="s">
        <v>590</v>
      </c>
      <c r="H307" s="170">
        <v>1</v>
      </c>
      <c r="I307" s="171"/>
      <c r="J307" s="172">
        <f>ROUND(I307*H307,2)</f>
        <v>0</v>
      </c>
      <c r="K307" s="173"/>
      <c r="L307" s="37"/>
      <c r="M307" s="174" t="s">
        <v>1</v>
      </c>
      <c r="N307" s="175" t="s">
        <v>43</v>
      </c>
      <c r="O307" s="75"/>
      <c r="P307" s="176">
        <f>O307*H307</f>
        <v>0</v>
      </c>
      <c r="Q307" s="176">
        <v>0</v>
      </c>
      <c r="R307" s="176">
        <f>Q307*H307</f>
        <v>0</v>
      </c>
      <c r="S307" s="176">
        <v>0</v>
      </c>
      <c r="T307" s="177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78" t="s">
        <v>591</v>
      </c>
      <c r="AT307" s="178" t="s">
        <v>181</v>
      </c>
      <c r="AU307" s="178" t="s">
        <v>186</v>
      </c>
      <c r="AY307" s="17" t="s">
        <v>179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7" t="s">
        <v>186</v>
      </c>
      <c r="BK307" s="179">
        <f>ROUND(I307*H307,2)</f>
        <v>0</v>
      </c>
      <c r="BL307" s="17" t="s">
        <v>591</v>
      </c>
      <c r="BM307" s="178" t="s">
        <v>596</v>
      </c>
    </row>
    <row r="308" spans="1:65" s="2" customFormat="1" ht="16.5" customHeight="1">
      <c r="A308" s="36"/>
      <c r="B308" s="165"/>
      <c r="C308" s="166" t="s">
        <v>597</v>
      </c>
      <c r="D308" s="166" t="s">
        <v>181</v>
      </c>
      <c r="E308" s="167" t="s">
        <v>598</v>
      </c>
      <c r="F308" s="168" t="s">
        <v>599</v>
      </c>
      <c r="G308" s="169" t="s">
        <v>590</v>
      </c>
      <c r="H308" s="170">
        <v>1</v>
      </c>
      <c r="I308" s="171"/>
      <c r="J308" s="172">
        <f>ROUND(I308*H308,2)</f>
        <v>0</v>
      </c>
      <c r="K308" s="173"/>
      <c r="L308" s="37"/>
      <c r="M308" s="174" t="s">
        <v>1</v>
      </c>
      <c r="N308" s="175" t="s">
        <v>43</v>
      </c>
      <c r="O308" s="75"/>
      <c r="P308" s="176">
        <f>O308*H308</f>
        <v>0</v>
      </c>
      <c r="Q308" s="176">
        <v>0</v>
      </c>
      <c r="R308" s="176">
        <f>Q308*H308</f>
        <v>0</v>
      </c>
      <c r="S308" s="176">
        <v>0</v>
      </c>
      <c r="T308" s="177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78" t="s">
        <v>591</v>
      </c>
      <c r="AT308" s="178" t="s">
        <v>181</v>
      </c>
      <c r="AU308" s="178" t="s">
        <v>186</v>
      </c>
      <c r="AY308" s="17" t="s">
        <v>179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17" t="s">
        <v>186</v>
      </c>
      <c r="BK308" s="179">
        <f>ROUND(I308*H308,2)</f>
        <v>0</v>
      </c>
      <c r="BL308" s="17" t="s">
        <v>591</v>
      </c>
      <c r="BM308" s="178" t="s">
        <v>600</v>
      </c>
    </row>
    <row r="309" spans="1:65" s="2" customFormat="1" ht="16.5" customHeight="1">
      <c r="A309" s="36"/>
      <c r="B309" s="165"/>
      <c r="C309" s="166" t="s">
        <v>601</v>
      </c>
      <c r="D309" s="166" t="s">
        <v>181</v>
      </c>
      <c r="E309" s="167" t="s">
        <v>602</v>
      </c>
      <c r="F309" s="168" t="s">
        <v>603</v>
      </c>
      <c r="G309" s="169" t="s">
        <v>590</v>
      </c>
      <c r="H309" s="170">
        <v>1</v>
      </c>
      <c r="I309" s="171"/>
      <c r="J309" s="172">
        <f>ROUND(I309*H309,2)</f>
        <v>0</v>
      </c>
      <c r="K309" s="173"/>
      <c r="L309" s="37"/>
      <c r="M309" s="174" t="s">
        <v>1</v>
      </c>
      <c r="N309" s="175" t="s">
        <v>43</v>
      </c>
      <c r="O309" s="75"/>
      <c r="P309" s="176">
        <f>O309*H309</f>
        <v>0</v>
      </c>
      <c r="Q309" s="176">
        <v>0</v>
      </c>
      <c r="R309" s="176">
        <f>Q309*H309</f>
        <v>0</v>
      </c>
      <c r="S309" s="176">
        <v>0</v>
      </c>
      <c r="T309" s="177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78" t="s">
        <v>591</v>
      </c>
      <c r="AT309" s="178" t="s">
        <v>181</v>
      </c>
      <c r="AU309" s="178" t="s">
        <v>186</v>
      </c>
      <c r="AY309" s="17" t="s">
        <v>179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7" t="s">
        <v>186</v>
      </c>
      <c r="BK309" s="179">
        <f>ROUND(I309*H309,2)</f>
        <v>0</v>
      </c>
      <c r="BL309" s="17" t="s">
        <v>591</v>
      </c>
      <c r="BM309" s="178" t="s">
        <v>604</v>
      </c>
    </row>
    <row r="310" spans="1:65" s="2" customFormat="1" ht="16.5" customHeight="1">
      <c r="A310" s="36"/>
      <c r="B310" s="165"/>
      <c r="C310" s="166" t="s">
        <v>605</v>
      </c>
      <c r="D310" s="166" t="s">
        <v>181</v>
      </c>
      <c r="E310" s="167" t="s">
        <v>606</v>
      </c>
      <c r="F310" s="168" t="s">
        <v>607</v>
      </c>
      <c r="G310" s="169" t="s">
        <v>590</v>
      </c>
      <c r="H310" s="170">
        <v>1</v>
      </c>
      <c r="I310" s="171"/>
      <c r="J310" s="172">
        <f>ROUND(I310*H310,2)</f>
        <v>0</v>
      </c>
      <c r="K310" s="173"/>
      <c r="L310" s="37"/>
      <c r="M310" s="209" t="s">
        <v>1</v>
      </c>
      <c r="N310" s="210" t="s">
        <v>43</v>
      </c>
      <c r="O310" s="211"/>
      <c r="P310" s="212">
        <f>O310*H310</f>
        <v>0</v>
      </c>
      <c r="Q310" s="212">
        <v>0</v>
      </c>
      <c r="R310" s="212">
        <f>Q310*H310</f>
        <v>0</v>
      </c>
      <c r="S310" s="212">
        <v>0</v>
      </c>
      <c r="T310" s="213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78" t="s">
        <v>591</v>
      </c>
      <c r="AT310" s="178" t="s">
        <v>181</v>
      </c>
      <c r="AU310" s="178" t="s">
        <v>186</v>
      </c>
      <c r="AY310" s="17" t="s">
        <v>179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17" t="s">
        <v>186</v>
      </c>
      <c r="BK310" s="179">
        <f>ROUND(I310*H310,2)</f>
        <v>0</v>
      </c>
      <c r="BL310" s="17" t="s">
        <v>591</v>
      </c>
      <c r="BM310" s="178" t="s">
        <v>608</v>
      </c>
    </row>
    <row r="311" spans="1:31" s="2" customFormat="1" ht="6.95" customHeight="1">
      <c r="A311" s="36"/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37"/>
      <c r="M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</row>
  </sheetData>
  <autoFilter ref="C128:K310"/>
  <mergeCells count="6">
    <mergeCell ref="E7:H7"/>
    <mergeCell ref="E16:H16"/>
    <mergeCell ref="E25:H25"/>
    <mergeCell ref="E85:H85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609</v>
      </c>
      <c r="H4" s="20"/>
    </row>
    <row r="5" spans="2:8" s="1" customFormat="1" ht="12" customHeight="1">
      <c r="B5" s="20"/>
      <c r="C5" s="24" t="s">
        <v>13</v>
      </c>
      <c r="D5" s="34" t="s">
        <v>14</v>
      </c>
      <c r="E5" s="1"/>
      <c r="F5" s="1"/>
      <c r="H5" s="20"/>
    </row>
    <row r="6" spans="2:8" s="1" customFormat="1" ht="36.95" customHeight="1">
      <c r="B6" s="20"/>
      <c r="C6" s="27" t="s">
        <v>16</v>
      </c>
      <c r="D6" s="28" t="s">
        <v>17</v>
      </c>
      <c r="E6" s="1"/>
      <c r="F6" s="1"/>
      <c r="H6" s="20"/>
    </row>
    <row r="7" spans="2:8" s="1" customFormat="1" ht="16.5" customHeight="1">
      <c r="B7" s="20"/>
      <c r="C7" s="30" t="s">
        <v>22</v>
      </c>
      <c r="D7" s="67" t="str">
        <f>'Rekapitulace stavby'!AN8</f>
        <v>16. 6. 2023</v>
      </c>
      <c r="H7" s="20"/>
    </row>
    <row r="8" spans="1:8" s="2" customFormat="1" ht="10.8" customHeight="1">
      <c r="A8" s="36"/>
      <c r="B8" s="37"/>
      <c r="C8" s="36"/>
      <c r="D8" s="36"/>
      <c r="E8" s="36"/>
      <c r="F8" s="36"/>
      <c r="G8" s="36"/>
      <c r="H8" s="37"/>
    </row>
    <row r="9" spans="1:8" s="11" customFormat="1" ht="29.25" customHeight="1">
      <c r="A9" s="141"/>
      <c r="B9" s="142"/>
      <c r="C9" s="143" t="s">
        <v>58</v>
      </c>
      <c r="D9" s="144" t="s">
        <v>59</v>
      </c>
      <c r="E9" s="144" t="s">
        <v>166</v>
      </c>
      <c r="F9" s="145" t="s">
        <v>610</v>
      </c>
      <c r="G9" s="141"/>
      <c r="H9" s="142"/>
    </row>
    <row r="10" spans="1:8" s="2" customFormat="1" ht="26.4" customHeight="1">
      <c r="A10" s="36"/>
      <c r="B10" s="37"/>
      <c r="C10" s="214" t="s">
        <v>14</v>
      </c>
      <c r="D10" s="214" t="s">
        <v>17</v>
      </c>
      <c r="E10" s="36"/>
      <c r="F10" s="36"/>
      <c r="G10" s="36"/>
      <c r="H10" s="37"/>
    </row>
    <row r="11" spans="1:8" s="2" customFormat="1" ht="16.8" customHeight="1">
      <c r="A11" s="36"/>
      <c r="B11" s="37"/>
      <c r="C11" s="215" t="s">
        <v>113</v>
      </c>
      <c r="D11" s="216" t="s">
        <v>114</v>
      </c>
      <c r="E11" s="217" t="s">
        <v>1</v>
      </c>
      <c r="F11" s="218">
        <v>24.7</v>
      </c>
      <c r="G11" s="36"/>
      <c r="H11" s="37"/>
    </row>
    <row r="12" spans="1:8" s="2" customFormat="1" ht="16.8" customHeight="1">
      <c r="A12" s="36"/>
      <c r="B12" s="37"/>
      <c r="C12" s="219" t="s">
        <v>1</v>
      </c>
      <c r="D12" s="219" t="s">
        <v>611</v>
      </c>
      <c r="E12" s="17" t="s">
        <v>1</v>
      </c>
      <c r="F12" s="220">
        <v>24.7</v>
      </c>
      <c r="G12" s="36"/>
      <c r="H12" s="37"/>
    </row>
    <row r="13" spans="1:8" s="2" customFormat="1" ht="16.8" customHeight="1">
      <c r="A13" s="36"/>
      <c r="B13" s="37"/>
      <c r="C13" s="221" t="s">
        <v>612</v>
      </c>
      <c r="D13" s="36"/>
      <c r="E13" s="36"/>
      <c r="F13" s="36"/>
      <c r="G13" s="36"/>
      <c r="H13" s="37"/>
    </row>
    <row r="14" spans="1:8" s="2" customFormat="1" ht="16.8" customHeight="1">
      <c r="A14" s="36"/>
      <c r="B14" s="37"/>
      <c r="C14" s="219" t="s">
        <v>468</v>
      </c>
      <c r="D14" s="219" t="s">
        <v>613</v>
      </c>
      <c r="E14" s="17" t="s">
        <v>304</v>
      </c>
      <c r="F14" s="220">
        <v>33.61</v>
      </c>
      <c r="G14" s="36"/>
      <c r="H14" s="37"/>
    </row>
    <row r="15" spans="1:8" s="2" customFormat="1" ht="16.8" customHeight="1">
      <c r="A15" s="36"/>
      <c r="B15" s="37"/>
      <c r="C15" s="219" t="s">
        <v>485</v>
      </c>
      <c r="D15" s="219" t="s">
        <v>614</v>
      </c>
      <c r="E15" s="17" t="s">
        <v>304</v>
      </c>
      <c r="F15" s="220">
        <v>24.7</v>
      </c>
      <c r="G15" s="36"/>
      <c r="H15" s="37"/>
    </row>
    <row r="16" spans="1:8" s="2" customFormat="1" ht="16.8" customHeight="1">
      <c r="A16" s="36"/>
      <c r="B16" s="37"/>
      <c r="C16" s="215" t="s">
        <v>122</v>
      </c>
      <c r="D16" s="216" t="s">
        <v>123</v>
      </c>
      <c r="E16" s="217" t="s">
        <v>1</v>
      </c>
      <c r="F16" s="218">
        <v>6.03</v>
      </c>
      <c r="G16" s="36"/>
      <c r="H16" s="37"/>
    </row>
    <row r="17" spans="1:8" s="2" customFormat="1" ht="16.8" customHeight="1">
      <c r="A17" s="36"/>
      <c r="B17" s="37"/>
      <c r="C17" s="219" t="s">
        <v>1</v>
      </c>
      <c r="D17" s="219" t="s">
        <v>615</v>
      </c>
      <c r="E17" s="17" t="s">
        <v>1</v>
      </c>
      <c r="F17" s="220">
        <v>6.03</v>
      </c>
      <c r="G17" s="36"/>
      <c r="H17" s="37"/>
    </row>
    <row r="18" spans="1:8" s="2" customFormat="1" ht="16.8" customHeight="1">
      <c r="A18" s="36"/>
      <c r="B18" s="37"/>
      <c r="C18" s="221" t="s">
        <v>612</v>
      </c>
      <c r="D18" s="36"/>
      <c r="E18" s="36"/>
      <c r="F18" s="36"/>
      <c r="G18" s="36"/>
      <c r="H18" s="37"/>
    </row>
    <row r="19" spans="1:8" s="2" customFormat="1" ht="16.8" customHeight="1">
      <c r="A19" s="36"/>
      <c r="B19" s="37"/>
      <c r="C19" s="219" t="s">
        <v>182</v>
      </c>
      <c r="D19" s="219" t="s">
        <v>616</v>
      </c>
      <c r="E19" s="17" t="s">
        <v>184</v>
      </c>
      <c r="F19" s="220">
        <v>6.03</v>
      </c>
      <c r="G19" s="36"/>
      <c r="H19" s="37"/>
    </row>
    <row r="20" spans="1:8" s="2" customFormat="1" ht="16.8" customHeight="1">
      <c r="A20" s="36"/>
      <c r="B20" s="37"/>
      <c r="C20" s="219" t="s">
        <v>228</v>
      </c>
      <c r="D20" s="219" t="s">
        <v>617</v>
      </c>
      <c r="E20" s="17" t="s">
        <v>230</v>
      </c>
      <c r="F20" s="220">
        <v>0.482</v>
      </c>
      <c r="G20" s="36"/>
      <c r="H20" s="37"/>
    </row>
    <row r="21" spans="1:8" s="2" customFormat="1" ht="16.8" customHeight="1">
      <c r="A21" s="36"/>
      <c r="B21" s="37"/>
      <c r="C21" s="215" t="s">
        <v>119</v>
      </c>
      <c r="D21" s="216" t="s">
        <v>120</v>
      </c>
      <c r="E21" s="217" t="s">
        <v>1</v>
      </c>
      <c r="F21" s="218">
        <v>243.257</v>
      </c>
      <c r="G21" s="36"/>
      <c r="H21" s="37"/>
    </row>
    <row r="22" spans="1:8" s="2" customFormat="1" ht="16.8" customHeight="1">
      <c r="A22" s="36"/>
      <c r="B22" s="37"/>
      <c r="C22" s="219" t="s">
        <v>1</v>
      </c>
      <c r="D22" s="219" t="s">
        <v>618</v>
      </c>
      <c r="E22" s="17" t="s">
        <v>1</v>
      </c>
      <c r="F22" s="220">
        <v>243.257</v>
      </c>
      <c r="G22" s="36"/>
      <c r="H22" s="37"/>
    </row>
    <row r="23" spans="1:8" s="2" customFormat="1" ht="16.8" customHeight="1">
      <c r="A23" s="36"/>
      <c r="B23" s="37"/>
      <c r="C23" s="221" t="s">
        <v>612</v>
      </c>
      <c r="D23" s="36"/>
      <c r="E23" s="36"/>
      <c r="F23" s="36"/>
      <c r="G23" s="36"/>
      <c r="H23" s="37"/>
    </row>
    <row r="24" spans="1:8" s="2" customFormat="1" ht="16.8" customHeight="1">
      <c r="A24" s="36"/>
      <c r="B24" s="37"/>
      <c r="C24" s="219" t="s">
        <v>302</v>
      </c>
      <c r="D24" s="219" t="s">
        <v>619</v>
      </c>
      <c r="E24" s="17" t="s">
        <v>304</v>
      </c>
      <c r="F24" s="220">
        <v>24.326</v>
      </c>
      <c r="G24" s="36"/>
      <c r="H24" s="37"/>
    </row>
    <row r="25" spans="1:8" s="2" customFormat="1" ht="16.8" customHeight="1">
      <c r="A25" s="36"/>
      <c r="B25" s="37"/>
      <c r="C25" s="219" t="s">
        <v>308</v>
      </c>
      <c r="D25" s="219" t="s">
        <v>620</v>
      </c>
      <c r="E25" s="17" t="s">
        <v>304</v>
      </c>
      <c r="F25" s="220">
        <v>24.326</v>
      </c>
      <c r="G25" s="36"/>
      <c r="H25" s="37"/>
    </row>
    <row r="26" spans="1:8" s="2" customFormat="1" ht="16.8" customHeight="1">
      <c r="A26" s="36"/>
      <c r="B26" s="37"/>
      <c r="C26" s="219" t="s">
        <v>325</v>
      </c>
      <c r="D26" s="219" t="s">
        <v>326</v>
      </c>
      <c r="E26" s="17" t="s">
        <v>184</v>
      </c>
      <c r="F26" s="220">
        <v>243.257</v>
      </c>
      <c r="G26" s="36"/>
      <c r="H26" s="37"/>
    </row>
    <row r="27" spans="1:8" s="2" customFormat="1" ht="16.8" customHeight="1">
      <c r="A27" s="36"/>
      <c r="B27" s="37"/>
      <c r="C27" s="219" t="s">
        <v>334</v>
      </c>
      <c r="D27" s="219" t="s">
        <v>335</v>
      </c>
      <c r="E27" s="17" t="s">
        <v>304</v>
      </c>
      <c r="F27" s="220">
        <v>340.842</v>
      </c>
      <c r="G27" s="36"/>
      <c r="H27" s="37"/>
    </row>
    <row r="28" spans="1:8" s="2" customFormat="1" ht="16.8" customHeight="1">
      <c r="A28" s="36"/>
      <c r="B28" s="37"/>
      <c r="C28" s="219" t="s">
        <v>341</v>
      </c>
      <c r="D28" s="219" t="s">
        <v>621</v>
      </c>
      <c r="E28" s="17" t="s">
        <v>184</v>
      </c>
      <c r="F28" s="220">
        <v>243.257</v>
      </c>
      <c r="G28" s="36"/>
      <c r="H28" s="37"/>
    </row>
    <row r="29" spans="1:8" s="2" customFormat="1" ht="16.8" customHeight="1">
      <c r="A29" s="36"/>
      <c r="B29" s="37"/>
      <c r="C29" s="219" t="s">
        <v>460</v>
      </c>
      <c r="D29" s="219" t="s">
        <v>461</v>
      </c>
      <c r="E29" s="17" t="s">
        <v>184</v>
      </c>
      <c r="F29" s="220">
        <v>243.257</v>
      </c>
      <c r="G29" s="36"/>
      <c r="H29" s="37"/>
    </row>
    <row r="30" spans="1:8" s="2" customFormat="1" ht="16.8" customHeight="1">
      <c r="A30" s="36"/>
      <c r="B30" s="37"/>
      <c r="C30" s="219" t="s">
        <v>464</v>
      </c>
      <c r="D30" s="219" t="s">
        <v>465</v>
      </c>
      <c r="E30" s="17" t="s">
        <v>184</v>
      </c>
      <c r="F30" s="220">
        <v>243.257</v>
      </c>
      <c r="G30" s="36"/>
      <c r="H30" s="37"/>
    </row>
    <row r="31" spans="1:8" s="2" customFormat="1" ht="16.8" customHeight="1">
      <c r="A31" s="36"/>
      <c r="B31" s="37"/>
      <c r="C31" s="219" t="s">
        <v>534</v>
      </c>
      <c r="D31" s="219" t="s">
        <v>535</v>
      </c>
      <c r="E31" s="17" t="s">
        <v>184</v>
      </c>
      <c r="F31" s="220">
        <v>243.257</v>
      </c>
      <c r="G31" s="36"/>
      <c r="H31" s="37"/>
    </row>
    <row r="32" spans="1:8" s="2" customFormat="1" ht="16.8" customHeight="1">
      <c r="A32" s="36"/>
      <c r="B32" s="37"/>
      <c r="C32" s="219" t="s">
        <v>543</v>
      </c>
      <c r="D32" s="219" t="s">
        <v>622</v>
      </c>
      <c r="E32" s="17" t="s">
        <v>184</v>
      </c>
      <c r="F32" s="220">
        <v>340.842</v>
      </c>
      <c r="G32" s="36"/>
      <c r="H32" s="37"/>
    </row>
    <row r="33" spans="1:8" s="2" customFormat="1" ht="16.8" customHeight="1">
      <c r="A33" s="36"/>
      <c r="B33" s="37"/>
      <c r="C33" s="219" t="s">
        <v>576</v>
      </c>
      <c r="D33" s="219" t="s">
        <v>577</v>
      </c>
      <c r="E33" s="17" t="s">
        <v>184</v>
      </c>
      <c r="F33" s="220">
        <v>243.257</v>
      </c>
      <c r="G33" s="36"/>
      <c r="H33" s="37"/>
    </row>
    <row r="34" spans="1:8" s="2" customFormat="1" ht="16.8" customHeight="1">
      <c r="A34" s="36"/>
      <c r="B34" s="37"/>
      <c r="C34" s="219" t="s">
        <v>580</v>
      </c>
      <c r="D34" s="219" t="s">
        <v>581</v>
      </c>
      <c r="E34" s="17" t="s">
        <v>184</v>
      </c>
      <c r="F34" s="220">
        <v>243.257</v>
      </c>
      <c r="G34" s="36"/>
      <c r="H34" s="37"/>
    </row>
    <row r="35" spans="1:8" s="2" customFormat="1" ht="16.8" customHeight="1">
      <c r="A35" s="36"/>
      <c r="B35" s="37"/>
      <c r="C35" s="219" t="s">
        <v>538</v>
      </c>
      <c r="D35" s="219" t="s">
        <v>539</v>
      </c>
      <c r="E35" s="17" t="s">
        <v>184</v>
      </c>
      <c r="F35" s="220">
        <v>391.968</v>
      </c>
      <c r="G35" s="36"/>
      <c r="H35" s="37"/>
    </row>
    <row r="36" spans="1:8" s="2" customFormat="1" ht="16.8" customHeight="1">
      <c r="A36" s="36"/>
      <c r="B36" s="37"/>
      <c r="C36" s="219" t="s">
        <v>329</v>
      </c>
      <c r="D36" s="219" t="s">
        <v>330</v>
      </c>
      <c r="E36" s="17" t="s">
        <v>230</v>
      </c>
      <c r="F36" s="220">
        <v>0.982</v>
      </c>
      <c r="G36" s="36"/>
      <c r="H36" s="37"/>
    </row>
    <row r="37" spans="1:8" s="2" customFormat="1" ht="16.8" customHeight="1">
      <c r="A37" s="36"/>
      <c r="B37" s="37"/>
      <c r="C37" s="219" t="s">
        <v>329</v>
      </c>
      <c r="D37" s="219" t="s">
        <v>330</v>
      </c>
      <c r="E37" s="17" t="s">
        <v>230</v>
      </c>
      <c r="F37" s="220">
        <v>2.102</v>
      </c>
      <c r="G37" s="36"/>
      <c r="H37" s="37"/>
    </row>
    <row r="38" spans="1:8" s="2" customFormat="1" ht="16.8" customHeight="1">
      <c r="A38" s="36"/>
      <c r="B38" s="37"/>
      <c r="C38" s="215" t="s">
        <v>133</v>
      </c>
      <c r="D38" s="216" t="s">
        <v>134</v>
      </c>
      <c r="E38" s="217" t="s">
        <v>1</v>
      </c>
      <c r="F38" s="218">
        <v>94</v>
      </c>
      <c r="G38" s="36"/>
      <c r="H38" s="37"/>
    </row>
    <row r="39" spans="1:8" s="2" customFormat="1" ht="16.8" customHeight="1">
      <c r="A39" s="36"/>
      <c r="B39" s="37"/>
      <c r="C39" s="219" t="s">
        <v>1</v>
      </c>
      <c r="D39" s="219" t="s">
        <v>623</v>
      </c>
      <c r="E39" s="17" t="s">
        <v>1</v>
      </c>
      <c r="F39" s="220">
        <v>37.375</v>
      </c>
      <c r="G39" s="36"/>
      <c r="H39" s="37"/>
    </row>
    <row r="40" spans="1:8" s="2" customFormat="1" ht="16.8" customHeight="1">
      <c r="A40" s="36"/>
      <c r="B40" s="37"/>
      <c r="C40" s="219" t="s">
        <v>1</v>
      </c>
      <c r="D40" s="219" t="s">
        <v>624</v>
      </c>
      <c r="E40" s="17" t="s">
        <v>1</v>
      </c>
      <c r="F40" s="220">
        <v>12.375</v>
      </c>
      <c r="G40" s="36"/>
      <c r="H40" s="37"/>
    </row>
    <row r="41" spans="1:8" s="2" customFormat="1" ht="16.8" customHeight="1">
      <c r="A41" s="36"/>
      <c r="B41" s="37"/>
      <c r="C41" s="219" t="s">
        <v>1</v>
      </c>
      <c r="D41" s="219" t="s">
        <v>625</v>
      </c>
      <c r="E41" s="17" t="s">
        <v>1</v>
      </c>
      <c r="F41" s="220">
        <v>44.25</v>
      </c>
      <c r="G41" s="36"/>
      <c r="H41" s="37"/>
    </row>
    <row r="42" spans="1:8" s="2" customFormat="1" ht="16.8" customHeight="1">
      <c r="A42" s="36"/>
      <c r="B42" s="37"/>
      <c r="C42" s="219" t="s">
        <v>1</v>
      </c>
      <c r="D42" s="219" t="s">
        <v>337</v>
      </c>
      <c r="E42" s="17" t="s">
        <v>1</v>
      </c>
      <c r="F42" s="220">
        <v>94</v>
      </c>
      <c r="G42" s="36"/>
      <c r="H42" s="37"/>
    </row>
    <row r="43" spans="1:8" s="2" customFormat="1" ht="16.8" customHeight="1">
      <c r="A43" s="36"/>
      <c r="B43" s="37"/>
      <c r="C43" s="221" t="s">
        <v>612</v>
      </c>
      <c r="D43" s="36"/>
      <c r="E43" s="36"/>
      <c r="F43" s="36"/>
      <c r="G43" s="36"/>
      <c r="H43" s="37"/>
    </row>
    <row r="44" spans="1:8" s="2" customFormat="1" ht="12">
      <c r="A44" s="36"/>
      <c r="B44" s="37"/>
      <c r="C44" s="219" t="s">
        <v>199</v>
      </c>
      <c r="D44" s="219" t="s">
        <v>200</v>
      </c>
      <c r="E44" s="17" t="s">
        <v>184</v>
      </c>
      <c r="F44" s="220">
        <v>94</v>
      </c>
      <c r="G44" s="36"/>
      <c r="H44" s="37"/>
    </row>
    <row r="45" spans="1:8" s="2" customFormat="1" ht="16.8" customHeight="1">
      <c r="A45" s="36"/>
      <c r="B45" s="37"/>
      <c r="C45" s="219" t="s">
        <v>207</v>
      </c>
      <c r="D45" s="219" t="s">
        <v>208</v>
      </c>
      <c r="E45" s="17" t="s">
        <v>184</v>
      </c>
      <c r="F45" s="220">
        <v>94</v>
      </c>
      <c r="G45" s="36"/>
      <c r="H45" s="37"/>
    </row>
    <row r="46" spans="1:8" s="2" customFormat="1" ht="16.8" customHeight="1">
      <c r="A46" s="36"/>
      <c r="B46" s="37"/>
      <c r="C46" s="219" t="s">
        <v>203</v>
      </c>
      <c r="D46" s="219" t="s">
        <v>204</v>
      </c>
      <c r="E46" s="17" t="s">
        <v>184</v>
      </c>
      <c r="F46" s="220">
        <v>98.7</v>
      </c>
      <c r="G46" s="36"/>
      <c r="H46" s="37"/>
    </row>
    <row r="47" spans="1:8" s="2" customFormat="1" ht="16.8" customHeight="1">
      <c r="A47" s="36"/>
      <c r="B47" s="37"/>
      <c r="C47" s="215" t="s">
        <v>130</v>
      </c>
      <c r="D47" s="216" t="s">
        <v>131</v>
      </c>
      <c r="E47" s="217" t="s">
        <v>1</v>
      </c>
      <c r="F47" s="218">
        <v>780</v>
      </c>
      <c r="G47" s="36"/>
      <c r="H47" s="37"/>
    </row>
    <row r="48" spans="1:8" s="2" customFormat="1" ht="16.8" customHeight="1">
      <c r="A48" s="36"/>
      <c r="B48" s="37"/>
      <c r="C48" s="219" t="s">
        <v>1</v>
      </c>
      <c r="D48" s="219" t="s">
        <v>626</v>
      </c>
      <c r="E48" s="17" t="s">
        <v>1</v>
      </c>
      <c r="F48" s="220">
        <v>780</v>
      </c>
      <c r="G48" s="36"/>
      <c r="H48" s="37"/>
    </row>
    <row r="49" spans="1:8" s="2" customFormat="1" ht="16.8" customHeight="1">
      <c r="A49" s="36"/>
      <c r="B49" s="37"/>
      <c r="C49" s="221" t="s">
        <v>612</v>
      </c>
      <c r="D49" s="36"/>
      <c r="E49" s="36"/>
      <c r="F49" s="36"/>
      <c r="G49" s="36"/>
      <c r="H49" s="37"/>
    </row>
    <row r="50" spans="1:8" s="2" customFormat="1" ht="16.8" customHeight="1">
      <c r="A50" s="36"/>
      <c r="B50" s="37"/>
      <c r="C50" s="219" t="s">
        <v>216</v>
      </c>
      <c r="D50" s="219" t="s">
        <v>627</v>
      </c>
      <c r="E50" s="17" t="s">
        <v>184</v>
      </c>
      <c r="F50" s="220">
        <v>780</v>
      </c>
      <c r="G50" s="36"/>
      <c r="H50" s="37"/>
    </row>
    <row r="51" spans="1:8" s="2" customFormat="1" ht="16.8" customHeight="1">
      <c r="A51" s="36"/>
      <c r="B51" s="37"/>
      <c r="C51" s="219" t="s">
        <v>224</v>
      </c>
      <c r="D51" s="219" t="s">
        <v>628</v>
      </c>
      <c r="E51" s="17" t="s">
        <v>184</v>
      </c>
      <c r="F51" s="220">
        <v>780</v>
      </c>
      <c r="G51" s="36"/>
      <c r="H51" s="37"/>
    </row>
    <row r="52" spans="1:8" s="2" customFormat="1" ht="16.8" customHeight="1">
      <c r="A52" s="36"/>
      <c r="B52" s="37"/>
      <c r="C52" s="215" t="s">
        <v>116</v>
      </c>
      <c r="D52" s="216" t="s">
        <v>117</v>
      </c>
      <c r="E52" s="217" t="s">
        <v>1</v>
      </c>
      <c r="F52" s="218">
        <v>8.91</v>
      </c>
      <c r="G52" s="36"/>
      <c r="H52" s="37"/>
    </row>
    <row r="53" spans="1:8" s="2" customFormat="1" ht="16.8" customHeight="1">
      <c r="A53" s="36"/>
      <c r="B53" s="37"/>
      <c r="C53" s="219" t="s">
        <v>1</v>
      </c>
      <c r="D53" s="219" t="s">
        <v>629</v>
      </c>
      <c r="E53" s="17" t="s">
        <v>1</v>
      </c>
      <c r="F53" s="220">
        <v>8.91</v>
      </c>
      <c r="G53" s="36"/>
      <c r="H53" s="37"/>
    </row>
    <row r="54" spans="1:8" s="2" customFormat="1" ht="16.8" customHeight="1">
      <c r="A54" s="36"/>
      <c r="B54" s="37"/>
      <c r="C54" s="221" t="s">
        <v>612</v>
      </c>
      <c r="D54" s="36"/>
      <c r="E54" s="36"/>
      <c r="F54" s="36"/>
      <c r="G54" s="36"/>
      <c r="H54" s="37"/>
    </row>
    <row r="55" spans="1:8" s="2" customFormat="1" ht="16.8" customHeight="1">
      <c r="A55" s="36"/>
      <c r="B55" s="37"/>
      <c r="C55" s="219" t="s">
        <v>468</v>
      </c>
      <c r="D55" s="219" t="s">
        <v>613</v>
      </c>
      <c r="E55" s="17" t="s">
        <v>304</v>
      </c>
      <c r="F55" s="220">
        <v>33.61</v>
      </c>
      <c r="G55" s="36"/>
      <c r="H55" s="37"/>
    </row>
    <row r="56" spans="1:8" s="2" customFormat="1" ht="16.8" customHeight="1">
      <c r="A56" s="36"/>
      <c r="B56" s="37"/>
      <c r="C56" s="219" t="s">
        <v>481</v>
      </c>
      <c r="D56" s="219" t="s">
        <v>630</v>
      </c>
      <c r="E56" s="17" t="s">
        <v>304</v>
      </c>
      <c r="F56" s="220">
        <v>8.91</v>
      </c>
      <c r="G56" s="36"/>
      <c r="H56" s="37"/>
    </row>
    <row r="57" spans="1:8" s="2" customFormat="1" ht="16.8" customHeight="1">
      <c r="A57" s="36"/>
      <c r="B57" s="37"/>
      <c r="C57" s="215" t="s">
        <v>136</v>
      </c>
      <c r="D57" s="216" t="s">
        <v>137</v>
      </c>
      <c r="E57" s="217" t="s">
        <v>1</v>
      </c>
      <c r="F57" s="218">
        <v>66.44</v>
      </c>
      <c r="G57" s="36"/>
      <c r="H57" s="37"/>
    </row>
    <row r="58" spans="1:8" s="2" customFormat="1" ht="16.8" customHeight="1">
      <c r="A58" s="36"/>
      <c r="B58" s="37"/>
      <c r="C58" s="219" t="s">
        <v>1</v>
      </c>
      <c r="D58" s="219" t="s">
        <v>631</v>
      </c>
      <c r="E58" s="17" t="s">
        <v>1</v>
      </c>
      <c r="F58" s="220">
        <v>52.8</v>
      </c>
      <c r="G58" s="36"/>
      <c r="H58" s="37"/>
    </row>
    <row r="59" spans="1:8" s="2" customFormat="1" ht="16.8" customHeight="1">
      <c r="A59" s="36"/>
      <c r="B59" s="37"/>
      <c r="C59" s="219" t="s">
        <v>1</v>
      </c>
      <c r="D59" s="219" t="s">
        <v>632</v>
      </c>
      <c r="E59" s="17" t="s">
        <v>1</v>
      </c>
      <c r="F59" s="220">
        <v>7.04</v>
      </c>
      <c r="G59" s="36"/>
      <c r="H59" s="37"/>
    </row>
    <row r="60" spans="1:8" s="2" customFormat="1" ht="16.8" customHeight="1">
      <c r="A60" s="36"/>
      <c r="B60" s="37"/>
      <c r="C60" s="219" t="s">
        <v>1</v>
      </c>
      <c r="D60" s="219" t="s">
        <v>633</v>
      </c>
      <c r="E60" s="17" t="s">
        <v>1</v>
      </c>
      <c r="F60" s="220">
        <v>6.6</v>
      </c>
      <c r="G60" s="36"/>
      <c r="H60" s="37"/>
    </row>
    <row r="61" spans="1:8" s="2" customFormat="1" ht="16.8" customHeight="1">
      <c r="A61" s="36"/>
      <c r="B61" s="37"/>
      <c r="C61" s="219" t="s">
        <v>1</v>
      </c>
      <c r="D61" s="219" t="s">
        <v>337</v>
      </c>
      <c r="E61" s="17" t="s">
        <v>1</v>
      </c>
      <c r="F61" s="220">
        <v>66.44</v>
      </c>
      <c r="G61" s="36"/>
      <c r="H61" s="37"/>
    </row>
    <row r="62" spans="1:8" s="2" customFormat="1" ht="16.8" customHeight="1">
      <c r="A62" s="36"/>
      <c r="B62" s="37"/>
      <c r="C62" s="221" t="s">
        <v>612</v>
      </c>
      <c r="D62" s="36"/>
      <c r="E62" s="36"/>
      <c r="F62" s="36"/>
      <c r="G62" s="36"/>
      <c r="H62" s="37"/>
    </row>
    <row r="63" spans="1:8" s="2" customFormat="1" ht="16.8" customHeight="1">
      <c r="A63" s="36"/>
      <c r="B63" s="37"/>
      <c r="C63" s="219" t="s">
        <v>568</v>
      </c>
      <c r="D63" s="219" t="s">
        <v>634</v>
      </c>
      <c r="E63" s="17" t="s">
        <v>184</v>
      </c>
      <c r="F63" s="220">
        <v>66.44</v>
      </c>
      <c r="G63" s="36"/>
      <c r="H63" s="37"/>
    </row>
    <row r="64" spans="1:8" s="2" customFormat="1" ht="16.8" customHeight="1">
      <c r="A64" s="36"/>
      <c r="B64" s="37"/>
      <c r="C64" s="215" t="s">
        <v>104</v>
      </c>
      <c r="D64" s="216" t="s">
        <v>105</v>
      </c>
      <c r="E64" s="217" t="s">
        <v>1</v>
      </c>
      <c r="F64" s="218">
        <v>25.7</v>
      </c>
      <c r="G64" s="36"/>
      <c r="H64" s="37"/>
    </row>
    <row r="65" spans="1:8" s="2" customFormat="1" ht="16.8" customHeight="1">
      <c r="A65" s="36"/>
      <c r="B65" s="37"/>
      <c r="C65" s="219" t="s">
        <v>1</v>
      </c>
      <c r="D65" s="219" t="s">
        <v>635</v>
      </c>
      <c r="E65" s="17" t="s">
        <v>1</v>
      </c>
      <c r="F65" s="220">
        <v>25.7</v>
      </c>
      <c r="G65" s="36"/>
      <c r="H65" s="37"/>
    </row>
    <row r="66" spans="1:8" s="2" customFormat="1" ht="16.8" customHeight="1">
      <c r="A66" s="36"/>
      <c r="B66" s="37"/>
      <c r="C66" s="221" t="s">
        <v>612</v>
      </c>
      <c r="D66" s="36"/>
      <c r="E66" s="36"/>
      <c r="F66" s="36"/>
      <c r="G66" s="36"/>
      <c r="H66" s="37"/>
    </row>
    <row r="67" spans="1:8" s="2" customFormat="1" ht="16.8" customHeight="1">
      <c r="A67" s="36"/>
      <c r="B67" s="37"/>
      <c r="C67" s="219" t="s">
        <v>389</v>
      </c>
      <c r="D67" s="219" t="s">
        <v>390</v>
      </c>
      <c r="E67" s="17" t="s">
        <v>184</v>
      </c>
      <c r="F67" s="220">
        <v>8.481</v>
      </c>
      <c r="G67" s="36"/>
      <c r="H67" s="37"/>
    </row>
    <row r="68" spans="1:8" s="2" customFormat="1" ht="16.8" customHeight="1">
      <c r="A68" s="36"/>
      <c r="B68" s="37"/>
      <c r="C68" s="219" t="s">
        <v>419</v>
      </c>
      <c r="D68" s="219" t="s">
        <v>636</v>
      </c>
      <c r="E68" s="17" t="s">
        <v>184</v>
      </c>
      <c r="F68" s="220">
        <v>7.71</v>
      </c>
      <c r="G68" s="36"/>
      <c r="H68" s="37"/>
    </row>
    <row r="69" spans="1:8" s="2" customFormat="1" ht="16.8" customHeight="1">
      <c r="A69" s="36"/>
      <c r="B69" s="37"/>
      <c r="C69" s="215" t="s">
        <v>95</v>
      </c>
      <c r="D69" s="216" t="s">
        <v>96</v>
      </c>
      <c r="E69" s="217" t="s">
        <v>1</v>
      </c>
      <c r="F69" s="218">
        <v>79.45</v>
      </c>
      <c r="G69" s="36"/>
      <c r="H69" s="37"/>
    </row>
    <row r="70" spans="1:8" s="2" customFormat="1" ht="16.8" customHeight="1">
      <c r="A70" s="36"/>
      <c r="B70" s="37"/>
      <c r="C70" s="219" t="s">
        <v>1</v>
      </c>
      <c r="D70" s="219" t="s">
        <v>92</v>
      </c>
      <c r="E70" s="17" t="s">
        <v>1</v>
      </c>
      <c r="F70" s="220">
        <v>55.15</v>
      </c>
      <c r="G70" s="36"/>
      <c r="H70" s="37"/>
    </row>
    <row r="71" spans="1:8" s="2" customFormat="1" ht="16.8" customHeight="1">
      <c r="A71" s="36"/>
      <c r="B71" s="37"/>
      <c r="C71" s="219" t="s">
        <v>1</v>
      </c>
      <c r="D71" s="219" t="s">
        <v>637</v>
      </c>
      <c r="E71" s="17" t="s">
        <v>1</v>
      </c>
      <c r="F71" s="220">
        <v>24.3</v>
      </c>
      <c r="G71" s="36"/>
      <c r="H71" s="37"/>
    </row>
    <row r="72" spans="1:8" s="2" customFormat="1" ht="16.8" customHeight="1">
      <c r="A72" s="36"/>
      <c r="B72" s="37"/>
      <c r="C72" s="219" t="s">
        <v>1</v>
      </c>
      <c r="D72" s="219" t="s">
        <v>337</v>
      </c>
      <c r="E72" s="17" t="s">
        <v>1</v>
      </c>
      <c r="F72" s="220">
        <v>79.45</v>
      </c>
      <c r="G72" s="36"/>
      <c r="H72" s="37"/>
    </row>
    <row r="73" spans="1:8" s="2" customFormat="1" ht="16.8" customHeight="1">
      <c r="A73" s="36"/>
      <c r="B73" s="37"/>
      <c r="C73" s="221" t="s">
        <v>612</v>
      </c>
      <c r="D73" s="36"/>
      <c r="E73" s="36"/>
      <c r="F73" s="36"/>
      <c r="G73" s="36"/>
      <c r="H73" s="37"/>
    </row>
    <row r="74" spans="1:8" s="2" customFormat="1" ht="16.8" customHeight="1">
      <c r="A74" s="36"/>
      <c r="B74" s="37"/>
      <c r="C74" s="219" t="s">
        <v>377</v>
      </c>
      <c r="D74" s="219" t="s">
        <v>638</v>
      </c>
      <c r="E74" s="17" t="s">
        <v>304</v>
      </c>
      <c r="F74" s="220">
        <v>79.45</v>
      </c>
      <c r="G74" s="36"/>
      <c r="H74" s="37"/>
    </row>
    <row r="75" spans="1:8" s="2" customFormat="1" ht="16.8" customHeight="1">
      <c r="A75" s="36"/>
      <c r="B75" s="37"/>
      <c r="C75" s="219" t="s">
        <v>407</v>
      </c>
      <c r="D75" s="219" t="s">
        <v>639</v>
      </c>
      <c r="E75" s="17" t="s">
        <v>304</v>
      </c>
      <c r="F75" s="220">
        <v>79.45</v>
      </c>
      <c r="G75" s="36"/>
      <c r="H75" s="37"/>
    </row>
    <row r="76" spans="1:8" s="2" customFormat="1" ht="16.8" customHeight="1">
      <c r="A76" s="36"/>
      <c r="B76" s="37"/>
      <c r="C76" s="215" t="s">
        <v>101</v>
      </c>
      <c r="D76" s="216" t="s">
        <v>102</v>
      </c>
      <c r="E76" s="217" t="s">
        <v>1</v>
      </c>
      <c r="F76" s="218">
        <v>63.395</v>
      </c>
      <c r="G76" s="36"/>
      <c r="H76" s="37"/>
    </row>
    <row r="77" spans="1:8" s="2" customFormat="1" ht="16.8" customHeight="1">
      <c r="A77" s="36"/>
      <c r="B77" s="37"/>
      <c r="C77" s="219" t="s">
        <v>1</v>
      </c>
      <c r="D77" s="219" t="s">
        <v>640</v>
      </c>
      <c r="E77" s="17" t="s">
        <v>1</v>
      </c>
      <c r="F77" s="220">
        <v>36.045</v>
      </c>
      <c r="G77" s="36"/>
      <c r="H77" s="37"/>
    </row>
    <row r="78" spans="1:8" s="2" customFormat="1" ht="16.8" customHeight="1">
      <c r="A78" s="36"/>
      <c r="B78" s="37"/>
      <c r="C78" s="219" t="s">
        <v>1</v>
      </c>
      <c r="D78" s="219" t="s">
        <v>641</v>
      </c>
      <c r="E78" s="17" t="s">
        <v>1</v>
      </c>
      <c r="F78" s="220">
        <v>27.35</v>
      </c>
      <c r="G78" s="36"/>
      <c r="H78" s="37"/>
    </row>
    <row r="79" spans="1:8" s="2" customFormat="1" ht="16.8" customHeight="1">
      <c r="A79" s="36"/>
      <c r="B79" s="37"/>
      <c r="C79" s="219" t="s">
        <v>1</v>
      </c>
      <c r="D79" s="219" t="s">
        <v>337</v>
      </c>
      <c r="E79" s="17" t="s">
        <v>1</v>
      </c>
      <c r="F79" s="220">
        <v>63.395</v>
      </c>
      <c r="G79" s="36"/>
      <c r="H79" s="37"/>
    </row>
    <row r="80" spans="1:8" s="2" customFormat="1" ht="16.8" customHeight="1">
      <c r="A80" s="36"/>
      <c r="B80" s="37"/>
      <c r="C80" s="221" t="s">
        <v>612</v>
      </c>
      <c r="D80" s="36"/>
      <c r="E80" s="36"/>
      <c r="F80" s="36"/>
      <c r="G80" s="36"/>
      <c r="H80" s="37"/>
    </row>
    <row r="81" spans="1:8" s="2" customFormat="1" ht="16.8" customHeight="1">
      <c r="A81" s="36"/>
      <c r="B81" s="37"/>
      <c r="C81" s="219" t="s">
        <v>385</v>
      </c>
      <c r="D81" s="219" t="s">
        <v>386</v>
      </c>
      <c r="E81" s="17" t="s">
        <v>304</v>
      </c>
      <c r="F81" s="220">
        <v>63.395</v>
      </c>
      <c r="G81" s="36"/>
      <c r="H81" s="37"/>
    </row>
    <row r="82" spans="1:8" s="2" customFormat="1" ht="16.8" customHeight="1">
      <c r="A82" s="36"/>
      <c r="B82" s="37"/>
      <c r="C82" s="219" t="s">
        <v>415</v>
      </c>
      <c r="D82" s="219" t="s">
        <v>416</v>
      </c>
      <c r="E82" s="17" t="s">
        <v>304</v>
      </c>
      <c r="F82" s="220">
        <v>63.395</v>
      </c>
      <c r="G82" s="36"/>
      <c r="H82" s="37"/>
    </row>
    <row r="83" spans="1:8" s="2" customFormat="1" ht="16.8" customHeight="1">
      <c r="A83" s="36"/>
      <c r="B83" s="37"/>
      <c r="C83" s="215" t="s">
        <v>127</v>
      </c>
      <c r="D83" s="216" t="s">
        <v>128</v>
      </c>
      <c r="E83" s="217" t="s">
        <v>1</v>
      </c>
      <c r="F83" s="218">
        <v>11.35</v>
      </c>
      <c r="G83" s="36"/>
      <c r="H83" s="37"/>
    </row>
    <row r="84" spans="1:8" s="2" customFormat="1" ht="16.8" customHeight="1">
      <c r="A84" s="36"/>
      <c r="B84" s="37"/>
      <c r="C84" s="219" t="s">
        <v>1</v>
      </c>
      <c r="D84" s="219" t="s">
        <v>642</v>
      </c>
      <c r="E84" s="17" t="s">
        <v>1</v>
      </c>
      <c r="F84" s="220">
        <v>11.35</v>
      </c>
      <c r="G84" s="36"/>
      <c r="H84" s="37"/>
    </row>
    <row r="85" spans="1:8" s="2" customFormat="1" ht="16.8" customHeight="1">
      <c r="A85" s="36"/>
      <c r="B85" s="37"/>
      <c r="C85" s="221" t="s">
        <v>612</v>
      </c>
      <c r="D85" s="36"/>
      <c r="E85" s="36"/>
      <c r="F85" s="36"/>
      <c r="G85" s="36"/>
      <c r="H85" s="37"/>
    </row>
    <row r="86" spans="1:8" s="2" customFormat="1" ht="16.8" customHeight="1">
      <c r="A86" s="36"/>
      <c r="B86" s="37"/>
      <c r="C86" s="219" t="s">
        <v>381</v>
      </c>
      <c r="D86" s="219" t="s">
        <v>382</v>
      </c>
      <c r="E86" s="17" t="s">
        <v>304</v>
      </c>
      <c r="F86" s="220">
        <v>11.35</v>
      </c>
      <c r="G86" s="36"/>
      <c r="H86" s="37"/>
    </row>
    <row r="87" spans="1:8" s="2" customFormat="1" ht="16.8" customHeight="1">
      <c r="A87" s="36"/>
      <c r="B87" s="37"/>
      <c r="C87" s="219" t="s">
        <v>411</v>
      </c>
      <c r="D87" s="219" t="s">
        <v>643</v>
      </c>
      <c r="E87" s="17" t="s">
        <v>304</v>
      </c>
      <c r="F87" s="220">
        <v>11.35</v>
      </c>
      <c r="G87" s="36"/>
      <c r="H87" s="37"/>
    </row>
    <row r="88" spans="1:8" s="2" customFormat="1" ht="16.8" customHeight="1">
      <c r="A88" s="36"/>
      <c r="B88" s="37"/>
      <c r="C88" s="215" t="s">
        <v>84</v>
      </c>
      <c r="D88" s="216" t="s">
        <v>85</v>
      </c>
      <c r="E88" s="217" t="s">
        <v>1</v>
      </c>
      <c r="F88" s="218">
        <v>97.585</v>
      </c>
      <c r="G88" s="36"/>
      <c r="H88" s="37"/>
    </row>
    <row r="89" spans="1:8" s="2" customFormat="1" ht="16.8" customHeight="1">
      <c r="A89" s="36"/>
      <c r="B89" s="37"/>
      <c r="C89" s="219" t="s">
        <v>1</v>
      </c>
      <c r="D89" s="219" t="s">
        <v>644</v>
      </c>
      <c r="E89" s="17" t="s">
        <v>1</v>
      </c>
      <c r="F89" s="220">
        <v>41.125</v>
      </c>
      <c r="G89" s="36"/>
      <c r="H89" s="37"/>
    </row>
    <row r="90" spans="1:8" s="2" customFormat="1" ht="16.8" customHeight="1">
      <c r="A90" s="36"/>
      <c r="B90" s="37"/>
      <c r="C90" s="219" t="s">
        <v>1</v>
      </c>
      <c r="D90" s="219" t="s">
        <v>645</v>
      </c>
      <c r="E90" s="17" t="s">
        <v>1</v>
      </c>
      <c r="F90" s="220">
        <v>34</v>
      </c>
      <c r="G90" s="36"/>
      <c r="H90" s="37"/>
    </row>
    <row r="91" spans="1:8" s="2" customFormat="1" ht="16.8" customHeight="1">
      <c r="A91" s="36"/>
      <c r="B91" s="37"/>
      <c r="C91" s="219" t="s">
        <v>1</v>
      </c>
      <c r="D91" s="219" t="s">
        <v>646</v>
      </c>
      <c r="E91" s="17" t="s">
        <v>1</v>
      </c>
      <c r="F91" s="220">
        <v>6.51</v>
      </c>
      <c r="G91" s="36"/>
      <c r="H91" s="37"/>
    </row>
    <row r="92" spans="1:8" s="2" customFormat="1" ht="16.8" customHeight="1">
      <c r="A92" s="36"/>
      <c r="B92" s="37"/>
      <c r="C92" s="219" t="s">
        <v>1</v>
      </c>
      <c r="D92" s="219" t="s">
        <v>647</v>
      </c>
      <c r="E92" s="17" t="s">
        <v>1</v>
      </c>
      <c r="F92" s="220">
        <v>5.22</v>
      </c>
      <c r="G92" s="36"/>
      <c r="H92" s="37"/>
    </row>
    <row r="93" spans="1:8" s="2" customFormat="1" ht="16.8" customHeight="1">
      <c r="A93" s="36"/>
      <c r="B93" s="37"/>
      <c r="C93" s="219" t="s">
        <v>1</v>
      </c>
      <c r="D93" s="219" t="s">
        <v>648</v>
      </c>
      <c r="E93" s="17" t="s">
        <v>1</v>
      </c>
      <c r="F93" s="220">
        <v>10.73</v>
      </c>
      <c r="G93" s="36"/>
      <c r="H93" s="37"/>
    </row>
    <row r="94" spans="1:8" s="2" customFormat="1" ht="16.8" customHeight="1">
      <c r="A94" s="36"/>
      <c r="B94" s="37"/>
      <c r="C94" s="219" t="s">
        <v>1</v>
      </c>
      <c r="D94" s="219" t="s">
        <v>337</v>
      </c>
      <c r="E94" s="17" t="s">
        <v>1</v>
      </c>
      <c r="F94" s="220">
        <v>97.585</v>
      </c>
      <c r="G94" s="36"/>
      <c r="H94" s="37"/>
    </row>
    <row r="95" spans="1:8" s="2" customFormat="1" ht="16.8" customHeight="1">
      <c r="A95" s="36"/>
      <c r="B95" s="37"/>
      <c r="C95" s="221" t="s">
        <v>612</v>
      </c>
      <c r="D95" s="36"/>
      <c r="E95" s="36"/>
      <c r="F95" s="36"/>
      <c r="G95" s="36"/>
      <c r="H95" s="37"/>
    </row>
    <row r="96" spans="1:8" s="2" customFormat="1" ht="16.8" customHeight="1">
      <c r="A96" s="36"/>
      <c r="B96" s="37"/>
      <c r="C96" s="219" t="s">
        <v>272</v>
      </c>
      <c r="D96" s="219" t="s">
        <v>649</v>
      </c>
      <c r="E96" s="17" t="s">
        <v>184</v>
      </c>
      <c r="F96" s="220">
        <v>97.585</v>
      </c>
      <c r="G96" s="36"/>
      <c r="H96" s="37"/>
    </row>
    <row r="97" spans="1:8" s="2" customFormat="1" ht="16.8" customHeight="1">
      <c r="A97" s="36"/>
      <c r="B97" s="37"/>
      <c r="C97" s="219" t="s">
        <v>276</v>
      </c>
      <c r="D97" s="219" t="s">
        <v>277</v>
      </c>
      <c r="E97" s="17" t="s">
        <v>184</v>
      </c>
      <c r="F97" s="220">
        <v>97.585</v>
      </c>
      <c r="G97" s="36"/>
      <c r="H97" s="37"/>
    </row>
    <row r="98" spans="1:8" s="2" customFormat="1" ht="16.8" customHeight="1">
      <c r="A98" s="36"/>
      <c r="B98" s="37"/>
      <c r="C98" s="219" t="s">
        <v>281</v>
      </c>
      <c r="D98" s="219" t="s">
        <v>282</v>
      </c>
      <c r="E98" s="17" t="s">
        <v>184</v>
      </c>
      <c r="F98" s="220">
        <v>264.17</v>
      </c>
      <c r="G98" s="36"/>
      <c r="H98" s="37"/>
    </row>
    <row r="99" spans="1:8" s="2" customFormat="1" ht="16.8" customHeight="1">
      <c r="A99" s="36"/>
      <c r="B99" s="37"/>
      <c r="C99" s="219" t="s">
        <v>312</v>
      </c>
      <c r="D99" s="219" t="s">
        <v>650</v>
      </c>
      <c r="E99" s="17" t="s">
        <v>184</v>
      </c>
      <c r="F99" s="220">
        <v>97.585</v>
      </c>
      <c r="G99" s="36"/>
      <c r="H99" s="37"/>
    </row>
    <row r="100" spans="1:8" s="2" customFormat="1" ht="16.8" customHeight="1">
      <c r="A100" s="36"/>
      <c r="B100" s="37"/>
      <c r="C100" s="219" t="s">
        <v>321</v>
      </c>
      <c r="D100" s="219" t="s">
        <v>322</v>
      </c>
      <c r="E100" s="17" t="s">
        <v>184</v>
      </c>
      <c r="F100" s="220">
        <v>97.585</v>
      </c>
      <c r="G100" s="36"/>
      <c r="H100" s="37"/>
    </row>
    <row r="101" spans="1:8" s="2" customFormat="1" ht="16.8" customHeight="1">
      <c r="A101" s="36"/>
      <c r="B101" s="37"/>
      <c r="C101" s="219" t="s">
        <v>334</v>
      </c>
      <c r="D101" s="219" t="s">
        <v>335</v>
      </c>
      <c r="E101" s="17" t="s">
        <v>304</v>
      </c>
      <c r="F101" s="220">
        <v>340.842</v>
      </c>
      <c r="G101" s="36"/>
      <c r="H101" s="37"/>
    </row>
    <row r="102" spans="1:8" s="2" customFormat="1" ht="16.8" customHeight="1">
      <c r="A102" s="36"/>
      <c r="B102" s="37"/>
      <c r="C102" s="219" t="s">
        <v>365</v>
      </c>
      <c r="D102" s="219" t="s">
        <v>366</v>
      </c>
      <c r="E102" s="17" t="s">
        <v>184</v>
      </c>
      <c r="F102" s="220">
        <v>97.585</v>
      </c>
      <c r="G102" s="36"/>
      <c r="H102" s="37"/>
    </row>
    <row r="103" spans="1:8" s="2" customFormat="1" ht="16.8" customHeight="1">
      <c r="A103" s="36"/>
      <c r="B103" s="37"/>
      <c r="C103" s="219" t="s">
        <v>530</v>
      </c>
      <c r="D103" s="219" t="s">
        <v>651</v>
      </c>
      <c r="E103" s="17" t="s">
        <v>184</v>
      </c>
      <c r="F103" s="220">
        <v>97.585</v>
      </c>
      <c r="G103" s="36"/>
      <c r="H103" s="37"/>
    </row>
    <row r="104" spans="1:8" s="2" customFormat="1" ht="16.8" customHeight="1">
      <c r="A104" s="36"/>
      <c r="B104" s="37"/>
      <c r="C104" s="219" t="s">
        <v>543</v>
      </c>
      <c r="D104" s="219" t="s">
        <v>622</v>
      </c>
      <c r="E104" s="17" t="s">
        <v>184</v>
      </c>
      <c r="F104" s="220">
        <v>340.842</v>
      </c>
      <c r="G104" s="36"/>
      <c r="H104" s="37"/>
    </row>
    <row r="105" spans="1:8" s="2" customFormat="1" ht="16.8" customHeight="1">
      <c r="A105" s="36"/>
      <c r="B105" s="37"/>
      <c r="C105" s="219" t="s">
        <v>538</v>
      </c>
      <c r="D105" s="219" t="s">
        <v>539</v>
      </c>
      <c r="E105" s="17" t="s">
        <v>184</v>
      </c>
      <c r="F105" s="220">
        <v>391.968</v>
      </c>
      <c r="G105" s="36"/>
      <c r="H105" s="37"/>
    </row>
    <row r="106" spans="1:8" s="2" customFormat="1" ht="16.8" customHeight="1">
      <c r="A106" s="36"/>
      <c r="B106" s="37"/>
      <c r="C106" s="219" t="s">
        <v>329</v>
      </c>
      <c r="D106" s="219" t="s">
        <v>330</v>
      </c>
      <c r="E106" s="17" t="s">
        <v>230</v>
      </c>
      <c r="F106" s="220">
        <v>0.982</v>
      </c>
      <c r="G106" s="36"/>
      <c r="H106" s="37"/>
    </row>
    <row r="107" spans="1:8" s="2" customFormat="1" ht="16.8" customHeight="1">
      <c r="A107" s="36"/>
      <c r="B107" s="37"/>
      <c r="C107" s="219" t="s">
        <v>286</v>
      </c>
      <c r="D107" s="219" t="s">
        <v>287</v>
      </c>
      <c r="E107" s="17" t="s">
        <v>184</v>
      </c>
      <c r="F107" s="220">
        <v>277.379</v>
      </c>
      <c r="G107" s="36"/>
      <c r="H107" s="37"/>
    </row>
    <row r="108" spans="1:8" s="2" customFormat="1" ht="16.8" customHeight="1">
      <c r="A108" s="36"/>
      <c r="B108" s="37"/>
      <c r="C108" s="215" t="s">
        <v>110</v>
      </c>
      <c r="D108" s="216" t="s">
        <v>111</v>
      </c>
      <c r="E108" s="217" t="s">
        <v>1</v>
      </c>
      <c r="F108" s="218">
        <v>52.5</v>
      </c>
      <c r="G108" s="36"/>
      <c r="H108" s="37"/>
    </row>
    <row r="109" spans="1:8" s="2" customFormat="1" ht="16.8" customHeight="1">
      <c r="A109" s="36"/>
      <c r="B109" s="37"/>
      <c r="C109" s="219" t="s">
        <v>1</v>
      </c>
      <c r="D109" s="219" t="s">
        <v>652</v>
      </c>
      <c r="E109" s="17" t="s">
        <v>1</v>
      </c>
      <c r="F109" s="220">
        <v>12.5</v>
      </c>
      <c r="G109" s="36"/>
      <c r="H109" s="37"/>
    </row>
    <row r="110" spans="1:8" s="2" customFormat="1" ht="16.8" customHeight="1">
      <c r="A110" s="36"/>
      <c r="B110" s="37"/>
      <c r="C110" s="219" t="s">
        <v>1</v>
      </c>
      <c r="D110" s="219" t="s">
        <v>653</v>
      </c>
      <c r="E110" s="17" t="s">
        <v>1</v>
      </c>
      <c r="F110" s="220">
        <v>40</v>
      </c>
      <c r="G110" s="36"/>
      <c r="H110" s="37"/>
    </row>
    <row r="111" spans="1:8" s="2" customFormat="1" ht="16.8" customHeight="1">
      <c r="A111" s="36"/>
      <c r="B111" s="37"/>
      <c r="C111" s="219" t="s">
        <v>1</v>
      </c>
      <c r="D111" s="219" t="s">
        <v>337</v>
      </c>
      <c r="E111" s="17" t="s">
        <v>1</v>
      </c>
      <c r="F111" s="220">
        <v>52.5</v>
      </c>
      <c r="G111" s="36"/>
      <c r="H111" s="37"/>
    </row>
    <row r="112" spans="1:8" s="2" customFormat="1" ht="16.8" customHeight="1">
      <c r="A112" s="36"/>
      <c r="B112" s="37"/>
      <c r="C112" s="221" t="s">
        <v>612</v>
      </c>
      <c r="D112" s="36"/>
      <c r="E112" s="36"/>
      <c r="F112" s="36"/>
      <c r="G112" s="36"/>
      <c r="H112" s="37"/>
    </row>
    <row r="113" spans="1:8" s="2" customFormat="1" ht="16.8" customHeight="1">
      <c r="A113" s="36"/>
      <c r="B113" s="37"/>
      <c r="C113" s="219" t="s">
        <v>399</v>
      </c>
      <c r="D113" s="219" t="s">
        <v>400</v>
      </c>
      <c r="E113" s="17" t="s">
        <v>304</v>
      </c>
      <c r="F113" s="220">
        <v>52.5</v>
      </c>
      <c r="G113" s="36"/>
      <c r="H113" s="37"/>
    </row>
    <row r="114" spans="1:8" s="2" customFormat="1" ht="16.8" customHeight="1">
      <c r="A114" s="36"/>
      <c r="B114" s="37"/>
      <c r="C114" s="215" t="s">
        <v>125</v>
      </c>
      <c r="D114" s="216" t="s">
        <v>126</v>
      </c>
      <c r="E114" s="217" t="s">
        <v>1</v>
      </c>
      <c r="F114" s="218">
        <v>38.55</v>
      </c>
      <c r="G114" s="36"/>
      <c r="H114" s="37"/>
    </row>
    <row r="115" spans="1:8" s="2" customFormat="1" ht="16.8" customHeight="1">
      <c r="A115" s="36"/>
      <c r="B115" s="37"/>
      <c r="C115" s="219" t="s">
        <v>1</v>
      </c>
      <c r="D115" s="219" t="s">
        <v>654</v>
      </c>
      <c r="E115" s="17" t="s">
        <v>1</v>
      </c>
      <c r="F115" s="220">
        <v>38.55</v>
      </c>
      <c r="G115" s="36"/>
      <c r="H115" s="37"/>
    </row>
    <row r="116" spans="1:8" s="2" customFormat="1" ht="16.8" customHeight="1">
      <c r="A116" s="36"/>
      <c r="B116" s="37"/>
      <c r="C116" s="221" t="s">
        <v>612</v>
      </c>
      <c r="D116" s="36"/>
      <c r="E116" s="36"/>
      <c r="F116" s="36"/>
      <c r="G116" s="36"/>
      <c r="H116" s="37"/>
    </row>
    <row r="117" spans="1:8" s="2" customFormat="1" ht="16.8" customHeight="1">
      <c r="A117" s="36"/>
      <c r="B117" s="37"/>
      <c r="C117" s="219" t="s">
        <v>211</v>
      </c>
      <c r="D117" s="219" t="s">
        <v>655</v>
      </c>
      <c r="E117" s="17" t="s">
        <v>184</v>
      </c>
      <c r="F117" s="220">
        <v>38.55</v>
      </c>
      <c r="G117" s="36"/>
      <c r="H117" s="37"/>
    </row>
    <row r="118" spans="1:8" s="2" customFormat="1" ht="16.8" customHeight="1">
      <c r="A118" s="36"/>
      <c r="B118" s="37"/>
      <c r="C118" s="219" t="s">
        <v>234</v>
      </c>
      <c r="D118" s="219" t="s">
        <v>656</v>
      </c>
      <c r="E118" s="17" t="s">
        <v>184</v>
      </c>
      <c r="F118" s="220">
        <v>38.55</v>
      </c>
      <c r="G118" s="36"/>
      <c r="H118" s="37"/>
    </row>
    <row r="119" spans="1:8" s="2" customFormat="1" ht="16.8" customHeight="1">
      <c r="A119" s="36"/>
      <c r="B119" s="37"/>
      <c r="C119" s="215" t="s">
        <v>107</v>
      </c>
      <c r="D119" s="216" t="s">
        <v>108</v>
      </c>
      <c r="E119" s="217" t="s">
        <v>1</v>
      </c>
      <c r="F119" s="218">
        <v>7.425</v>
      </c>
      <c r="G119" s="36"/>
      <c r="H119" s="37"/>
    </row>
    <row r="120" spans="1:8" s="2" customFormat="1" ht="16.8" customHeight="1">
      <c r="A120" s="36"/>
      <c r="B120" s="37"/>
      <c r="C120" s="219" t="s">
        <v>1</v>
      </c>
      <c r="D120" s="219" t="s">
        <v>657</v>
      </c>
      <c r="E120" s="17" t="s">
        <v>1</v>
      </c>
      <c r="F120" s="220">
        <v>7.425</v>
      </c>
      <c r="G120" s="36"/>
      <c r="H120" s="37"/>
    </row>
    <row r="121" spans="1:8" s="2" customFormat="1" ht="16.8" customHeight="1">
      <c r="A121" s="36"/>
      <c r="B121" s="37"/>
      <c r="C121" s="221" t="s">
        <v>612</v>
      </c>
      <c r="D121" s="36"/>
      <c r="E121" s="36"/>
      <c r="F121" s="36"/>
      <c r="G121" s="36"/>
      <c r="H121" s="37"/>
    </row>
    <row r="122" spans="1:8" s="2" customFormat="1" ht="16.8" customHeight="1">
      <c r="A122" s="36"/>
      <c r="B122" s="37"/>
      <c r="C122" s="219" t="s">
        <v>369</v>
      </c>
      <c r="D122" s="219" t="s">
        <v>370</v>
      </c>
      <c r="E122" s="17" t="s">
        <v>304</v>
      </c>
      <c r="F122" s="220">
        <v>7.425</v>
      </c>
      <c r="G122" s="36"/>
      <c r="H122" s="37"/>
    </row>
    <row r="123" spans="1:8" s="2" customFormat="1" ht="16.8" customHeight="1">
      <c r="A123" s="36"/>
      <c r="B123" s="37"/>
      <c r="C123" s="215" t="s">
        <v>139</v>
      </c>
      <c r="D123" s="216" t="s">
        <v>140</v>
      </c>
      <c r="E123" s="217" t="s">
        <v>1</v>
      </c>
      <c r="F123" s="218">
        <v>107.175</v>
      </c>
      <c r="G123" s="36"/>
      <c r="H123" s="37"/>
    </row>
    <row r="124" spans="1:8" s="2" customFormat="1" ht="16.8" customHeight="1">
      <c r="A124" s="36"/>
      <c r="B124" s="37"/>
      <c r="C124" s="219" t="s">
        <v>1</v>
      </c>
      <c r="D124" s="219" t="s">
        <v>658</v>
      </c>
      <c r="E124" s="17" t="s">
        <v>1</v>
      </c>
      <c r="F124" s="220">
        <v>120.3</v>
      </c>
      <c r="G124" s="36"/>
      <c r="H124" s="37"/>
    </row>
    <row r="125" spans="1:8" s="2" customFormat="1" ht="16.8" customHeight="1">
      <c r="A125" s="36"/>
      <c r="B125" s="37"/>
      <c r="C125" s="219" t="s">
        <v>1</v>
      </c>
      <c r="D125" s="219" t="s">
        <v>659</v>
      </c>
      <c r="E125" s="17" t="s">
        <v>1</v>
      </c>
      <c r="F125" s="220">
        <v>-13.125</v>
      </c>
      <c r="G125" s="36"/>
      <c r="H125" s="37"/>
    </row>
    <row r="126" spans="1:8" s="2" customFormat="1" ht="16.8" customHeight="1">
      <c r="A126" s="36"/>
      <c r="B126" s="37"/>
      <c r="C126" s="219" t="s">
        <v>1</v>
      </c>
      <c r="D126" s="219" t="s">
        <v>337</v>
      </c>
      <c r="E126" s="17" t="s">
        <v>1</v>
      </c>
      <c r="F126" s="220">
        <v>107.175</v>
      </c>
      <c r="G126" s="36"/>
      <c r="H126" s="37"/>
    </row>
    <row r="127" spans="1:8" s="2" customFormat="1" ht="16.8" customHeight="1">
      <c r="A127" s="36"/>
      <c r="B127" s="37"/>
      <c r="C127" s="221" t="s">
        <v>612</v>
      </c>
      <c r="D127" s="36"/>
      <c r="E127" s="36"/>
      <c r="F127" s="36"/>
      <c r="G127" s="36"/>
      <c r="H127" s="37"/>
    </row>
    <row r="128" spans="1:8" s="2" customFormat="1" ht="16.8" customHeight="1">
      <c r="A128" s="36"/>
      <c r="B128" s="37"/>
      <c r="C128" s="219" t="s">
        <v>191</v>
      </c>
      <c r="D128" s="219" t="s">
        <v>192</v>
      </c>
      <c r="E128" s="17" t="s">
        <v>184</v>
      </c>
      <c r="F128" s="220">
        <v>107.175</v>
      </c>
      <c r="G128" s="36"/>
      <c r="H128" s="37"/>
    </row>
    <row r="129" spans="1:8" s="2" customFormat="1" ht="16.8" customHeight="1">
      <c r="A129" s="36"/>
      <c r="B129" s="37"/>
      <c r="C129" s="215" t="s">
        <v>98</v>
      </c>
      <c r="D129" s="216" t="s">
        <v>99</v>
      </c>
      <c r="E129" s="217" t="s">
        <v>1</v>
      </c>
      <c r="F129" s="218">
        <v>14.175</v>
      </c>
      <c r="G129" s="36"/>
      <c r="H129" s="37"/>
    </row>
    <row r="130" spans="1:8" s="2" customFormat="1" ht="16.8" customHeight="1">
      <c r="A130" s="36"/>
      <c r="B130" s="37"/>
      <c r="C130" s="219" t="s">
        <v>1</v>
      </c>
      <c r="D130" s="219" t="s">
        <v>660</v>
      </c>
      <c r="E130" s="17" t="s">
        <v>1</v>
      </c>
      <c r="F130" s="220">
        <v>14.175</v>
      </c>
      <c r="G130" s="36"/>
      <c r="H130" s="37"/>
    </row>
    <row r="131" spans="1:8" s="2" customFormat="1" ht="16.8" customHeight="1">
      <c r="A131" s="36"/>
      <c r="B131" s="37"/>
      <c r="C131" s="221" t="s">
        <v>612</v>
      </c>
      <c r="D131" s="36"/>
      <c r="E131" s="36"/>
      <c r="F131" s="36"/>
      <c r="G131" s="36"/>
      <c r="H131" s="37"/>
    </row>
    <row r="132" spans="1:8" s="2" customFormat="1" ht="16.8" customHeight="1">
      <c r="A132" s="36"/>
      <c r="B132" s="37"/>
      <c r="C132" s="219" t="s">
        <v>373</v>
      </c>
      <c r="D132" s="219" t="s">
        <v>374</v>
      </c>
      <c r="E132" s="17" t="s">
        <v>304</v>
      </c>
      <c r="F132" s="220">
        <v>14.175</v>
      </c>
      <c r="G132" s="36"/>
      <c r="H132" s="37"/>
    </row>
    <row r="133" spans="1:8" s="2" customFormat="1" ht="16.8" customHeight="1">
      <c r="A133" s="36"/>
      <c r="B133" s="37"/>
      <c r="C133" s="219" t="s">
        <v>403</v>
      </c>
      <c r="D133" s="219" t="s">
        <v>661</v>
      </c>
      <c r="E133" s="17" t="s">
        <v>184</v>
      </c>
      <c r="F133" s="220">
        <v>14.175</v>
      </c>
      <c r="G133" s="36"/>
      <c r="H133" s="37"/>
    </row>
    <row r="134" spans="1:8" s="2" customFormat="1" ht="16.8" customHeight="1">
      <c r="A134" s="36"/>
      <c r="B134" s="37"/>
      <c r="C134" s="215" t="s">
        <v>92</v>
      </c>
      <c r="D134" s="216" t="s">
        <v>93</v>
      </c>
      <c r="E134" s="217" t="s">
        <v>1</v>
      </c>
      <c r="F134" s="218">
        <v>55.15</v>
      </c>
      <c r="G134" s="36"/>
      <c r="H134" s="37"/>
    </row>
    <row r="135" spans="1:8" s="2" customFormat="1" ht="16.8" customHeight="1">
      <c r="A135" s="36"/>
      <c r="B135" s="37"/>
      <c r="C135" s="219" t="s">
        <v>1</v>
      </c>
      <c r="D135" s="219" t="s">
        <v>662</v>
      </c>
      <c r="E135" s="17" t="s">
        <v>1</v>
      </c>
      <c r="F135" s="220">
        <v>55.15</v>
      </c>
      <c r="G135" s="36"/>
      <c r="H135" s="37"/>
    </row>
    <row r="136" spans="1:8" s="2" customFormat="1" ht="16.8" customHeight="1">
      <c r="A136" s="36"/>
      <c r="B136" s="37"/>
      <c r="C136" s="221" t="s">
        <v>612</v>
      </c>
      <c r="D136" s="36"/>
      <c r="E136" s="36"/>
      <c r="F136" s="36"/>
      <c r="G136" s="36"/>
      <c r="H136" s="37"/>
    </row>
    <row r="137" spans="1:8" s="2" customFormat="1" ht="16.8" customHeight="1">
      <c r="A137" s="36"/>
      <c r="B137" s="37"/>
      <c r="C137" s="219" t="s">
        <v>394</v>
      </c>
      <c r="D137" s="219" t="s">
        <v>395</v>
      </c>
      <c r="E137" s="17" t="s">
        <v>304</v>
      </c>
      <c r="F137" s="220">
        <v>93.7</v>
      </c>
      <c r="G137" s="36"/>
      <c r="H137" s="37"/>
    </row>
    <row r="138" spans="1:8" s="2" customFormat="1" ht="16.8" customHeight="1">
      <c r="A138" s="36"/>
      <c r="B138" s="37"/>
      <c r="C138" s="219" t="s">
        <v>428</v>
      </c>
      <c r="D138" s="219" t="s">
        <v>429</v>
      </c>
      <c r="E138" s="17" t="s">
        <v>304</v>
      </c>
      <c r="F138" s="220">
        <v>55.15</v>
      </c>
      <c r="G138" s="36"/>
      <c r="H138" s="37"/>
    </row>
    <row r="139" spans="1:8" s="2" customFormat="1" ht="16.8" customHeight="1">
      <c r="A139" s="36"/>
      <c r="B139" s="37"/>
      <c r="C139" s="219" t="s">
        <v>477</v>
      </c>
      <c r="D139" s="219" t="s">
        <v>663</v>
      </c>
      <c r="E139" s="17" t="s">
        <v>304</v>
      </c>
      <c r="F139" s="220">
        <v>55.15</v>
      </c>
      <c r="G139" s="36"/>
      <c r="H139" s="37"/>
    </row>
    <row r="140" spans="1:8" s="2" customFormat="1" ht="16.8" customHeight="1">
      <c r="A140" s="36"/>
      <c r="B140" s="37"/>
      <c r="C140" s="215" t="s">
        <v>88</v>
      </c>
      <c r="D140" s="216" t="s">
        <v>89</v>
      </c>
      <c r="E140" s="217" t="s">
        <v>1</v>
      </c>
      <c r="F140" s="218">
        <v>38.55</v>
      </c>
      <c r="G140" s="36"/>
      <c r="H140" s="37"/>
    </row>
    <row r="141" spans="1:8" s="2" customFormat="1" ht="16.8" customHeight="1">
      <c r="A141" s="36"/>
      <c r="B141" s="37"/>
      <c r="C141" s="219" t="s">
        <v>1</v>
      </c>
      <c r="D141" s="219" t="s">
        <v>664</v>
      </c>
      <c r="E141" s="17" t="s">
        <v>1</v>
      </c>
      <c r="F141" s="220">
        <v>6.4</v>
      </c>
      <c r="G141" s="36"/>
      <c r="H141" s="37"/>
    </row>
    <row r="142" spans="1:8" s="2" customFormat="1" ht="16.8" customHeight="1">
      <c r="A142" s="36"/>
      <c r="B142" s="37"/>
      <c r="C142" s="219" t="s">
        <v>1</v>
      </c>
      <c r="D142" s="219" t="s">
        <v>665</v>
      </c>
      <c r="E142" s="17" t="s">
        <v>1</v>
      </c>
      <c r="F142" s="220">
        <v>11.8</v>
      </c>
      <c r="G142" s="36"/>
      <c r="H142" s="37"/>
    </row>
    <row r="143" spans="1:8" s="2" customFormat="1" ht="16.8" customHeight="1">
      <c r="A143" s="36"/>
      <c r="B143" s="37"/>
      <c r="C143" s="219" t="s">
        <v>1</v>
      </c>
      <c r="D143" s="219" t="s">
        <v>666</v>
      </c>
      <c r="E143" s="17" t="s">
        <v>1</v>
      </c>
      <c r="F143" s="220">
        <v>1.8</v>
      </c>
      <c r="G143" s="36"/>
      <c r="H143" s="37"/>
    </row>
    <row r="144" spans="1:8" s="2" customFormat="1" ht="16.8" customHeight="1">
      <c r="A144" s="36"/>
      <c r="B144" s="37"/>
      <c r="C144" s="219" t="s">
        <v>1</v>
      </c>
      <c r="D144" s="219" t="s">
        <v>202</v>
      </c>
      <c r="E144" s="17" t="s">
        <v>1</v>
      </c>
      <c r="F144" s="220">
        <v>5</v>
      </c>
      <c r="G144" s="36"/>
      <c r="H144" s="37"/>
    </row>
    <row r="145" spans="1:8" s="2" customFormat="1" ht="16.8" customHeight="1">
      <c r="A145" s="36"/>
      <c r="B145" s="37"/>
      <c r="C145" s="219" t="s">
        <v>1</v>
      </c>
      <c r="D145" s="219" t="s">
        <v>667</v>
      </c>
      <c r="E145" s="17" t="s">
        <v>1</v>
      </c>
      <c r="F145" s="220">
        <v>4.2</v>
      </c>
      <c r="G145" s="36"/>
      <c r="H145" s="37"/>
    </row>
    <row r="146" spans="1:8" s="2" customFormat="1" ht="16.8" customHeight="1">
      <c r="A146" s="36"/>
      <c r="B146" s="37"/>
      <c r="C146" s="219" t="s">
        <v>1</v>
      </c>
      <c r="D146" s="219" t="s">
        <v>668</v>
      </c>
      <c r="E146" s="17" t="s">
        <v>1</v>
      </c>
      <c r="F146" s="220">
        <v>1.55</v>
      </c>
      <c r="G146" s="36"/>
      <c r="H146" s="37"/>
    </row>
    <row r="147" spans="1:8" s="2" customFormat="1" ht="16.8" customHeight="1">
      <c r="A147" s="36"/>
      <c r="B147" s="37"/>
      <c r="C147" s="219" t="s">
        <v>1</v>
      </c>
      <c r="D147" s="219" t="s">
        <v>669</v>
      </c>
      <c r="E147" s="17" t="s">
        <v>1</v>
      </c>
      <c r="F147" s="220">
        <v>4.3</v>
      </c>
      <c r="G147" s="36"/>
      <c r="H147" s="37"/>
    </row>
    <row r="148" spans="1:8" s="2" customFormat="1" ht="16.8" customHeight="1">
      <c r="A148" s="36"/>
      <c r="B148" s="37"/>
      <c r="C148" s="219" t="s">
        <v>1</v>
      </c>
      <c r="D148" s="219" t="s">
        <v>670</v>
      </c>
      <c r="E148" s="17" t="s">
        <v>1</v>
      </c>
      <c r="F148" s="220">
        <v>3.5</v>
      </c>
      <c r="G148" s="36"/>
      <c r="H148" s="37"/>
    </row>
    <row r="149" spans="1:8" s="2" customFormat="1" ht="16.8" customHeight="1">
      <c r="A149" s="36"/>
      <c r="B149" s="37"/>
      <c r="C149" s="219" t="s">
        <v>1</v>
      </c>
      <c r="D149" s="219" t="s">
        <v>337</v>
      </c>
      <c r="E149" s="17" t="s">
        <v>1</v>
      </c>
      <c r="F149" s="220">
        <v>38.55</v>
      </c>
      <c r="G149" s="36"/>
      <c r="H149" s="37"/>
    </row>
    <row r="150" spans="1:8" s="2" customFormat="1" ht="16.8" customHeight="1">
      <c r="A150" s="36"/>
      <c r="B150" s="37"/>
      <c r="C150" s="221" t="s">
        <v>612</v>
      </c>
      <c r="D150" s="36"/>
      <c r="E150" s="36"/>
      <c r="F150" s="36"/>
      <c r="G150" s="36"/>
      <c r="H150" s="37"/>
    </row>
    <row r="151" spans="1:8" s="2" customFormat="1" ht="16.8" customHeight="1">
      <c r="A151" s="36"/>
      <c r="B151" s="37"/>
      <c r="C151" s="219" t="s">
        <v>394</v>
      </c>
      <c r="D151" s="219" t="s">
        <v>395</v>
      </c>
      <c r="E151" s="17" t="s">
        <v>304</v>
      </c>
      <c r="F151" s="220">
        <v>93.7</v>
      </c>
      <c r="G151" s="36"/>
      <c r="H151" s="37"/>
    </row>
    <row r="152" spans="1:8" s="2" customFormat="1" ht="16.8" customHeight="1">
      <c r="A152" s="36"/>
      <c r="B152" s="37"/>
      <c r="C152" s="219" t="s">
        <v>424</v>
      </c>
      <c r="D152" s="219" t="s">
        <v>425</v>
      </c>
      <c r="E152" s="17" t="s">
        <v>304</v>
      </c>
      <c r="F152" s="220">
        <v>38.55</v>
      </c>
      <c r="G152" s="36"/>
      <c r="H152" s="37"/>
    </row>
    <row r="153" spans="1:8" s="2" customFormat="1" ht="7.4" customHeight="1">
      <c r="A153" s="36"/>
      <c r="B153" s="58"/>
      <c r="C153" s="59"/>
      <c r="D153" s="59"/>
      <c r="E153" s="59"/>
      <c r="F153" s="59"/>
      <c r="G153" s="59"/>
      <c r="H153" s="37"/>
    </row>
    <row r="154" spans="1:8" s="2" customFormat="1" ht="12">
      <c r="A154" s="36"/>
      <c r="B154" s="36"/>
      <c r="C154" s="36"/>
      <c r="D154" s="36"/>
      <c r="E154" s="36"/>
      <c r="F154" s="36"/>
      <c r="G154" s="36"/>
      <c r="H154" s="36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PC22priprava\Skrivanek</dc:creator>
  <cp:keywords/>
  <dc:description/>
  <cp:lastModifiedBy>PC22priprava\Skrivanek</cp:lastModifiedBy>
  <dcterms:created xsi:type="dcterms:W3CDTF">2023-06-22T09:52:05Z</dcterms:created>
  <dcterms:modified xsi:type="dcterms:W3CDTF">2023-06-22T09:52:53Z</dcterms:modified>
  <cp:category/>
  <cp:version/>
  <cp:contentType/>
  <cp:contentStatus/>
</cp:coreProperties>
</file>