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kova\Desktop\uklid nadlimit 2023\PŘÍLOHY část 1_budovy MěÚ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2" i="1" l="1"/>
  <c r="H552" i="1"/>
  <c r="C552" i="1"/>
  <c r="H453" i="1" l="1"/>
  <c r="F453" i="1"/>
  <c r="C453" i="1"/>
  <c r="F413" i="1" l="1"/>
  <c r="C413" i="1"/>
  <c r="H412" i="1"/>
  <c r="H411" i="1"/>
  <c r="H410" i="1"/>
  <c r="H409" i="1"/>
  <c r="H408" i="1"/>
  <c r="H407" i="1"/>
  <c r="H406" i="1"/>
  <c r="H403" i="1"/>
  <c r="H402" i="1"/>
  <c r="H401" i="1"/>
  <c r="H400" i="1"/>
  <c r="H399" i="1"/>
  <c r="H398" i="1"/>
  <c r="H397" i="1"/>
  <c r="H395" i="1"/>
  <c r="H394" i="1"/>
  <c r="H393" i="1"/>
  <c r="H392" i="1"/>
  <c r="H391" i="1"/>
  <c r="H390" i="1"/>
  <c r="H389" i="1"/>
  <c r="H388" i="1"/>
  <c r="H387" i="1"/>
  <c r="H385" i="1"/>
  <c r="H384" i="1"/>
  <c r="H383" i="1"/>
  <c r="H382" i="1"/>
  <c r="H381" i="1"/>
  <c r="H380" i="1"/>
  <c r="H378" i="1"/>
  <c r="H377" i="1"/>
  <c r="H376" i="1"/>
  <c r="H375" i="1"/>
  <c r="H374" i="1"/>
  <c r="H373" i="1"/>
  <c r="H372" i="1"/>
  <c r="H370" i="1"/>
  <c r="H369" i="1"/>
  <c r="H367" i="1"/>
  <c r="H366" i="1"/>
  <c r="H365" i="1"/>
  <c r="H364" i="1"/>
  <c r="H363" i="1"/>
  <c r="H362" i="1"/>
  <c r="H413" i="1" l="1"/>
  <c r="F355" i="1"/>
  <c r="H354" i="1"/>
  <c r="C354" i="1"/>
  <c r="H353" i="1"/>
  <c r="C353" i="1"/>
  <c r="H352" i="1"/>
  <c r="H350" i="1"/>
  <c r="C350" i="1"/>
  <c r="H349" i="1"/>
  <c r="C349" i="1"/>
  <c r="H348" i="1"/>
  <c r="H347" i="1"/>
  <c r="C347" i="1"/>
  <c r="H346" i="1"/>
  <c r="C346" i="1"/>
  <c r="H345" i="1"/>
  <c r="C345" i="1"/>
  <c r="H344" i="1"/>
  <c r="C344" i="1"/>
  <c r="H343" i="1"/>
  <c r="H342" i="1"/>
  <c r="H341" i="1"/>
  <c r="H340" i="1"/>
  <c r="H338" i="1"/>
  <c r="C338" i="1"/>
  <c r="H337" i="1"/>
  <c r="C337" i="1"/>
  <c r="H336" i="1"/>
  <c r="C336" i="1"/>
  <c r="H335" i="1"/>
  <c r="C335" i="1"/>
  <c r="H334" i="1"/>
  <c r="C334" i="1"/>
  <c r="H333" i="1"/>
  <c r="C333" i="1"/>
  <c r="H332" i="1"/>
  <c r="C332" i="1"/>
  <c r="H331" i="1"/>
  <c r="C331" i="1"/>
  <c r="H330" i="1"/>
  <c r="C330" i="1"/>
  <c r="H329" i="1"/>
  <c r="C329" i="1"/>
  <c r="H328" i="1"/>
  <c r="C328" i="1"/>
  <c r="H327" i="1"/>
  <c r="C327" i="1"/>
  <c r="H325" i="1"/>
  <c r="C325" i="1"/>
  <c r="H324" i="1"/>
  <c r="H323" i="1"/>
  <c r="C323" i="1"/>
  <c r="H322" i="1"/>
  <c r="C322" i="1"/>
  <c r="H321" i="1"/>
  <c r="C321" i="1"/>
  <c r="H320" i="1"/>
  <c r="C320" i="1"/>
  <c r="H319" i="1"/>
  <c r="C319" i="1"/>
  <c r="H318" i="1"/>
  <c r="C318" i="1"/>
  <c r="H317" i="1"/>
  <c r="C317" i="1"/>
  <c r="H316" i="1"/>
  <c r="C316" i="1"/>
  <c r="H315" i="1"/>
  <c r="C315" i="1"/>
  <c r="H314" i="1"/>
  <c r="H313" i="1"/>
  <c r="C313" i="1"/>
  <c r="H312" i="1"/>
  <c r="C312" i="1"/>
  <c r="H311" i="1"/>
  <c r="C311" i="1"/>
  <c r="H310" i="1"/>
  <c r="H309" i="1"/>
  <c r="C309" i="1"/>
  <c r="H308" i="1"/>
  <c r="C308" i="1"/>
  <c r="H307" i="1"/>
  <c r="H306" i="1"/>
  <c r="C306" i="1"/>
  <c r="H305" i="1"/>
  <c r="H303" i="1"/>
  <c r="C303" i="1"/>
  <c r="H302" i="1"/>
  <c r="C302" i="1"/>
  <c r="H301" i="1"/>
  <c r="C301" i="1"/>
  <c r="H300" i="1"/>
  <c r="C300" i="1"/>
  <c r="H299" i="1"/>
  <c r="C299" i="1"/>
  <c r="H298" i="1"/>
  <c r="C298" i="1"/>
  <c r="H297" i="1"/>
  <c r="C297" i="1"/>
  <c r="H296" i="1"/>
  <c r="C296" i="1"/>
  <c r="H295" i="1"/>
  <c r="C295" i="1"/>
  <c r="H294" i="1"/>
  <c r="C294" i="1"/>
  <c r="H293" i="1"/>
  <c r="C293" i="1"/>
  <c r="H292" i="1"/>
  <c r="C292" i="1"/>
  <c r="H291" i="1"/>
  <c r="C291" i="1"/>
  <c r="H290" i="1"/>
  <c r="C290" i="1"/>
  <c r="H289" i="1"/>
  <c r="C289" i="1"/>
  <c r="H288" i="1"/>
  <c r="C288" i="1"/>
  <c r="H286" i="1"/>
  <c r="H285" i="1"/>
  <c r="H284" i="1"/>
  <c r="C284" i="1"/>
  <c r="H283" i="1"/>
  <c r="H282" i="1"/>
  <c r="C282" i="1"/>
  <c r="H281" i="1"/>
  <c r="C281" i="1"/>
  <c r="H280" i="1"/>
  <c r="C280" i="1"/>
  <c r="H279" i="1"/>
  <c r="C279" i="1"/>
  <c r="H278" i="1"/>
  <c r="H277" i="1"/>
  <c r="C277" i="1"/>
  <c r="H275" i="1"/>
  <c r="C275" i="1"/>
  <c r="H274" i="1"/>
  <c r="C274" i="1"/>
  <c r="H273" i="1"/>
  <c r="H272" i="1"/>
  <c r="C272" i="1"/>
  <c r="H271" i="1"/>
  <c r="C271" i="1"/>
  <c r="H270" i="1"/>
  <c r="C270" i="1"/>
  <c r="H269" i="1"/>
  <c r="C269" i="1"/>
  <c r="H268" i="1"/>
  <c r="C268" i="1"/>
  <c r="H267" i="1"/>
  <c r="C267" i="1"/>
  <c r="H266" i="1"/>
  <c r="C266" i="1"/>
  <c r="H265" i="1"/>
  <c r="C265" i="1"/>
  <c r="H264" i="1"/>
  <c r="H262" i="1"/>
  <c r="H261" i="1"/>
  <c r="H260" i="1"/>
  <c r="H259" i="1"/>
  <c r="H258" i="1"/>
  <c r="H257" i="1"/>
  <c r="H256" i="1"/>
  <c r="C256" i="1"/>
  <c r="H255" i="1"/>
  <c r="C255" i="1"/>
  <c r="H254" i="1"/>
  <c r="C254" i="1"/>
  <c r="H253" i="1"/>
  <c r="C253" i="1"/>
  <c r="H252" i="1"/>
  <c r="H251" i="1"/>
  <c r="C251" i="1"/>
  <c r="H250" i="1"/>
  <c r="C250" i="1"/>
  <c r="H249" i="1"/>
  <c r="C249" i="1"/>
  <c r="H248" i="1"/>
  <c r="C248" i="1"/>
  <c r="H247" i="1"/>
  <c r="C247" i="1"/>
  <c r="H246" i="1"/>
  <c r="C246" i="1"/>
  <c r="H244" i="1"/>
  <c r="H243" i="1"/>
  <c r="H242" i="1"/>
  <c r="H241" i="1"/>
  <c r="H240" i="1"/>
  <c r="H239" i="1"/>
  <c r="H238" i="1"/>
  <c r="H237" i="1"/>
  <c r="H236" i="1"/>
  <c r="H235" i="1"/>
  <c r="H233" i="1"/>
  <c r="H232" i="1"/>
  <c r="H230" i="1"/>
  <c r="H229" i="1"/>
  <c r="H227" i="1"/>
  <c r="H226" i="1"/>
  <c r="H225" i="1"/>
  <c r="C355" i="1" l="1"/>
  <c r="H355" i="1"/>
  <c r="F219" i="1"/>
  <c r="C219" i="1"/>
  <c r="H218" i="1"/>
  <c r="H217" i="1"/>
  <c r="H216" i="1"/>
  <c r="H215" i="1"/>
  <c r="H214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7" i="1"/>
  <c r="H176" i="1"/>
  <c r="H175" i="1"/>
  <c r="H174" i="1"/>
  <c r="H173" i="1"/>
  <c r="H172" i="1"/>
  <c r="H171" i="1"/>
  <c r="H170" i="1"/>
  <c r="H169" i="1"/>
  <c r="H167" i="1"/>
  <c r="H219" i="1" l="1"/>
  <c r="F160" i="1"/>
  <c r="H159" i="1"/>
  <c r="H158" i="1"/>
  <c r="H157" i="1"/>
  <c r="H156" i="1"/>
  <c r="H155" i="1"/>
  <c r="H154" i="1"/>
  <c r="H153" i="1"/>
  <c r="H152" i="1"/>
  <c r="H151" i="1"/>
  <c r="H160" i="1" s="1"/>
  <c r="F149" i="1"/>
  <c r="C149" i="1"/>
  <c r="C160" i="1" s="1"/>
  <c r="H148" i="1"/>
  <c r="H147" i="1"/>
  <c r="H146" i="1"/>
  <c r="H145" i="1"/>
  <c r="H144" i="1"/>
  <c r="H143" i="1"/>
  <c r="H142" i="1"/>
  <c r="H141" i="1"/>
  <c r="H140" i="1"/>
  <c r="H139" i="1"/>
  <c r="H138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49" i="1" l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6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7" i="1"/>
  <c r="H68" i="1"/>
  <c r="H69" i="1"/>
  <c r="H9" i="1"/>
  <c r="F117" i="1"/>
  <c r="C117" i="1"/>
  <c r="H117" i="1" l="1"/>
</calcChain>
</file>

<file path=xl/comments1.xml><?xml version="1.0" encoding="utf-8"?>
<comments xmlns="http://schemas.openxmlformats.org/spreadsheetml/2006/main">
  <authors>
    <author>Administrator</author>
  </authors>
  <commentList>
    <comment ref="C324" authorId="0" shape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bez části chodeb NKÚ</t>
        </r>
      </text>
    </comment>
  </commentList>
</comments>
</file>

<file path=xl/sharedStrings.xml><?xml version="1.0" encoding="utf-8"?>
<sst xmlns="http://schemas.openxmlformats.org/spreadsheetml/2006/main" count="1799" uniqueCount="479">
  <si>
    <t xml:space="preserve">Číslo </t>
  </si>
  <si>
    <t>Místo</t>
  </si>
  <si>
    <t>Plocha</t>
  </si>
  <si>
    <t>Krytina</t>
  </si>
  <si>
    <t>Četnost</t>
  </si>
  <si>
    <t>DPH</t>
  </si>
  <si>
    <t>místností</t>
  </si>
  <si>
    <t>v týdnu</t>
  </si>
  <si>
    <t>měsíčně bez DPH</t>
  </si>
  <si>
    <t>měsíčně s DPH</t>
  </si>
  <si>
    <t>Městský úřad Kutná Hora</t>
  </si>
  <si>
    <t>Havlíčkovo náměstí 552</t>
  </si>
  <si>
    <t>Kutná Hora</t>
  </si>
  <si>
    <t>1.NP</t>
  </si>
  <si>
    <t>Keramická mozaiková dlažba</t>
  </si>
  <si>
    <t>5xPo-Pá</t>
  </si>
  <si>
    <t>Pískovcová dlažba</t>
  </si>
  <si>
    <t>Kamenná dlažba</t>
  </si>
  <si>
    <t>Keramická dlažba</t>
  </si>
  <si>
    <r>
      <rPr>
        <sz val="10"/>
        <color indexed="8"/>
        <rFont val="Times New Roman"/>
        <family val="1"/>
        <charset val="238"/>
      </rPr>
      <t>109a</t>
    </r>
  </si>
  <si>
    <r>
      <rPr>
        <sz val="10"/>
        <color indexed="8"/>
        <rFont val="Times New Roman"/>
        <family val="1"/>
        <charset val="238"/>
      </rPr>
      <t>109b</t>
    </r>
  </si>
  <si>
    <t>Laminátové parkety</t>
  </si>
  <si>
    <r>
      <rPr>
        <sz val="10"/>
        <color indexed="8"/>
        <rFont val="Times New Roman"/>
        <family val="1"/>
        <charset val="238"/>
      </rPr>
      <t>1</t>
    </r>
    <r>
      <rPr>
        <sz val="10"/>
        <color indexed="63"/>
        <rFont val="Times New Roman"/>
        <family val="1"/>
        <charset val="238"/>
      </rPr>
      <t xml:space="preserve">1 </t>
    </r>
    <r>
      <rPr>
        <sz val="10"/>
        <color indexed="8"/>
        <rFont val="Times New Roman"/>
        <family val="1"/>
        <charset val="238"/>
      </rPr>
      <t>3</t>
    </r>
  </si>
  <si>
    <t>Beton+PVC</t>
  </si>
  <si>
    <t>KANCELÁŘ</t>
  </si>
  <si>
    <r>
      <rPr>
        <sz val="10"/>
        <color indexed="8"/>
        <rFont val="Times New Roman"/>
        <family val="1"/>
        <charset val="238"/>
      </rPr>
      <t>1</t>
    </r>
    <r>
      <rPr>
        <sz val="10"/>
        <color indexed="63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9a</t>
    </r>
  </si>
  <si>
    <t xml:space="preserve">PODATELNA  </t>
  </si>
  <si>
    <t>Protiskluzové lino</t>
  </si>
  <si>
    <t>CHODBA</t>
  </si>
  <si>
    <t>Kamenné stupně/mozaiková dlažba</t>
  </si>
  <si>
    <t>Světlík</t>
  </si>
  <si>
    <t>Stávající podlaha dřevěná</t>
  </si>
  <si>
    <t>2.NP</t>
  </si>
  <si>
    <t>Stávající podlaha +koberec</t>
  </si>
  <si>
    <t xml:space="preserve">Stávající podlaha </t>
  </si>
  <si>
    <t>Dřevěné parkety</t>
  </si>
  <si>
    <t xml:space="preserve">Stávající podlaha -repase </t>
  </si>
  <si>
    <t>Malá zasedací místnost</t>
  </si>
  <si>
    <r>
      <rPr>
        <sz val="10"/>
        <color indexed="8"/>
        <rFont val="Times New Roman"/>
        <family val="1"/>
        <charset val="238"/>
      </rPr>
      <t>230a</t>
    </r>
  </si>
  <si>
    <r>
      <rPr>
        <sz val="10"/>
        <color indexed="8"/>
        <rFont val="Times New Roman"/>
        <family val="1"/>
        <charset val="238"/>
      </rPr>
      <t>23</t>
    </r>
    <r>
      <rPr>
        <sz val="10"/>
        <color indexed="63"/>
        <rFont val="Times New Roman"/>
        <family val="1"/>
        <charset val="238"/>
      </rPr>
      <t>0</t>
    </r>
    <r>
      <rPr>
        <sz val="10"/>
        <color indexed="8"/>
        <rFont val="Times New Roman"/>
        <family val="1"/>
        <charset val="238"/>
      </rPr>
      <t>b</t>
    </r>
  </si>
  <si>
    <r>
      <rPr>
        <sz val="10"/>
        <color indexed="8"/>
        <rFont val="Times New Roman"/>
        <family val="1"/>
        <charset val="238"/>
      </rPr>
      <t>230c</t>
    </r>
  </si>
  <si>
    <r>
      <rPr>
        <sz val="10"/>
        <color indexed="8"/>
        <rFont val="Times New Roman"/>
        <family val="1"/>
        <charset val="238"/>
      </rPr>
      <t>237a</t>
    </r>
  </si>
  <si>
    <r>
      <rPr>
        <sz val="10"/>
        <color indexed="8"/>
        <rFont val="Times New Roman"/>
        <family val="1"/>
        <charset val="238"/>
      </rPr>
      <t>237b</t>
    </r>
  </si>
  <si>
    <t>ÚKLIDOVÁ  KOMORA</t>
  </si>
  <si>
    <t>Dřevěné  kazetové parkety</t>
  </si>
  <si>
    <t>SCHODIŠTĚ</t>
  </si>
  <si>
    <t>dřevěné stupně a podesta</t>
  </si>
  <si>
    <t>3.NP</t>
  </si>
  <si>
    <t>Rytířský sál</t>
  </si>
  <si>
    <t xml:space="preserve">Celkem Městský úřad, Havlíčkovo náměstí 552 </t>
  </si>
  <si>
    <t>2xPo, St</t>
  </si>
  <si>
    <t>Dřevěné  kazetové parkety/z toho koberec 15m2</t>
  </si>
  <si>
    <t>2xPo, Pá</t>
  </si>
  <si>
    <t>Havlíčkovo nám.87</t>
  </si>
  <si>
    <t>Přízemí</t>
  </si>
  <si>
    <t>Městská policie</t>
  </si>
  <si>
    <t>Veřejné</t>
  </si>
  <si>
    <t>WC ženy + muži</t>
  </si>
  <si>
    <t>Dlažba</t>
  </si>
  <si>
    <t>5x Po-Pá</t>
  </si>
  <si>
    <t>WC invalidní</t>
  </si>
  <si>
    <t>chodba u WC</t>
  </si>
  <si>
    <t>WC2 muži</t>
  </si>
  <si>
    <t>umývárna muži</t>
  </si>
  <si>
    <t>chodby+schodiště</t>
  </si>
  <si>
    <t>Dlažba /Lino</t>
  </si>
  <si>
    <t>šatna 1 muži</t>
  </si>
  <si>
    <t>šatna 2 muži</t>
  </si>
  <si>
    <t>šatna 3 muži</t>
  </si>
  <si>
    <t>operační místnost</t>
  </si>
  <si>
    <t>vstupní hala</t>
  </si>
  <si>
    <t>chodba u haly</t>
  </si>
  <si>
    <t>denní místnost</t>
  </si>
  <si>
    <t>WC ženy</t>
  </si>
  <si>
    <t>WC muži</t>
  </si>
  <si>
    <t>chodba</t>
  </si>
  <si>
    <t>šatna ženy</t>
  </si>
  <si>
    <t>umývárna ženy</t>
  </si>
  <si>
    <t>konferenční místnost</t>
  </si>
  <si>
    <t>Plovoucí podlaha</t>
  </si>
  <si>
    <t>kancelář zástupce ředitele</t>
  </si>
  <si>
    <t>Parkety</t>
  </si>
  <si>
    <t>kancelář ředitele</t>
  </si>
  <si>
    <t>sekretariát</t>
  </si>
  <si>
    <t xml:space="preserve">hala </t>
  </si>
  <si>
    <t>denní místnost - kuchyňka</t>
  </si>
  <si>
    <t>Lino</t>
  </si>
  <si>
    <t xml:space="preserve">Celkem Mětská policie </t>
  </si>
  <si>
    <t>Podkroví</t>
  </si>
  <si>
    <t>schodiště</t>
  </si>
  <si>
    <t>podesta</t>
  </si>
  <si>
    <t>hala</t>
  </si>
  <si>
    <t>kancelář</t>
  </si>
  <si>
    <t>Koberec</t>
  </si>
  <si>
    <t>kuchyňka</t>
  </si>
  <si>
    <t>WC</t>
  </si>
  <si>
    <t>Celkem Městský úřad, Havlíčkovo nám.87</t>
  </si>
  <si>
    <t>Komenského náměstí 41</t>
  </si>
  <si>
    <t>2.PP</t>
  </si>
  <si>
    <t>0.02c</t>
  </si>
  <si>
    <t>sklepení</t>
  </si>
  <si>
    <t>dlažba</t>
  </si>
  <si>
    <t>1.PP</t>
  </si>
  <si>
    <t>0.01</t>
  </si>
  <si>
    <t>atrium</t>
  </si>
  <si>
    <t>stěrka</t>
  </si>
  <si>
    <t>0.02a</t>
  </si>
  <si>
    <t>galerie prezentace sklapních pros.</t>
  </si>
  <si>
    <t>0.02b</t>
  </si>
  <si>
    <t>0.05</t>
  </si>
  <si>
    <t>0.06</t>
  </si>
  <si>
    <t>0.07</t>
  </si>
  <si>
    <t>0.08</t>
  </si>
  <si>
    <t>WC personál</t>
  </si>
  <si>
    <t>0.09</t>
  </si>
  <si>
    <t>galerie</t>
  </si>
  <si>
    <t>0.10</t>
  </si>
  <si>
    <t>1.01</t>
  </si>
  <si>
    <t>návštěvnické centrum</t>
  </si>
  <si>
    <t>1.02</t>
  </si>
  <si>
    <t>recepce</t>
  </si>
  <si>
    <t>1.03</t>
  </si>
  <si>
    <t>zázemí recepce - šatna návš.</t>
  </si>
  <si>
    <t>1.04</t>
  </si>
  <si>
    <t>um+šatna -zam.</t>
  </si>
  <si>
    <t>1.05</t>
  </si>
  <si>
    <t>WC -zam.Recepce</t>
  </si>
  <si>
    <t>1.06</t>
  </si>
  <si>
    <t>1.08</t>
  </si>
  <si>
    <t>1.09</t>
  </si>
  <si>
    <t>dřevo</t>
  </si>
  <si>
    <t>kaple, výstavní sál</t>
  </si>
  <si>
    <t>pavlač</t>
  </si>
  <si>
    <t>WC ženy -návštěvnící</t>
  </si>
  <si>
    <t>WC muži -návštěvnící</t>
  </si>
  <si>
    <t>1.15a</t>
  </si>
  <si>
    <t>vstupní zádveří lektoři</t>
  </si>
  <si>
    <t>1.15b</t>
  </si>
  <si>
    <t>dvůr průchozí ulička</t>
  </si>
  <si>
    <t>pískovec</t>
  </si>
  <si>
    <t>2.01</t>
  </si>
  <si>
    <t>2.02</t>
  </si>
  <si>
    <t>konferenční sál</t>
  </si>
  <si>
    <t>2.03</t>
  </si>
  <si>
    <t>příruční sklad</t>
  </si>
  <si>
    <t>2.05</t>
  </si>
  <si>
    <t>2.06</t>
  </si>
  <si>
    <t>2.07</t>
  </si>
  <si>
    <t>2.08a</t>
  </si>
  <si>
    <t>2.08b</t>
  </si>
  <si>
    <t>2.09</t>
  </si>
  <si>
    <t>WC ZTP</t>
  </si>
  <si>
    <t>2.10</t>
  </si>
  <si>
    <t>expozice</t>
  </si>
  <si>
    <t>2.11</t>
  </si>
  <si>
    <t>2.12</t>
  </si>
  <si>
    <t>2.13</t>
  </si>
  <si>
    <t>2.14a</t>
  </si>
  <si>
    <t>předsíňka WC (5os)</t>
  </si>
  <si>
    <t>2.14b</t>
  </si>
  <si>
    <t>WC ženy (Nadace Unesco)</t>
  </si>
  <si>
    <t>2.14c</t>
  </si>
  <si>
    <t>WC muži (Nadace Unesco)</t>
  </si>
  <si>
    <t>3.01</t>
  </si>
  <si>
    <t>3.02</t>
  </si>
  <si>
    <t>WC ženy+ZTP</t>
  </si>
  <si>
    <t>3.03</t>
  </si>
  <si>
    <t xml:space="preserve">WC muži </t>
  </si>
  <si>
    <t>3.05</t>
  </si>
  <si>
    <t>posluchárna</t>
  </si>
  <si>
    <t>3.08</t>
  </si>
  <si>
    <t>kuchyńka</t>
  </si>
  <si>
    <t>Celkem Městský úřad, Komenského náměstí 41</t>
  </si>
  <si>
    <t>Radnická 178</t>
  </si>
  <si>
    <t>suterén pod ŹU</t>
  </si>
  <si>
    <t>spisovna - GDPR</t>
  </si>
  <si>
    <t>čtvrletně/Pondělí 18:00 - 19.00h</t>
  </si>
  <si>
    <t>suterén pod patry</t>
  </si>
  <si>
    <t>čtvrletně//Pondělí 18:00 - 19.00h</t>
  </si>
  <si>
    <t>suteren pod patry</t>
  </si>
  <si>
    <t>Vstup</t>
  </si>
  <si>
    <t>haly, chodby</t>
  </si>
  <si>
    <t xml:space="preserve">podatelna  </t>
  </si>
  <si>
    <t>kancelář Čecháková</t>
  </si>
  <si>
    <t>WC - inv.</t>
  </si>
  <si>
    <t>Stavební úřad - přízemí</t>
  </si>
  <si>
    <t>Sklad</t>
  </si>
  <si>
    <t>lino</t>
  </si>
  <si>
    <t> dlažba</t>
  </si>
  <si>
    <t>Chodba před kanceláří vedoucího</t>
  </si>
  <si>
    <t>Kancelář č.3</t>
  </si>
  <si>
    <t> Lamino plovoucí podlaha</t>
  </si>
  <si>
    <t>Kancelář č.1</t>
  </si>
  <si>
    <t>Kancelář č.2</t>
  </si>
  <si>
    <t> koberec</t>
  </si>
  <si>
    <t>Koupelna</t>
  </si>
  <si>
    <t xml:space="preserve">Sklad </t>
  </si>
  <si>
    <t>1x za čtvrletí</t>
  </si>
  <si>
    <t>Archiv 1</t>
  </si>
  <si>
    <t>sklad u WC</t>
  </si>
  <si>
    <t>přízemí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</si>
  <si>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</si>
  <si>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</si>
  <si>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</si>
  <si>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</si>
  <si>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</si>
  <si>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</si>
  <si>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</si>
  <si>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</si>
  <si>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</si>
  <si>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</si>
  <si>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013</t>
  </si>
  <si>
    <t>hala - správní činnosti - doprava</t>
  </si>
  <si>
    <t>zázemí - rotomaty</t>
  </si>
  <si>
    <t>zázemí - kuchyňka</t>
  </si>
  <si>
    <t>sklad</t>
  </si>
  <si>
    <t>WC inv.</t>
  </si>
  <si>
    <t>1. mezipatro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</si>
  <si>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</si>
  <si>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</si>
  <si>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</si>
  <si>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</si>
  <si>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</si>
  <si>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</si>
  <si>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</si>
  <si>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</si>
  <si>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</si>
  <si>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hlavní chodba</t>
  </si>
  <si>
    <t>schody do</t>
  </si>
  <si>
    <t>ŽÚ</t>
  </si>
  <si>
    <t>141</t>
  </si>
  <si>
    <t>140</t>
  </si>
  <si>
    <t>139</t>
  </si>
  <si>
    <t>138</t>
  </si>
  <si>
    <t>143</t>
  </si>
  <si>
    <t>142</t>
  </si>
  <si>
    <t>archiv</t>
  </si>
  <si>
    <t>WC + úklid</t>
  </si>
  <si>
    <t>WC - ved.</t>
  </si>
  <si>
    <t>1. patro</t>
  </si>
  <si>
    <t>chodby</t>
  </si>
  <si>
    <t>schody</t>
  </si>
  <si>
    <t>2. mezipatro</t>
  </si>
  <si>
    <t>209</t>
  </si>
  <si>
    <t>210</t>
  </si>
  <si>
    <t>211</t>
  </si>
  <si>
    <t>212</t>
  </si>
  <si>
    <t>213</t>
  </si>
  <si>
    <t>214</t>
  </si>
  <si>
    <t>215</t>
  </si>
  <si>
    <t>216</t>
  </si>
  <si>
    <t>zasedačka</t>
  </si>
  <si>
    <t>217</t>
  </si>
  <si>
    <t>218</t>
  </si>
  <si>
    <t>223</t>
  </si>
  <si>
    <t>kuchyňka + sklad</t>
  </si>
  <si>
    <t>1x týdně</t>
  </si>
  <si>
    <t>224</t>
  </si>
  <si>
    <t>225</t>
  </si>
  <si>
    <t>2. patro</t>
  </si>
  <si>
    <t>3. mezipatro</t>
  </si>
  <si>
    <t>3. patro</t>
  </si>
  <si>
    <t>před chodba kotelny</t>
  </si>
  <si>
    <t>1x měsíčně</t>
  </si>
  <si>
    <t>chodba k přepážce</t>
  </si>
  <si>
    <t xml:space="preserve">schody </t>
  </si>
  <si>
    <t>Celkem Městský úřad Kutná Hora, Radnická 178</t>
  </si>
  <si>
    <t>Václavské náměstí 182</t>
  </si>
  <si>
    <t xml:space="preserve"> </t>
  </si>
  <si>
    <t>vstupní chodba (průjezd)</t>
  </si>
  <si>
    <t>Dlažba/  beton</t>
  </si>
  <si>
    <t>kancelář oddělení správy památek</t>
  </si>
  <si>
    <t>soc. zařízení</t>
  </si>
  <si>
    <t>kancelář - archiv</t>
  </si>
  <si>
    <t>2xtýdně</t>
  </si>
  <si>
    <t>schodiště ke kotelně + chodba</t>
  </si>
  <si>
    <t>schodiště přízemí - 1.NP</t>
  </si>
  <si>
    <t>levé křídlo</t>
  </si>
  <si>
    <t>ROZ</t>
  </si>
  <si>
    <t>1xměsíčně</t>
  </si>
  <si>
    <t>wc muži</t>
  </si>
  <si>
    <t>wc ženy</t>
  </si>
  <si>
    <t>pravé křídlo</t>
  </si>
  <si>
    <t>kancelář (bývalá zasedací místnost)</t>
  </si>
  <si>
    <t>schodiště 1.NP - 2.NP</t>
  </si>
  <si>
    <t>schodiště 2NP - podkroví</t>
  </si>
  <si>
    <t xml:space="preserve">kancelář </t>
  </si>
  <si>
    <t>Odbor památkové péče</t>
  </si>
  <si>
    <t>Přízemí  - domeček</t>
  </si>
  <si>
    <t>kancelář vedoucí</t>
  </si>
  <si>
    <t>dvůr (k pam. péči)</t>
  </si>
  <si>
    <t>Celkem Městský úřad, Václavské náměstí čp. 182</t>
  </si>
  <si>
    <t>Lierova 146</t>
  </si>
  <si>
    <t>cihel.dl.</t>
  </si>
  <si>
    <t>5x po-pá</t>
  </si>
  <si>
    <t>keram.d.</t>
  </si>
  <si>
    <t>výtah</t>
  </si>
  <si>
    <t>WC TP</t>
  </si>
  <si>
    <t>průjezd</t>
  </si>
  <si>
    <t>písk.dl + rohož 2*2,4m</t>
  </si>
  <si>
    <t>výstavní prostor</t>
  </si>
  <si>
    <t>písk.sk.dl.</t>
  </si>
  <si>
    <t>předsíň</t>
  </si>
  <si>
    <t>WC -personál</t>
  </si>
  <si>
    <t>úklid</t>
  </si>
  <si>
    <t>1.patro</t>
  </si>
  <si>
    <t>5x po - pá</t>
  </si>
  <si>
    <t>učebna - orchestr Drahotová</t>
  </si>
  <si>
    <t>dře.lam.</t>
  </si>
  <si>
    <t>učebna - TYL</t>
  </si>
  <si>
    <t>1xpátek</t>
  </si>
  <si>
    <t>učebna -TYL</t>
  </si>
  <si>
    <t>kuchyňka - TYL</t>
  </si>
  <si>
    <t>sociálka muži</t>
  </si>
  <si>
    <t>sociálka ženy</t>
  </si>
  <si>
    <t>úklid pouze při akci</t>
  </si>
  <si>
    <t>šatna účinkujících</t>
  </si>
  <si>
    <t>Celkem Městský úřad, Lierova 146</t>
  </si>
  <si>
    <t>Kostel sv. Jana Nepomuckého - Husova 120</t>
  </si>
  <si>
    <t>Kostel</t>
  </si>
  <si>
    <t>1x v týdnu</t>
  </si>
  <si>
    <t>Celkem Městský úřad, Husova 120</t>
  </si>
  <si>
    <t>Sankturinovský dům, Palackého nám. 377</t>
  </si>
  <si>
    <t>STÁLÁ EXPOZICE</t>
  </si>
  <si>
    <t>Betonové cihly do písku</t>
  </si>
  <si>
    <t>0.02</t>
  </si>
  <si>
    <t>0.03</t>
  </si>
  <si>
    <t>0.04</t>
  </si>
  <si>
    <t>0.07a</t>
  </si>
  <si>
    <t>TECHNICKÉ ZÁZEMÍ</t>
  </si>
  <si>
    <t>Cihelná dlažba (půdovky)</t>
  </si>
  <si>
    <t>0.07b</t>
  </si>
  <si>
    <t>SKLEPNÍ VÝKLENEK</t>
  </si>
  <si>
    <t>PU nátěr betonové mazaniny</t>
  </si>
  <si>
    <t>Kamenné stupně</t>
  </si>
  <si>
    <t>0.11</t>
  </si>
  <si>
    <t>Cihlové stupně</t>
  </si>
  <si>
    <t>0.12</t>
  </si>
  <si>
    <t>0.13</t>
  </si>
  <si>
    <t>Modřínový obklad stupňů</t>
  </si>
  <si>
    <t>0.14</t>
  </si>
  <si>
    <t>Špalíková dlažba (dub)</t>
  </si>
  <si>
    <t>1.02a</t>
  </si>
  <si>
    <t>1.02b</t>
  </si>
  <si>
    <t>FOYER OBJEKTU / MÁSHAUZ</t>
  </si>
  <si>
    <t>INFORMAČNÍ CENTRUM / NÁVŠTĚVNICKÉ CENTRUM GFJ</t>
  </si>
  <si>
    <t>INFORMAČNÍ CENTRUM - KANCELÁŘ</t>
  </si>
  <si>
    <t>Parkety z tvrdého dřeva</t>
  </si>
  <si>
    <t>1.07</t>
  </si>
  <si>
    <t>WC MUŽI - UMYVADLO</t>
  </si>
  <si>
    <t>1.10</t>
  </si>
  <si>
    <t>WC MUŽI - PISOÁRY</t>
  </si>
  <si>
    <t>1.11</t>
  </si>
  <si>
    <t>WC MUŽI - TOALETA</t>
  </si>
  <si>
    <t>1.12</t>
  </si>
  <si>
    <t>WC ŽENY - UMYVADLO</t>
  </si>
  <si>
    <t>1.13</t>
  </si>
  <si>
    <t>WC ŽENY - TOALETA</t>
  </si>
  <si>
    <t>1.14</t>
  </si>
  <si>
    <t>WC PERSONÁL - UMYVADLO</t>
  </si>
  <si>
    <t>1.15</t>
  </si>
  <si>
    <t>WC PERSONÁL - TOALETA</t>
  </si>
  <si>
    <t>1.16</t>
  </si>
  <si>
    <t>UKLID, PŘEBALOVACÍ KABINA</t>
  </si>
  <si>
    <t>1.17</t>
  </si>
  <si>
    <t>1.19</t>
  </si>
  <si>
    <t>VYROVNÁVYCÍ SCHODIŠTĚ - MÁSHAUZ</t>
  </si>
  <si>
    <t>VÝSTAVNÍ PROSTOR / PULT OBSLUHY</t>
  </si>
  <si>
    <t>VÝSTAVNÍ PROSTOR</t>
  </si>
  <si>
    <t>Modřínová prkna</t>
  </si>
  <si>
    <t>2.04</t>
  </si>
  <si>
    <t>KANCELÁŘ GFJ</t>
  </si>
  <si>
    <t>EXPOZICE RENESANČNÍCH VĚD</t>
  </si>
  <si>
    <t>EXPOZICE RENESANČNÍCH VĚD - KAPLE</t>
  </si>
  <si>
    <t>2.08</t>
  </si>
  <si>
    <t>ÚKLIDOVÁ MÍSTNOST</t>
  </si>
  <si>
    <t>WC INVALIDA</t>
  </si>
  <si>
    <t>WC MUŽI</t>
  </si>
  <si>
    <t>WC ŽENY</t>
  </si>
  <si>
    <t>2.14</t>
  </si>
  <si>
    <t>2.15</t>
  </si>
  <si>
    <t>2.16</t>
  </si>
  <si>
    <t>3.04</t>
  </si>
  <si>
    <t>3.06</t>
  </si>
  <si>
    <t>3.07</t>
  </si>
  <si>
    <t>SKLAD</t>
  </si>
  <si>
    <t>3.09</t>
  </si>
  <si>
    <t>3.10</t>
  </si>
  <si>
    <t>3.11</t>
  </si>
  <si>
    <t>3.12</t>
  </si>
  <si>
    <t>3.13</t>
  </si>
  <si>
    <t>3.14</t>
  </si>
  <si>
    <t>3.15</t>
  </si>
  <si>
    <t>3.16</t>
  </si>
  <si>
    <t>4.NP</t>
  </si>
  <si>
    <t>4.01</t>
  </si>
  <si>
    <t>4.02</t>
  </si>
  <si>
    <t>VÝTVARNÝ ATELIER</t>
  </si>
  <si>
    <t>4.03</t>
  </si>
  <si>
    <t>ZÁDVEŘÍ</t>
  </si>
  <si>
    <t>4.04</t>
  </si>
  <si>
    <t>4.05</t>
  </si>
  <si>
    <t>5.NP</t>
  </si>
  <si>
    <t>5.01</t>
  </si>
  <si>
    <t>EXPOZICE RENESANČNÍCH VĚD - POUSTEVNA</t>
  </si>
  <si>
    <t>5.02</t>
  </si>
  <si>
    <t>6.01</t>
  </si>
  <si>
    <t>EXPOZICE RENESANČNÍCH VĚD - OBSERVATOŘ</t>
  </si>
  <si>
    <t>D.1.01</t>
  </si>
  <si>
    <t>VÝTVARNÁ DÍLNA - domek ve dvoře</t>
  </si>
  <si>
    <t>D.1.02</t>
  </si>
  <si>
    <t>KULTURNĚ VZDĚLÁVACÍ SÁL - domek ve dvoře</t>
  </si>
  <si>
    <t>D.2.01</t>
  </si>
  <si>
    <t>ZÁDVEŘÍ - domek ve dvoře</t>
  </si>
  <si>
    <t>D.2.02</t>
  </si>
  <si>
    <t>TRANZITNÍ DEPOZITÁŘ - domek ve dvoře</t>
  </si>
  <si>
    <t>D.2.03</t>
  </si>
  <si>
    <t>DEPOZITÁŘ - domek ve dvoře</t>
  </si>
  <si>
    <t>Kabina výtahu</t>
  </si>
  <si>
    <t>Celkem Městský úřad, Palackého náměstí 377</t>
  </si>
  <si>
    <t/>
  </si>
  <si>
    <r>
      <t>Cena/m</t>
    </r>
    <r>
      <rPr>
        <b/>
        <vertAlign val="superscript"/>
        <sz val="10"/>
        <color indexed="8"/>
        <rFont val="Times New Roman"/>
        <family val="1"/>
        <charset val="238"/>
      </rPr>
      <t>2</t>
    </r>
  </si>
  <si>
    <r>
      <t>v m</t>
    </r>
    <r>
      <rPr>
        <b/>
        <vertAlign val="superscript"/>
        <sz val="10"/>
        <color indexed="8"/>
        <rFont val="Times New Roman"/>
        <family val="1"/>
        <charset val="238"/>
      </rPr>
      <t>2</t>
    </r>
  </si>
  <si>
    <r>
      <rPr>
        <sz val="10"/>
        <color indexed="63"/>
        <rFont val="Times New Roman"/>
        <family val="1"/>
        <charset val="238"/>
      </rPr>
      <t>CHODBA  F</t>
    </r>
  </si>
  <si>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XPOZ</t>
    </r>
    <r>
      <rPr>
        <sz val="10"/>
        <color indexed="8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CE A</t>
    </r>
  </si>
  <si>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XPO</t>
    </r>
    <r>
      <rPr>
        <sz val="10"/>
        <color indexed="8"/>
        <rFont val="Times New Roman"/>
        <family val="1"/>
        <charset val="238"/>
      </rPr>
      <t>ZI</t>
    </r>
    <r>
      <rPr>
        <sz val="10"/>
        <color indexed="63"/>
        <rFont val="Times New Roman"/>
        <family val="1"/>
        <charset val="238"/>
      </rPr>
      <t>CE A</t>
    </r>
  </si>
  <si>
    <r>
      <rPr>
        <sz val="10"/>
        <color indexed="63"/>
        <rFont val="Times New Roman"/>
        <family val="1"/>
        <charset val="238"/>
      </rPr>
      <t>CHODBA  A</t>
    </r>
  </si>
  <si>
    <r>
      <rPr>
        <sz val="10"/>
        <color indexed="63"/>
        <rFont val="Times New Roman"/>
        <family val="1"/>
        <charset val="238"/>
      </rPr>
      <t>CHODBA</t>
    </r>
  </si>
  <si>
    <r>
      <rPr>
        <sz val="10"/>
        <color indexed="63"/>
        <rFont val="Times New Roman"/>
        <family val="1"/>
        <charset val="238"/>
      </rPr>
      <t>KANCELAŘ</t>
    </r>
  </si>
  <si>
    <r>
      <rPr>
        <sz val="10"/>
        <color indexed="63"/>
        <rFont val="Times New Roman"/>
        <family val="1"/>
        <charset val="238"/>
      </rPr>
      <t>KANCELÁŘ</t>
    </r>
  </si>
  <si>
    <r>
      <rPr>
        <sz val="10"/>
        <color indexed="63"/>
        <rFont val="Times New Roman"/>
        <family val="1"/>
        <charset val="238"/>
      </rPr>
      <t>KOMORA</t>
    </r>
  </si>
  <si>
    <r>
      <rPr>
        <sz val="10"/>
        <color indexed="63"/>
        <rFont val="Times New Roman"/>
        <family val="1"/>
        <charset val="238"/>
      </rPr>
      <t>VSTUP</t>
    </r>
  </si>
  <si>
    <r>
      <rPr>
        <sz val="10"/>
        <color indexed="63"/>
        <rFont val="Times New Roman"/>
        <family val="1"/>
        <charset val="238"/>
      </rPr>
      <t>VÝ</t>
    </r>
    <r>
      <rPr>
        <sz val="10"/>
        <color indexed="8"/>
        <rFont val="Times New Roman"/>
        <family val="1"/>
        <charset val="238"/>
      </rPr>
      <t>T</t>
    </r>
    <r>
      <rPr>
        <sz val="10"/>
        <color indexed="63"/>
        <rFont val="Times New Roman"/>
        <family val="1"/>
        <charset val="238"/>
      </rPr>
      <t>AH</t>
    </r>
  </si>
  <si>
    <r>
      <rPr>
        <sz val="10"/>
        <color indexed="63"/>
        <rFont val="Times New Roman"/>
        <family val="1"/>
        <charset val="238"/>
      </rPr>
      <t>ŮK</t>
    </r>
    <r>
      <rPr>
        <sz val="10"/>
        <color indexed="8"/>
        <rFont val="Times New Roman"/>
        <family val="1"/>
        <charset val="238"/>
      </rPr>
      <t>LID</t>
    </r>
  </si>
  <si>
    <r>
      <rPr>
        <sz val="10"/>
        <color indexed="63"/>
        <rFont val="Times New Roman"/>
        <family val="1"/>
        <charset val="238"/>
      </rPr>
      <t xml:space="preserve">WC  </t>
    </r>
    <r>
      <rPr>
        <sz val="10"/>
        <color indexed="8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NVALIDÉ</t>
    </r>
  </si>
  <si>
    <r>
      <rPr>
        <sz val="10"/>
        <color indexed="63"/>
        <rFont val="Times New Roman"/>
        <family val="1"/>
        <charset val="238"/>
      </rPr>
      <t>SCHOD</t>
    </r>
    <r>
      <rPr>
        <sz val="10"/>
        <color indexed="8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Š</t>
    </r>
    <r>
      <rPr>
        <sz val="10"/>
        <color indexed="8"/>
        <rFont val="Times New Roman"/>
        <family val="1"/>
        <charset val="238"/>
      </rPr>
      <t>TĚ</t>
    </r>
  </si>
  <si>
    <r>
      <rPr>
        <sz val="10"/>
        <color indexed="63"/>
        <rFont val="Times New Roman"/>
        <family val="1"/>
        <charset val="238"/>
      </rPr>
      <t>WC  MUL</t>
    </r>
    <r>
      <rPr>
        <sz val="10"/>
        <color indexed="8"/>
        <rFont val="Times New Roman"/>
        <family val="1"/>
        <charset val="238"/>
      </rPr>
      <t xml:space="preserve">I  -  </t>
    </r>
    <r>
      <rPr>
        <sz val="10"/>
        <color indexed="63"/>
        <rFont val="Times New Roman"/>
        <family val="1"/>
        <charset val="238"/>
      </rPr>
      <t>PŘEDSÍŇ</t>
    </r>
  </si>
  <si>
    <r>
      <rPr>
        <sz val="10"/>
        <color indexed="63"/>
        <rFont val="Times New Roman"/>
        <family val="1"/>
        <charset val="238"/>
      </rPr>
      <t>WC  MU</t>
    </r>
    <r>
      <rPr>
        <sz val="10"/>
        <color indexed="8"/>
        <rFont val="Times New Roman"/>
        <family val="1"/>
        <charset val="238"/>
      </rPr>
      <t>21  -   P</t>
    </r>
    <r>
      <rPr>
        <sz val="10"/>
        <color indexed="23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SOÁRY</t>
    </r>
  </si>
  <si>
    <r>
      <rPr>
        <sz val="10"/>
        <color indexed="63"/>
        <rFont val="Times New Roman"/>
        <family val="1"/>
        <charset val="238"/>
      </rPr>
      <t>WC  MU2</t>
    </r>
    <r>
      <rPr>
        <sz val="10"/>
        <color indexed="8"/>
        <rFont val="Times New Roman"/>
        <family val="1"/>
        <charset val="238"/>
      </rPr>
      <t xml:space="preserve">1  -   </t>
    </r>
    <r>
      <rPr>
        <sz val="10"/>
        <color indexed="63"/>
        <rFont val="Times New Roman"/>
        <family val="1"/>
        <charset val="238"/>
      </rPr>
      <t>KABINA</t>
    </r>
  </si>
  <si>
    <r>
      <rPr>
        <sz val="10"/>
        <color indexed="63"/>
        <rFont val="Times New Roman"/>
        <family val="1"/>
        <charset val="238"/>
      </rPr>
      <t xml:space="preserve">WC  ŽENY  </t>
    </r>
    <r>
      <rPr>
        <sz val="10"/>
        <color indexed="8"/>
        <rFont val="Times New Roman"/>
        <family val="1"/>
        <charset val="238"/>
      </rPr>
      <t>-   PŘEDSÍŇ</t>
    </r>
  </si>
  <si>
    <r>
      <rPr>
        <sz val="10"/>
        <color indexed="63"/>
        <rFont val="Times New Roman"/>
        <family val="1"/>
        <charset val="238"/>
      </rPr>
      <t>WC  Ž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 xml:space="preserve">NY  </t>
    </r>
    <r>
      <rPr>
        <sz val="10"/>
        <color indexed="8"/>
        <rFont val="Times New Roman"/>
        <family val="1"/>
        <charset val="238"/>
      </rPr>
      <t xml:space="preserve">-   </t>
    </r>
    <r>
      <rPr>
        <sz val="10"/>
        <color indexed="63"/>
        <rFont val="Times New Roman"/>
        <family val="1"/>
        <charset val="238"/>
      </rPr>
      <t>CHODBA</t>
    </r>
  </si>
  <si>
    <r>
      <rPr>
        <sz val="10"/>
        <color indexed="63"/>
        <rFont val="Times New Roman"/>
        <family val="1"/>
        <charset val="238"/>
      </rPr>
      <t>ÚKLIDOVÁ KOMORA</t>
    </r>
  </si>
  <si>
    <r>
      <rPr>
        <sz val="10"/>
        <color indexed="63"/>
        <rFont val="Times New Roman"/>
        <family val="1"/>
        <charset val="238"/>
      </rPr>
      <t>WC ŽENY      KAB</t>
    </r>
    <r>
      <rPr>
        <sz val="10"/>
        <color indexed="23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NA</t>
    </r>
  </si>
  <si>
    <r>
      <rPr>
        <sz val="10"/>
        <color indexed="63"/>
        <rFont val="Times New Roman"/>
        <family val="1"/>
        <charset val="238"/>
      </rPr>
      <t>WC Ž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NY      KABINA</t>
    </r>
  </si>
  <si>
    <r>
      <rPr>
        <sz val="10"/>
        <color indexed="63"/>
        <rFont val="Times New Roman"/>
        <family val="1"/>
        <charset val="238"/>
      </rPr>
      <t>WC  ŽEN Y      KAB</t>
    </r>
    <r>
      <rPr>
        <sz val="10"/>
        <color indexed="23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NA</t>
    </r>
  </si>
  <si>
    <r>
      <rPr>
        <sz val="10"/>
        <color indexed="63"/>
        <rFont val="Times New Roman"/>
        <family val="1"/>
        <charset val="238"/>
      </rPr>
      <t>DENNÍ  M</t>
    </r>
    <r>
      <rPr>
        <sz val="10"/>
        <color indexed="23"/>
        <rFont val="Times New Roman"/>
        <family val="1"/>
        <charset val="238"/>
      </rPr>
      <t>Í</t>
    </r>
    <r>
      <rPr>
        <sz val="10"/>
        <color indexed="63"/>
        <rFont val="Times New Roman"/>
        <family val="1"/>
        <charset val="238"/>
      </rPr>
      <t>S</t>
    </r>
    <r>
      <rPr>
        <sz val="10"/>
        <color indexed="8"/>
        <rFont val="Times New Roman"/>
        <family val="1"/>
        <charset val="238"/>
      </rPr>
      <t>T</t>
    </r>
    <r>
      <rPr>
        <sz val="10"/>
        <color indexed="63"/>
        <rFont val="Times New Roman"/>
        <family val="1"/>
        <charset val="238"/>
      </rPr>
      <t>NOST</t>
    </r>
  </si>
  <si>
    <r>
      <rPr>
        <sz val="10"/>
        <color indexed="63"/>
        <rFont val="Times New Roman"/>
        <family val="1"/>
        <charset val="238"/>
      </rPr>
      <t>KANC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LÁŘ</t>
    </r>
  </si>
  <si>
    <r>
      <rPr>
        <sz val="10"/>
        <color indexed="63"/>
        <rFont val="Times New Roman"/>
        <family val="1"/>
        <charset val="238"/>
      </rPr>
      <t>SCHOD</t>
    </r>
    <r>
      <rPr>
        <sz val="10"/>
        <color indexed="8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ŠTĚ</t>
    </r>
  </si>
  <si>
    <r>
      <rPr>
        <sz val="10"/>
        <color indexed="63"/>
        <rFont val="Times New Roman"/>
        <family val="1"/>
        <charset val="238"/>
      </rPr>
      <t>PR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GHAUS</t>
    </r>
  </si>
  <si>
    <r>
      <rPr>
        <sz val="10"/>
        <color indexed="63"/>
        <rFont val="Times New Roman"/>
        <family val="1"/>
        <charset val="238"/>
      </rPr>
      <t>PR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GHAUS  ZÁZEMI</t>
    </r>
  </si>
  <si>
    <r>
      <rPr>
        <sz val="10"/>
        <color indexed="63"/>
        <rFont val="Times New Roman"/>
        <family val="1"/>
        <charset val="238"/>
      </rPr>
      <t>EXPOZ</t>
    </r>
    <r>
      <rPr>
        <sz val="10"/>
        <color indexed="8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CE B</t>
    </r>
  </si>
  <si>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XPO</t>
    </r>
    <r>
      <rPr>
        <sz val="10"/>
        <color indexed="8"/>
        <rFont val="Times New Roman"/>
        <family val="1"/>
        <charset val="238"/>
      </rPr>
      <t>ZI</t>
    </r>
    <r>
      <rPr>
        <sz val="10"/>
        <color indexed="63"/>
        <rFont val="Times New Roman"/>
        <family val="1"/>
        <charset val="238"/>
      </rPr>
      <t>C</t>
    </r>
    <r>
      <rPr>
        <sz val="10"/>
        <color indexed="8"/>
        <rFont val="Times New Roman"/>
        <family val="1"/>
        <charset val="238"/>
      </rPr>
      <t>E B</t>
    </r>
  </si>
  <si>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XPOZ</t>
    </r>
    <r>
      <rPr>
        <sz val="10"/>
        <color indexed="8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CE B</t>
    </r>
  </si>
  <si>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XPOZ</t>
    </r>
    <r>
      <rPr>
        <sz val="10"/>
        <color indexed="8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C</t>
    </r>
    <r>
      <rPr>
        <sz val="10"/>
        <color indexed="8"/>
        <rFont val="Times New Roman"/>
        <family val="1"/>
        <charset val="238"/>
      </rPr>
      <t>E B</t>
    </r>
  </si>
  <si>
    <r>
      <rPr>
        <sz val="10"/>
        <color indexed="63"/>
        <rFont val="Times New Roman"/>
        <family val="1"/>
        <charset val="238"/>
      </rPr>
      <t>CHODBA  O</t>
    </r>
  </si>
  <si>
    <r>
      <rPr>
        <sz val="10"/>
        <color indexed="63"/>
        <rFont val="Times New Roman"/>
        <family val="1"/>
        <charset val="238"/>
      </rPr>
      <t>CHODBA  D</t>
    </r>
  </si>
  <si>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XPO</t>
    </r>
    <r>
      <rPr>
        <sz val="10"/>
        <color indexed="8"/>
        <rFont val="Times New Roman"/>
        <family val="1"/>
        <charset val="238"/>
      </rPr>
      <t>ZI</t>
    </r>
    <r>
      <rPr>
        <sz val="10"/>
        <color indexed="63"/>
        <rFont val="Times New Roman"/>
        <family val="1"/>
        <charset val="238"/>
      </rPr>
      <t>C</t>
    </r>
    <r>
      <rPr>
        <sz val="10"/>
        <color indexed="8"/>
        <rFont val="Times New Roman"/>
        <family val="1"/>
        <charset val="238"/>
      </rPr>
      <t xml:space="preserve">E </t>
    </r>
    <r>
      <rPr>
        <sz val="10"/>
        <color indexed="63"/>
        <rFont val="Times New Roman"/>
        <family val="1"/>
        <charset val="238"/>
      </rPr>
      <t>B</t>
    </r>
  </si>
  <si>
    <r>
      <rPr>
        <sz val="10"/>
        <color indexed="63"/>
        <rFont val="Times New Roman"/>
        <family val="1"/>
        <charset val="238"/>
      </rPr>
      <t>EXPO</t>
    </r>
    <r>
      <rPr>
        <sz val="10"/>
        <color indexed="8"/>
        <rFont val="Times New Roman"/>
        <family val="1"/>
        <charset val="238"/>
      </rPr>
      <t>ZI</t>
    </r>
    <r>
      <rPr>
        <sz val="10"/>
        <color indexed="63"/>
        <rFont val="Times New Roman"/>
        <family val="1"/>
        <charset val="238"/>
      </rPr>
      <t>CE B</t>
    </r>
  </si>
  <si>
    <r>
      <rPr>
        <sz val="10"/>
        <color indexed="63"/>
        <rFont val="Times New Roman"/>
        <family val="1"/>
        <charset val="238"/>
      </rPr>
      <t>WC</t>
    </r>
  </si>
  <si>
    <r>
      <rPr>
        <sz val="10"/>
        <color indexed="63"/>
        <rFont val="Times New Roman"/>
        <family val="1"/>
        <charset val="238"/>
      </rPr>
      <t>D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NNÍ MÍSTNOST</t>
    </r>
  </si>
  <si>
    <r>
      <rPr>
        <sz val="10"/>
        <color indexed="63"/>
        <rFont val="Times New Roman"/>
        <family val="1"/>
        <charset val="238"/>
      </rPr>
      <t>C</t>
    </r>
    <r>
      <rPr>
        <sz val="10"/>
        <color indexed="8"/>
        <rFont val="Times New Roman"/>
        <family val="1"/>
        <charset val="238"/>
      </rPr>
      <t>H</t>
    </r>
    <r>
      <rPr>
        <sz val="10"/>
        <color indexed="63"/>
        <rFont val="Times New Roman"/>
        <family val="1"/>
        <charset val="238"/>
      </rPr>
      <t>OD</t>
    </r>
    <r>
      <rPr>
        <sz val="10"/>
        <color indexed="8"/>
        <rFont val="Times New Roman"/>
        <family val="1"/>
        <charset val="238"/>
      </rPr>
      <t>B</t>
    </r>
    <r>
      <rPr>
        <sz val="10"/>
        <color indexed="63"/>
        <rFont val="Times New Roman"/>
        <family val="1"/>
        <charset val="238"/>
      </rPr>
      <t>A</t>
    </r>
  </si>
  <si>
    <r>
      <rPr>
        <sz val="10"/>
        <color indexed="63"/>
        <rFont val="Times New Roman"/>
        <family val="1"/>
        <charset val="238"/>
      </rPr>
      <t>SCHO</t>
    </r>
    <r>
      <rPr>
        <sz val="10"/>
        <color indexed="8"/>
        <rFont val="Times New Roman"/>
        <family val="1"/>
        <charset val="238"/>
      </rPr>
      <t>D</t>
    </r>
    <r>
      <rPr>
        <sz val="10"/>
        <color indexed="63"/>
        <rFont val="Times New Roman"/>
        <family val="1"/>
        <charset val="238"/>
      </rPr>
      <t>IŠIT</t>
    </r>
  </si>
  <si>
    <r>
      <rPr>
        <sz val="10"/>
        <color indexed="63"/>
        <rFont val="Times New Roman"/>
        <family val="1"/>
        <charset val="238"/>
      </rPr>
      <t>C</t>
    </r>
    <r>
      <rPr>
        <sz val="10"/>
        <color indexed="8"/>
        <rFont val="Times New Roman"/>
        <family val="1"/>
        <charset val="238"/>
      </rPr>
      <t>H</t>
    </r>
    <r>
      <rPr>
        <sz val="10"/>
        <color indexed="63"/>
        <rFont val="Times New Roman"/>
        <family val="1"/>
        <charset val="238"/>
      </rPr>
      <t>ODBA</t>
    </r>
  </si>
  <si>
    <r>
      <rPr>
        <sz val="10"/>
        <color indexed="63"/>
        <rFont val="Times New Roman"/>
        <family val="1"/>
        <charset val="238"/>
      </rPr>
      <t>C</t>
    </r>
    <r>
      <rPr>
        <sz val="10"/>
        <color indexed="8"/>
        <rFont val="Times New Roman"/>
        <family val="1"/>
        <charset val="238"/>
      </rPr>
      <t>H</t>
    </r>
    <r>
      <rPr>
        <sz val="10"/>
        <color indexed="63"/>
        <rFont val="Times New Roman"/>
        <family val="1"/>
        <charset val="238"/>
      </rPr>
      <t>OD</t>
    </r>
    <r>
      <rPr>
        <sz val="10"/>
        <color indexed="8"/>
        <rFont val="Times New Roman"/>
        <family val="1"/>
        <charset val="238"/>
      </rPr>
      <t>B</t>
    </r>
    <r>
      <rPr>
        <sz val="10"/>
        <color indexed="63"/>
        <rFont val="Times New Roman"/>
        <family val="1"/>
        <charset val="238"/>
      </rPr>
      <t xml:space="preserve">A </t>
    </r>
    <r>
      <rPr>
        <sz val="10"/>
        <color indexed="8"/>
        <rFont val="Times New Roman"/>
        <family val="1"/>
        <charset val="238"/>
      </rPr>
      <t>F</t>
    </r>
  </si>
  <si>
    <r>
      <rPr>
        <sz val="10"/>
        <color indexed="63"/>
        <rFont val="Times New Roman"/>
        <family val="1"/>
        <charset val="238"/>
      </rPr>
      <t xml:space="preserve">WC  </t>
    </r>
    <r>
      <rPr>
        <sz val="10"/>
        <color indexed="8"/>
        <rFont val="Times New Roman"/>
        <family val="1"/>
        <charset val="238"/>
      </rPr>
      <t xml:space="preserve">MUŽI  -   </t>
    </r>
    <r>
      <rPr>
        <sz val="10"/>
        <color indexed="63"/>
        <rFont val="Times New Roman"/>
        <family val="1"/>
        <charset val="238"/>
      </rPr>
      <t>PŘ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DSÍŇ</t>
    </r>
  </si>
  <si>
    <r>
      <rPr>
        <sz val="10"/>
        <color indexed="63"/>
        <rFont val="Times New Roman"/>
        <family val="1"/>
        <charset val="238"/>
      </rPr>
      <t>WC  MUŽI</t>
    </r>
    <r>
      <rPr>
        <sz val="10"/>
        <color indexed="8"/>
        <rFont val="Times New Roman"/>
        <family val="1"/>
        <charset val="238"/>
      </rPr>
      <t xml:space="preserve">  -  </t>
    </r>
    <r>
      <rPr>
        <sz val="10"/>
        <color indexed="63"/>
        <rFont val="Times New Roman"/>
        <family val="1"/>
        <charset val="238"/>
      </rPr>
      <t>PISOARY</t>
    </r>
  </si>
  <si>
    <r>
      <rPr>
        <sz val="10"/>
        <color indexed="63"/>
        <rFont val="Times New Roman"/>
        <family val="1"/>
        <charset val="238"/>
      </rPr>
      <t>WC  MUŽI</t>
    </r>
    <r>
      <rPr>
        <sz val="10"/>
        <color indexed="8"/>
        <rFont val="Times New Roman"/>
        <family val="1"/>
        <charset val="238"/>
      </rPr>
      <t xml:space="preserve"> - </t>
    </r>
    <r>
      <rPr>
        <sz val="10"/>
        <color indexed="63"/>
        <rFont val="Times New Roman"/>
        <family val="1"/>
        <charset val="238"/>
      </rPr>
      <t>KA</t>
    </r>
    <r>
      <rPr>
        <sz val="10"/>
        <color indexed="8"/>
        <rFont val="Times New Roman"/>
        <family val="1"/>
        <charset val="238"/>
      </rPr>
      <t>B</t>
    </r>
    <r>
      <rPr>
        <sz val="10"/>
        <color indexed="63"/>
        <rFont val="Times New Roman"/>
        <family val="1"/>
        <charset val="238"/>
      </rPr>
      <t>INA</t>
    </r>
  </si>
  <si>
    <r>
      <rPr>
        <sz val="10"/>
        <color indexed="63"/>
        <rFont val="Times New Roman"/>
        <family val="1"/>
        <charset val="238"/>
      </rPr>
      <t>S</t>
    </r>
    <r>
      <rPr>
        <sz val="10"/>
        <color indexed="8"/>
        <rFont val="Times New Roman"/>
        <family val="1"/>
        <charset val="238"/>
      </rPr>
      <t>VĚ</t>
    </r>
    <r>
      <rPr>
        <sz val="10"/>
        <color indexed="63"/>
        <rFont val="Times New Roman"/>
        <family val="1"/>
        <charset val="238"/>
      </rPr>
      <t>TLÍK</t>
    </r>
  </si>
  <si>
    <r>
      <rPr>
        <sz val="10"/>
        <color indexed="63"/>
        <rFont val="Times New Roman"/>
        <family val="1"/>
        <charset val="238"/>
      </rPr>
      <t>WC Ž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 xml:space="preserve">NY  </t>
    </r>
    <r>
      <rPr>
        <sz val="10"/>
        <color indexed="8"/>
        <rFont val="Times New Roman"/>
        <family val="1"/>
        <charset val="238"/>
      </rPr>
      <t xml:space="preserve">-   </t>
    </r>
    <r>
      <rPr>
        <sz val="10"/>
        <color indexed="63"/>
        <rFont val="Times New Roman"/>
        <family val="1"/>
        <charset val="238"/>
      </rPr>
      <t>PŘEDSÍŇ</t>
    </r>
  </si>
  <si>
    <r>
      <rPr>
        <sz val="10"/>
        <color indexed="63"/>
        <rFont val="Times New Roman"/>
        <family val="1"/>
        <charset val="238"/>
      </rPr>
      <t xml:space="preserve">WC ŽENY  </t>
    </r>
    <r>
      <rPr>
        <sz val="10"/>
        <color indexed="8"/>
        <rFont val="Times New Roman"/>
        <family val="1"/>
        <charset val="238"/>
      </rPr>
      <t xml:space="preserve">-   </t>
    </r>
    <r>
      <rPr>
        <sz val="10"/>
        <color indexed="63"/>
        <rFont val="Times New Roman"/>
        <family val="1"/>
        <charset val="238"/>
      </rPr>
      <t>CHOD</t>
    </r>
    <r>
      <rPr>
        <sz val="10"/>
        <color indexed="8"/>
        <rFont val="Times New Roman"/>
        <family val="1"/>
        <charset val="238"/>
      </rPr>
      <t>B</t>
    </r>
    <r>
      <rPr>
        <sz val="10"/>
        <color indexed="63"/>
        <rFont val="Times New Roman"/>
        <family val="1"/>
        <charset val="238"/>
      </rPr>
      <t>A</t>
    </r>
  </si>
  <si>
    <r>
      <rPr>
        <sz val="10"/>
        <color indexed="63"/>
        <rFont val="Times New Roman"/>
        <family val="1"/>
        <charset val="238"/>
      </rPr>
      <t>WC Ž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 xml:space="preserve">NY  </t>
    </r>
    <r>
      <rPr>
        <sz val="10"/>
        <color indexed="8"/>
        <rFont val="Times New Roman"/>
        <family val="1"/>
        <charset val="238"/>
      </rPr>
      <t xml:space="preserve">-   </t>
    </r>
    <r>
      <rPr>
        <sz val="10"/>
        <color indexed="63"/>
        <rFont val="Times New Roman"/>
        <family val="1"/>
        <charset val="238"/>
      </rPr>
      <t>KAB</t>
    </r>
    <r>
      <rPr>
        <sz val="10"/>
        <color indexed="8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NA</t>
    </r>
  </si>
  <si>
    <r>
      <rPr>
        <sz val="10"/>
        <color indexed="63"/>
        <rFont val="Times New Roman"/>
        <family val="1"/>
        <charset val="238"/>
      </rPr>
      <t>KANC</t>
    </r>
    <r>
      <rPr>
        <sz val="10"/>
        <color indexed="8"/>
        <rFont val="Times New Roman"/>
        <family val="1"/>
        <charset val="238"/>
      </rPr>
      <t>ELÁ</t>
    </r>
    <r>
      <rPr>
        <sz val="10"/>
        <color indexed="63"/>
        <rFont val="Times New Roman"/>
        <family val="1"/>
        <charset val="238"/>
      </rPr>
      <t>Ř</t>
    </r>
  </si>
  <si>
    <r>
      <rPr>
        <sz val="10"/>
        <color indexed="63"/>
        <rFont val="Times New Roman"/>
        <family val="1"/>
        <charset val="238"/>
      </rPr>
      <t>PŘEDS</t>
    </r>
    <r>
      <rPr>
        <sz val="10"/>
        <color indexed="8"/>
        <rFont val="Times New Roman"/>
        <family val="1"/>
        <charset val="238"/>
      </rPr>
      <t>I</t>
    </r>
    <r>
      <rPr>
        <sz val="10"/>
        <color indexed="63"/>
        <rFont val="Times New Roman"/>
        <family val="1"/>
        <charset val="238"/>
      </rPr>
      <t>Ň  STAROS</t>
    </r>
    <r>
      <rPr>
        <sz val="10"/>
        <color indexed="8"/>
        <rFont val="Times New Roman"/>
        <family val="1"/>
        <charset val="238"/>
      </rPr>
      <t>T</t>
    </r>
    <r>
      <rPr>
        <sz val="10"/>
        <color indexed="63"/>
        <rFont val="Times New Roman"/>
        <family val="1"/>
        <charset val="238"/>
      </rPr>
      <t>A</t>
    </r>
  </si>
  <si>
    <r>
      <rPr>
        <sz val="10"/>
        <color indexed="63"/>
        <rFont val="Times New Roman"/>
        <family val="1"/>
        <charset val="238"/>
      </rPr>
      <t>KANC</t>
    </r>
    <r>
      <rPr>
        <sz val="10"/>
        <color indexed="8"/>
        <rFont val="Times New Roman"/>
        <family val="1"/>
        <charset val="238"/>
      </rPr>
      <t>E</t>
    </r>
    <r>
      <rPr>
        <sz val="10"/>
        <color indexed="63"/>
        <rFont val="Times New Roman"/>
        <family val="1"/>
        <charset val="238"/>
      </rPr>
      <t>LÁŘ  STAROSTA</t>
    </r>
  </si>
  <si>
    <r>
      <t xml:space="preserve">ZÁDVEŘÍ PROSKLENÉ </t>
    </r>
    <r>
      <rPr>
        <b/>
        <sz val="10"/>
        <color rgb="FFFF0000"/>
        <rFont val="Times New Roman"/>
        <family val="1"/>
        <charset val="238"/>
      </rPr>
      <t>NESMÍ SE LUXOVAT!</t>
    </r>
  </si>
  <si>
    <r>
      <t xml:space="preserve">FOYER OBJEKTU / MÁSHAUZ </t>
    </r>
    <r>
      <rPr>
        <b/>
        <sz val="10"/>
        <color rgb="FFFF0000"/>
        <rFont val="Times New Roman"/>
        <family val="1"/>
        <charset val="238"/>
      </rPr>
      <t>NESMÍ SE LUXOVAT!</t>
    </r>
  </si>
  <si>
    <t>Celkem Městský úřad</t>
  </si>
  <si>
    <t>x</t>
  </si>
  <si>
    <t>Příloha č.1.1_Cenová specifikace prováděných úklidových služeb místností MěÚ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</si>
</sst>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0.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rgb="FF0C0C0C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sz val="10"/>
      <color rgb="FF010101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rgb="FF202124"/>
      <name val="Times New Roman"/>
      <family val="1"/>
      <charset val="238"/>
    </font>
    <font>
      <b/>
      <vertAlign val="superscript"/>
      <sz val="10"/>
      <color indexed="8"/>
      <name val="Times New Roman"/>
      <family val="1"/>
      <charset val="238"/>
    </font>
    <font>
      <sz val="10"/>
      <color indexed="23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2F2F2F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74">
    <xf numFmtId="0" fontId="0" fillId="0" borderId="0" xfId="0"/>
    <xf numFmtId="0" fontId="2" fillId="4" borderId="7" xfId="0" applyFont="1" applyFill="1" applyBorder="1"/>
    <xf numFmtId="0" fontId="1" fillId="4" borderId="7" xfId="0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/>
    </xf>
    <xf numFmtId="1" fontId="3" fillId="0" borderId="12" xfId="0" applyNumberFormat="1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horizontal="center" vertical="center" shrinkToFit="1"/>
    </xf>
    <xf numFmtId="1" fontId="6" fillId="0" borderId="13" xfId="0" applyNumberFormat="1" applyFont="1" applyFill="1" applyBorder="1" applyAlignment="1">
      <alignment horizontal="center" vertical="center" shrinkToFit="1"/>
    </xf>
    <xf numFmtId="0" fontId="1" fillId="0" borderId="14" xfId="0" applyFont="1" applyBorder="1" applyAlignment="1">
      <alignment horizontal="center"/>
    </xf>
    <xf numFmtId="1" fontId="6" fillId="0" borderId="7" xfId="0" applyNumberFormat="1" applyFont="1" applyFill="1" applyBorder="1" applyAlignment="1">
      <alignment horizontal="center" vertical="center" shrinkToFit="1"/>
    </xf>
    <xf numFmtId="2" fontId="1" fillId="4" borderId="7" xfId="0" applyNumberFormat="1" applyFont="1" applyFill="1" applyBorder="1" applyAlignment="1">
      <alignment horizontal="right"/>
    </xf>
    <xf numFmtId="2" fontId="1" fillId="0" borderId="7" xfId="0" applyNumberFormat="1" applyFont="1" applyBorder="1" applyAlignment="1">
      <alignment horizontal="center"/>
    </xf>
    <xf numFmtId="0" fontId="2" fillId="3" borderId="18" xfId="0" applyFont="1" applyFill="1" applyBorder="1" applyAlignment="1">
      <alignment vertical="top"/>
    </xf>
    <xf numFmtId="0" fontId="2" fillId="4" borderId="18" xfId="0" applyFont="1" applyFill="1" applyBorder="1" applyAlignment="1">
      <alignment vertical="top"/>
    </xf>
    <xf numFmtId="1" fontId="6" fillId="0" borderId="18" xfId="0" applyNumberFormat="1" applyFont="1" applyFill="1" applyBorder="1" applyAlignment="1">
      <alignment horizontal="left" vertical="center" shrinkToFit="1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2" fontId="1" fillId="0" borderId="17" xfId="0" applyNumberFormat="1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9" fontId="1" fillId="0" borderId="11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9" fontId="2" fillId="6" borderId="7" xfId="0" applyNumberFormat="1" applyFont="1" applyFill="1" applyBorder="1" applyAlignment="1">
      <alignment horizontal="center"/>
    </xf>
    <xf numFmtId="0" fontId="2" fillId="3" borderId="23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" fillId="8" borderId="11" xfId="0" applyFont="1" applyFill="1" applyBorder="1" applyAlignment="1">
      <alignment vertical="top"/>
    </xf>
    <xf numFmtId="0" fontId="2" fillId="7" borderId="7" xfId="0" applyFont="1" applyFill="1" applyBorder="1" applyAlignment="1">
      <alignment vertical="top"/>
    </xf>
    <xf numFmtId="0" fontId="8" fillId="0" borderId="11" xfId="1" applyFont="1" applyBorder="1"/>
    <xf numFmtId="2" fontId="4" fillId="5" borderId="7" xfId="1" applyNumberFormat="1" applyFont="1" applyFill="1" applyBorder="1"/>
    <xf numFmtId="2" fontId="4" fillId="5" borderId="11" xfId="1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7" xfId="1" applyFont="1" applyBorder="1"/>
    <xf numFmtId="2" fontId="4" fillId="5" borderId="7" xfId="1" applyNumberFormat="1" applyFont="1" applyFill="1" applyBorder="1" applyAlignment="1">
      <alignment horizontal="center"/>
    </xf>
    <xf numFmtId="2" fontId="1" fillId="4" borderId="11" xfId="0" applyNumberFormat="1" applyFont="1" applyFill="1" applyBorder="1" applyAlignment="1">
      <alignment horizontal="right"/>
    </xf>
    <xf numFmtId="0" fontId="8" fillId="0" borderId="7" xfId="1" applyFont="1" applyBorder="1" applyAlignment="1">
      <alignment horizontal="left"/>
    </xf>
    <xf numFmtId="0" fontId="4" fillId="5" borderId="7" xfId="1" applyFont="1" applyFill="1" applyBorder="1" applyAlignment="1">
      <alignment horizontal="center" wrapText="1"/>
    </xf>
    <xf numFmtId="0" fontId="8" fillId="0" borderId="7" xfId="1" applyFont="1" applyBorder="1"/>
    <xf numFmtId="2" fontId="1" fillId="0" borderId="7" xfId="0" applyNumberFormat="1" applyFont="1" applyBorder="1" applyAlignment="1">
      <alignment horizontal="right"/>
    </xf>
    <xf numFmtId="2" fontId="8" fillId="8" borderId="7" xfId="1" applyNumberFormat="1" applyFont="1" applyFill="1" applyBorder="1"/>
    <xf numFmtId="2" fontId="8" fillId="8" borderId="7" xfId="1" applyNumberFormat="1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4" fontId="2" fillId="8" borderId="7" xfId="0" applyNumberFormat="1" applyFont="1" applyFill="1" applyBorder="1" applyAlignment="1">
      <alignment horizontal="center"/>
    </xf>
    <xf numFmtId="9" fontId="2" fillId="8" borderId="7" xfId="0" applyNumberFormat="1" applyFont="1" applyFill="1" applyBorder="1" applyAlignment="1">
      <alignment horizontal="center"/>
    </xf>
    <xf numFmtId="4" fontId="2" fillId="8" borderId="7" xfId="0" applyNumberFormat="1" applyFont="1" applyFill="1" applyBorder="1" applyAlignment="1">
      <alignment horizontal="right"/>
    </xf>
    <xf numFmtId="0" fontId="4" fillId="0" borderId="7" xfId="1" applyFont="1" applyBorder="1" applyAlignment="1">
      <alignment horizontal="left"/>
    </xf>
    <xf numFmtId="2" fontId="2" fillId="6" borderId="7" xfId="0" applyNumberFormat="1" applyFont="1" applyFill="1" applyBorder="1"/>
    <xf numFmtId="0" fontId="1" fillId="6" borderId="7" xfId="0" applyFont="1" applyFill="1" applyBorder="1"/>
    <xf numFmtId="4" fontId="2" fillId="6" borderId="7" xfId="0" applyNumberFormat="1" applyFont="1" applyFill="1" applyBorder="1" applyAlignment="1">
      <alignment horizontal="center" vertical="center"/>
    </xf>
    <xf numFmtId="9" fontId="1" fillId="6" borderId="7" xfId="0" applyNumberFormat="1" applyFont="1" applyFill="1" applyBorder="1"/>
    <xf numFmtId="4" fontId="2" fillId="6" borderId="7" xfId="0" applyNumberFormat="1" applyFont="1" applyFill="1" applyBorder="1"/>
    <xf numFmtId="0" fontId="2" fillId="8" borderId="7" xfId="0" applyFont="1" applyFill="1" applyBorder="1" applyAlignment="1">
      <alignment vertical="top"/>
    </xf>
    <xf numFmtId="0" fontId="2" fillId="0" borderId="7" xfId="0" applyFont="1" applyBorder="1" applyAlignment="1">
      <alignment horizontal="right"/>
    </xf>
    <xf numFmtId="0" fontId="1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 applyAlignment="1">
      <alignment horizontal="right"/>
    </xf>
    <xf numFmtId="49" fontId="1" fillId="0" borderId="7" xfId="0" applyNumberFormat="1" applyFont="1" applyBorder="1" applyAlignment="1">
      <alignment horizontal="right"/>
    </xf>
    <xf numFmtId="16" fontId="1" fillId="0" borderId="7" xfId="0" applyNumberFormat="1" applyFont="1" applyBorder="1"/>
    <xf numFmtId="17" fontId="1" fillId="0" borderId="7" xfId="0" applyNumberFormat="1" applyFont="1" applyBorder="1"/>
    <xf numFmtId="0" fontId="2" fillId="0" borderId="7" xfId="0" applyFont="1" applyBorder="1"/>
    <xf numFmtId="9" fontId="2" fillId="6" borderId="7" xfId="0" applyNumberFormat="1" applyFont="1" applyFill="1" applyBorder="1"/>
    <xf numFmtId="0" fontId="2" fillId="8" borderId="0" xfId="0" applyFont="1" applyFill="1" applyBorder="1" applyAlignment="1">
      <alignment horizontal="center"/>
    </xf>
    <xf numFmtId="0" fontId="2" fillId="8" borderId="0" xfId="0" applyFont="1" applyFill="1" applyBorder="1" applyAlignment="1"/>
    <xf numFmtId="2" fontId="2" fillId="8" borderId="28" xfId="0" applyNumberFormat="1" applyFont="1" applyFill="1" applyBorder="1" applyAlignment="1"/>
    <xf numFmtId="0" fontId="2" fillId="8" borderId="29" xfId="0" applyFont="1" applyFill="1" applyBorder="1" applyAlignment="1"/>
    <xf numFmtId="2" fontId="2" fillId="8" borderId="16" xfId="0" applyNumberFormat="1" applyFont="1" applyFill="1" applyBorder="1" applyAlignment="1"/>
    <xf numFmtId="49" fontId="8" fillId="4" borderId="11" xfId="1" applyNumberFormat="1" applyFont="1" applyFill="1" applyBorder="1" applyAlignment="1">
      <alignment wrapText="1"/>
    </xf>
    <xf numFmtId="0" fontId="1" fillId="4" borderId="11" xfId="0" applyFont="1" applyFill="1" applyBorder="1"/>
    <xf numFmtId="2" fontId="4" fillId="4" borderId="7" xfId="1" applyNumberFormat="1" applyFont="1" applyFill="1" applyBorder="1"/>
    <xf numFmtId="2" fontId="4" fillId="4" borderId="7" xfId="1" applyNumberFormat="1" applyFont="1" applyFill="1" applyBorder="1" applyAlignment="1">
      <alignment horizontal="center"/>
    </xf>
    <xf numFmtId="2" fontId="1" fillId="4" borderId="11" xfId="0" applyNumberFormat="1" applyFont="1" applyFill="1" applyBorder="1" applyAlignment="1">
      <alignment horizontal="center"/>
    </xf>
    <xf numFmtId="49" fontId="8" fillId="4" borderId="7" xfId="1" applyNumberFormat="1" applyFont="1" applyFill="1" applyBorder="1" applyAlignment="1">
      <alignment wrapText="1"/>
    </xf>
    <xf numFmtId="0" fontId="1" fillId="4" borderId="7" xfId="0" applyFont="1" applyFill="1" applyBorder="1"/>
    <xf numFmtId="2" fontId="4" fillId="4" borderId="11" xfId="1" applyNumberFormat="1" applyFont="1" applyFill="1" applyBorder="1" applyAlignment="1">
      <alignment horizontal="center"/>
    </xf>
    <xf numFmtId="2" fontId="1" fillId="4" borderId="7" xfId="0" applyNumberFormat="1" applyFont="1" applyFill="1" applyBorder="1" applyAlignment="1">
      <alignment horizontal="center"/>
    </xf>
    <xf numFmtId="164" fontId="4" fillId="4" borderId="7" xfId="1" applyNumberFormat="1" applyFont="1" applyFill="1" applyBorder="1"/>
    <xf numFmtId="49" fontId="8" fillId="0" borderId="7" xfId="1" applyNumberFormat="1" applyFont="1" applyBorder="1"/>
    <xf numFmtId="49" fontId="4" fillId="0" borderId="7" xfId="1" applyNumberFormat="1" applyFont="1" applyBorder="1"/>
    <xf numFmtId="0" fontId="4" fillId="5" borderId="7" xfId="1" applyFont="1" applyFill="1" applyBorder="1"/>
    <xf numFmtId="0" fontId="1" fillId="4" borderId="7" xfId="0" applyFont="1" applyFill="1" applyBorder="1" applyAlignment="1">
      <alignment wrapText="1"/>
    </xf>
    <xf numFmtId="164" fontId="4" fillId="4" borderId="7" xfId="1" applyNumberFormat="1" applyFont="1" applyFill="1" applyBorder="1" applyAlignment="1">
      <alignment horizontal="center" wrapText="1"/>
    </xf>
    <xf numFmtId="9" fontId="1" fillId="4" borderId="11" xfId="0" applyNumberFormat="1" applyFont="1" applyFill="1" applyBorder="1" applyAlignment="1">
      <alignment horizontal="center"/>
    </xf>
    <xf numFmtId="49" fontId="4" fillId="4" borderId="7" xfId="1" applyNumberFormat="1" applyFont="1" applyFill="1" applyBorder="1"/>
    <xf numFmtId="0" fontId="4" fillId="4" borderId="7" xfId="0" applyFont="1" applyFill="1" applyBorder="1" applyAlignment="1">
      <alignment vertical="center"/>
    </xf>
    <xf numFmtId="0" fontId="9" fillId="0" borderId="7" xfId="0" applyFont="1" applyBorder="1"/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4" fillId="5" borderId="7" xfId="1" applyFont="1" applyFill="1" applyBorder="1" applyAlignment="1">
      <alignment horizontal="center"/>
    </xf>
    <xf numFmtId="2" fontId="4" fillId="0" borderId="7" xfId="1" applyNumberFormat="1" applyFont="1" applyFill="1" applyBorder="1"/>
    <xf numFmtId="2" fontId="4" fillId="0" borderId="7" xfId="1" applyNumberFormat="1" applyFont="1" applyFill="1" applyBorder="1" applyAlignment="1">
      <alignment horizontal="center"/>
    </xf>
    <xf numFmtId="164" fontId="4" fillId="0" borderId="7" xfId="1" applyNumberFormat="1" applyFont="1" applyFill="1" applyBorder="1"/>
    <xf numFmtId="0" fontId="4" fillId="0" borderId="7" xfId="1" applyFont="1" applyFill="1" applyBorder="1"/>
    <xf numFmtId="0" fontId="4" fillId="4" borderId="7" xfId="1" applyFont="1" applyFill="1" applyBorder="1"/>
    <xf numFmtId="0" fontId="4" fillId="0" borderId="7" xfId="1" applyFont="1" applyFill="1" applyBorder="1" applyAlignment="1">
      <alignment horizontal="center"/>
    </xf>
    <xf numFmtId="164" fontId="4" fillId="0" borderId="7" xfId="1" applyNumberFormat="1" applyFont="1" applyBorder="1"/>
    <xf numFmtId="164" fontId="4" fillId="0" borderId="7" xfId="1" applyNumberFormat="1" applyFont="1" applyBorder="1" applyAlignment="1">
      <alignment horizontal="center"/>
    </xf>
    <xf numFmtId="164" fontId="4" fillId="5" borderId="7" xfId="1" applyNumberFormat="1" applyFont="1" applyFill="1" applyBorder="1"/>
    <xf numFmtId="0" fontId="4" fillId="0" borderId="7" xfId="1" applyFont="1" applyFill="1" applyBorder="1" applyAlignment="1">
      <alignment horizontal="left"/>
    </xf>
    <xf numFmtId="49" fontId="4" fillId="0" borderId="7" xfId="1" applyNumberFormat="1" applyFont="1" applyFill="1" applyBorder="1"/>
    <xf numFmtId="0" fontId="1" fillId="5" borderId="7" xfId="0" applyFont="1" applyFill="1" applyBorder="1" applyAlignment="1">
      <alignment horizontal="right"/>
    </xf>
    <xf numFmtId="0" fontId="1" fillId="5" borderId="7" xfId="0" applyFont="1" applyFill="1" applyBorder="1" applyAlignment="1">
      <alignment horizontal="center"/>
    </xf>
    <xf numFmtId="164" fontId="4" fillId="5" borderId="7" xfId="1" applyNumberFormat="1" applyFont="1" applyFill="1" applyBorder="1" applyAlignment="1">
      <alignment horizontal="center"/>
    </xf>
    <xf numFmtId="0" fontId="4" fillId="0" borderId="14" xfId="1" applyFont="1" applyBorder="1"/>
    <xf numFmtId="2" fontId="4" fillId="5" borderId="14" xfId="1" applyNumberFormat="1" applyFont="1" applyFill="1" applyBorder="1"/>
    <xf numFmtId="0" fontId="2" fillId="3" borderId="7" xfId="0" applyFont="1" applyFill="1" applyBorder="1" applyAlignment="1">
      <alignment vertical="top"/>
    </xf>
    <xf numFmtId="0" fontId="2" fillId="0" borderId="11" xfId="0" applyFont="1" applyBorder="1"/>
    <xf numFmtId="0" fontId="1" fillId="0" borderId="11" xfId="0" applyFont="1" applyBorder="1" applyAlignment="1">
      <alignment horizontal="right"/>
    </xf>
    <xf numFmtId="0" fontId="1" fillId="4" borderId="7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right"/>
    </xf>
    <xf numFmtId="0" fontId="2" fillId="6" borderId="7" xfId="0" applyFont="1" applyFill="1" applyBorder="1" applyAlignment="1"/>
    <xf numFmtId="9" fontId="2" fillId="6" borderId="7" xfId="0" applyNumberFormat="1" applyFont="1" applyFill="1" applyBorder="1" applyAlignment="1"/>
    <xf numFmtId="4" fontId="2" fillId="6" borderId="7" xfId="0" applyNumberFormat="1" applyFont="1" applyFill="1" applyBorder="1" applyAlignment="1"/>
    <xf numFmtId="9" fontId="2" fillId="6" borderId="11" xfId="0" applyNumberFormat="1" applyFont="1" applyFill="1" applyBorder="1" applyAlignment="1">
      <alignment horizontal="center"/>
    </xf>
    <xf numFmtId="0" fontId="2" fillId="3" borderId="22" xfId="0" applyFont="1" applyFill="1" applyBorder="1" applyAlignment="1">
      <alignment vertical="top"/>
    </xf>
    <xf numFmtId="0" fontId="2" fillId="3" borderId="18" xfId="0" applyFont="1" applyFill="1" applyBorder="1" applyAlignment="1">
      <alignment vertical="top" wrapText="1"/>
    </xf>
    <xf numFmtId="0" fontId="2" fillId="3" borderId="34" xfId="0" applyFont="1" applyFill="1" applyBorder="1" applyAlignment="1">
      <alignment vertical="top"/>
    </xf>
    <xf numFmtId="9" fontId="2" fillId="4" borderId="0" xfId="0" applyNumberFormat="1" applyFont="1" applyFill="1" applyBorder="1" applyAlignment="1">
      <alignment horizontal="center"/>
    </xf>
    <xf numFmtId="0" fontId="12" fillId="3" borderId="7" xfId="0" applyFont="1" applyFill="1" applyBorder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left" indent="15"/>
    </xf>
    <xf numFmtId="0" fontId="9" fillId="0" borderId="0" xfId="0" applyFont="1" applyAlignment="1">
      <alignment horizontal="center"/>
    </xf>
    <xf numFmtId="2" fontId="9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 vertical="center" wrapText="1"/>
    </xf>
    <xf numFmtId="2" fontId="9" fillId="0" borderId="7" xfId="0" applyNumberFormat="1" applyFont="1" applyBorder="1"/>
    <xf numFmtId="0" fontId="4" fillId="0" borderId="20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" fillId="0" borderId="18" xfId="0" applyFont="1" applyBorder="1"/>
    <xf numFmtId="0" fontId="4" fillId="0" borderId="20" xfId="0" applyFont="1" applyFill="1" applyBorder="1" applyAlignment="1">
      <alignment horizontal="left" vertical="center" wrapText="1" indent="1"/>
    </xf>
    <xf numFmtId="0" fontId="15" fillId="0" borderId="20" xfId="0" applyFont="1" applyFill="1" applyBorder="1" applyAlignment="1">
      <alignment horizontal="left" vertical="center" wrapText="1" indent="1"/>
    </xf>
    <xf numFmtId="0" fontId="5" fillId="0" borderId="20" xfId="0" applyFont="1" applyFill="1" applyBorder="1" applyAlignment="1">
      <alignment horizontal="left" vertical="center" wrapText="1" indent="1"/>
    </xf>
    <xf numFmtId="0" fontId="16" fillId="0" borderId="20" xfId="0" applyFont="1" applyFill="1" applyBorder="1" applyAlignment="1">
      <alignment horizontal="left" vertical="center" wrapText="1" indent="1"/>
    </xf>
    <xf numFmtId="0" fontId="4" fillId="0" borderId="21" xfId="0" applyFont="1" applyFill="1" applyBorder="1" applyAlignment="1">
      <alignment horizontal="left" vertical="center" wrapText="1" indent="1"/>
    </xf>
    <xf numFmtId="0" fontId="16" fillId="0" borderId="18" xfId="0" applyFont="1" applyFill="1" applyBorder="1" applyAlignment="1">
      <alignment horizontal="left" vertical="center" wrapText="1" indent="1"/>
    </xf>
    <xf numFmtId="2" fontId="4" fillId="5" borderId="7" xfId="1" applyNumberFormat="1" applyFont="1" applyFill="1" applyBorder="1" applyAlignment="1">
      <alignment horizontal="center" wrapText="1"/>
    </xf>
    <xf numFmtId="0" fontId="1" fillId="4" borderId="11" xfId="0" applyFont="1" applyFill="1" applyBorder="1" applyAlignment="1">
      <alignment horizontal="center" wrapText="1"/>
    </xf>
    <xf numFmtId="0" fontId="17" fillId="4" borderId="7" xfId="0" applyFont="1" applyFill="1" applyBorder="1"/>
    <xf numFmtId="0" fontId="9" fillId="4" borderId="7" xfId="0" applyFont="1" applyFill="1" applyBorder="1" applyAlignment="1">
      <alignment horizontal="center"/>
    </xf>
    <xf numFmtId="2" fontId="9" fillId="4" borderId="7" xfId="0" applyNumberFormat="1" applyFont="1" applyFill="1" applyBorder="1"/>
    <xf numFmtId="0" fontId="9" fillId="4" borderId="7" xfId="0" applyFont="1" applyFill="1" applyBorder="1"/>
    <xf numFmtId="165" fontId="9" fillId="4" borderId="7" xfId="0" applyNumberFormat="1" applyFont="1" applyFill="1" applyBorder="1"/>
    <xf numFmtId="0" fontId="9" fillId="4" borderId="7" xfId="0" applyFont="1" applyFill="1" applyBorder="1" applyAlignment="1">
      <alignment wrapText="1"/>
    </xf>
    <xf numFmtId="165" fontId="17" fillId="4" borderId="7" xfId="0" applyNumberFormat="1" applyFont="1" applyFill="1" applyBorder="1"/>
    <xf numFmtId="165" fontId="17" fillId="6" borderId="7" xfId="0" applyNumberFormat="1" applyFont="1" applyFill="1" applyBorder="1"/>
    <xf numFmtId="0" fontId="17" fillId="6" borderId="7" xfId="0" applyFont="1" applyFill="1" applyBorder="1"/>
    <xf numFmtId="0" fontId="17" fillId="6" borderId="7" xfId="0" applyFont="1" applyFill="1" applyBorder="1" applyAlignment="1">
      <alignment horizontal="center"/>
    </xf>
    <xf numFmtId="2" fontId="17" fillId="6" borderId="7" xfId="0" applyNumberFormat="1" applyFont="1" applyFill="1" applyBorder="1"/>
    <xf numFmtId="0" fontId="2" fillId="2" borderId="9" xfId="0" applyFon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 wrapText="1"/>
    </xf>
    <xf numFmtId="0" fontId="9" fillId="4" borderId="7" xfId="0" applyFont="1" applyFill="1" applyBorder="1" applyAlignment="1">
      <alignment horizontal="center" wrapText="1"/>
    </xf>
    <xf numFmtId="0" fontId="9" fillId="4" borderId="23" xfId="0" applyFont="1" applyFill="1" applyBorder="1"/>
    <xf numFmtId="0" fontId="9" fillId="4" borderId="18" xfId="0" applyFont="1" applyFill="1" applyBorder="1"/>
    <xf numFmtId="0" fontId="9" fillId="4" borderId="18" xfId="0" applyFont="1" applyFill="1" applyBorder="1" applyAlignment="1">
      <alignment horizontal="center"/>
    </xf>
    <xf numFmtId="0" fontId="9" fillId="0" borderId="34" xfId="0" applyFont="1" applyBorder="1"/>
    <xf numFmtId="0" fontId="17" fillId="6" borderId="18" xfId="0" applyFont="1" applyFill="1" applyBorder="1"/>
    <xf numFmtId="0" fontId="17" fillId="6" borderId="18" xfId="0" applyFont="1" applyFill="1" applyBorder="1" applyAlignment="1"/>
    <xf numFmtId="0" fontId="9" fillId="6" borderId="18" xfId="0" applyFont="1" applyFill="1" applyBorder="1"/>
    <xf numFmtId="2" fontId="2" fillId="2" borderId="1" xfId="0" applyNumberFormat="1" applyFont="1" applyFill="1" applyBorder="1" applyAlignment="1">
      <alignment horizontal="center"/>
    </xf>
    <xf numFmtId="0" fontId="18" fillId="4" borderId="7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4" fillId="0" borderId="7" xfId="0" applyFont="1" applyBorder="1"/>
    <xf numFmtId="0" fontId="15" fillId="4" borderId="7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/>
    </xf>
    <xf numFmtId="0" fontId="15" fillId="9" borderId="7" xfId="0" applyFont="1" applyFill="1" applyBorder="1" applyAlignment="1">
      <alignment horizontal="left" vertical="center"/>
    </xf>
    <xf numFmtId="0" fontId="15" fillId="9" borderId="7" xfId="0" applyFont="1" applyFill="1" applyBorder="1" applyAlignment="1">
      <alignment horizontal="left" vertical="center" wrapText="1"/>
    </xf>
    <xf numFmtId="0" fontId="15" fillId="9" borderId="7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left" vertical="center"/>
    </xf>
    <xf numFmtId="0" fontId="4" fillId="6" borderId="7" xfId="0" applyFont="1" applyFill="1" applyBorder="1"/>
    <xf numFmtId="9" fontId="1" fillId="6" borderId="11" xfId="0" applyNumberFormat="1" applyFont="1" applyFill="1" applyBorder="1" applyAlignment="1">
      <alignment horizontal="center"/>
    </xf>
    <xf numFmtId="0" fontId="17" fillId="4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left" vertical="center"/>
    </xf>
    <xf numFmtId="0" fontId="4" fillId="4" borderId="0" xfId="0" applyFont="1" applyFill="1" applyBorder="1"/>
    <xf numFmtId="0" fontId="2" fillId="2" borderId="8" xfId="0" applyFont="1" applyFill="1" applyBorder="1" applyAlignment="1">
      <alignment horizontal="center"/>
    </xf>
    <xf numFmtId="0" fontId="17" fillId="4" borderId="45" xfId="0" applyFont="1" applyFill="1" applyBorder="1" applyAlignment="1">
      <alignment horizontal="left"/>
    </xf>
    <xf numFmtId="0" fontId="2" fillId="2" borderId="46" xfId="0" applyFont="1" applyFill="1" applyBorder="1" applyAlignment="1">
      <alignment horizontal="center"/>
    </xf>
    <xf numFmtId="0" fontId="2" fillId="2" borderId="4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9" fillId="0" borderId="49" xfId="0" applyFont="1" applyBorder="1"/>
    <xf numFmtId="2" fontId="2" fillId="2" borderId="50" xfId="0" applyNumberFormat="1" applyFont="1" applyFill="1" applyBorder="1" applyAlignment="1">
      <alignment horizontal="center"/>
    </xf>
    <xf numFmtId="0" fontId="18" fillId="4" borderId="45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/>
    </xf>
    <xf numFmtId="0" fontId="4" fillId="4" borderId="45" xfId="0" applyFont="1" applyFill="1" applyBorder="1"/>
    <xf numFmtId="9" fontId="1" fillId="4" borderId="45" xfId="0" applyNumberFormat="1" applyFont="1" applyFill="1" applyBorder="1" applyAlignment="1">
      <alignment horizontal="center"/>
    </xf>
    <xf numFmtId="2" fontId="2" fillId="2" borderId="46" xfId="0" applyNumberFormat="1" applyFont="1" applyFill="1" applyBorder="1" applyAlignment="1">
      <alignment horizontal="center"/>
    </xf>
    <xf numFmtId="0" fontId="2" fillId="2" borderId="51" xfId="0" applyFont="1" applyFill="1" applyBorder="1" applyAlignment="1">
      <alignment horizontal="center"/>
    </xf>
    <xf numFmtId="0" fontId="2" fillId="2" borderId="54" xfId="0" applyFont="1" applyFill="1" applyBorder="1" applyAlignment="1">
      <alignment horizontal="center"/>
    </xf>
    <xf numFmtId="0" fontId="9" fillId="0" borderId="56" xfId="0" applyFont="1" applyBorder="1"/>
    <xf numFmtId="0" fontId="20" fillId="6" borderId="53" xfId="0" applyFont="1" applyFill="1" applyBorder="1" applyAlignment="1">
      <alignment vertical="center"/>
    </xf>
    <xf numFmtId="9" fontId="21" fillId="6" borderId="57" xfId="0" applyNumberFormat="1" applyFont="1" applyFill="1" applyBorder="1" applyAlignment="1">
      <alignment horizontal="center" vertical="center"/>
    </xf>
    <xf numFmtId="2" fontId="20" fillId="6" borderId="55" xfId="0" applyNumberFormat="1" applyFont="1" applyFill="1" applyBorder="1"/>
    <xf numFmtId="2" fontId="20" fillId="6" borderId="52" xfId="0" applyNumberFormat="1" applyFont="1" applyFill="1" applyBorder="1" applyAlignment="1">
      <alignment vertical="center"/>
    </xf>
    <xf numFmtId="0" fontId="20" fillId="6" borderId="52" xfId="0" applyFont="1" applyFill="1" applyBorder="1" applyAlignment="1">
      <alignment horizontal="center" vertical="center"/>
    </xf>
    <xf numFmtId="0" fontId="20" fillId="6" borderId="53" xfId="0" applyFont="1" applyFill="1" applyBorder="1" applyAlignment="1">
      <alignment horizontal="center" vertical="center"/>
    </xf>
    <xf numFmtId="0" fontId="20" fillId="6" borderId="43" xfId="0" applyFont="1" applyFill="1" applyBorder="1" applyAlignment="1">
      <alignment horizontal="center" vertical="center"/>
    </xf>
    <xf numFmtId="0" fontId="20" fillId="6" borderId="44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17" fillId="6" borderId="39" xfId="0" applyFont="1" applyFill="1" applyBorder="1" applyAlignment="1">
      <alignment horizontal="center"/>
    </xf>
    <xf numFmtId="0" fontId="17" fillId="6" borderId="4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3" borderId="30" xfId="0" applyFont="1" applyFill="1" applyBorder="1"/>
    <xf numFmtId="0" fontId="1" fillId="3" borderId="6" xfId="0" applyFont="1" applyFill="1" applyBorder="1"/>
    <xf numFmtId="0" fontId="1" fillId="3" borderId="31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0" fontId="1" fillId="3" borderId="4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42" xfId="0" applyFont="1" applyFill="1" applyBorder="1" applyAlignment="1">
      <alignment horizontal="center"/>
    </xf>
    <xf numFmtId="0" fontId="17" fillId="6" borderId="7" xfId="0" applyFont="1" applyFill="1" applyBorder="1" applyAlignment="1">
      <alignment horizontal="left"/>
    </xf>
    <xf numFmtId="0" fontId="2" fillId="2" borderId="46" xfId="0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1" fillId="3" borderId="7" xfId="0" applyFont="1" applyFill="1" applyBorder="1"/>
    <xf numFmtId="0" fontId="1" fillId="3" borderId="7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7" fillId="6" borderId="18" xfId="0" applyFont="1" applyFill="1" applyBorder="1" applyAlignment="1">
      <alignment horizontal="center"/>
    </xf>
    <xf numFmtId="0" fontId="17" fillId="6" borderId="17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/>
    </xf>
    <xf numFmtId="0" fontId="1" fillId="3" borderId="36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left"/>
    </xf>
    <xf numFmtId="0" fontId="2" fillId="6" borderId="26" xfId="0" applyFont="1" applyFill="1" applyBorder="1" applyAlignment="1">
      <alignment horizontal="left"/>
    </xf>
    <xf numFmtId="0" fontId="2" fillId="6" borderId="27" xfId="0" applyFont="1" applyFill="1" applyBorder="1" applyAlignment="1">
      <alignment horizontal="left"/>
    </xf>
    <xf numFmtId="0" fontId="1" fillId="8" borderId="7" xfId="0" applyFont="1" applyFill="1" applyBorder="1"/>
    <xf numFmtId="0" fontId="1" fillId="8" borderId="0" xfId="0" applyFont="1" applyFill="1" applyBorder="1" applyAlignment="1">
      <alignment horizontal="right"/>
    </xf>
    <xf numFmtId="0" fontId="2" fillId="6" borderId="7" xfId="0" applyFont="1" applyFill="1" applyBorder="1" applyAlignment="1">
      <alignment horizontal="center"/>
    </xf>
    <xf numFmtId="0" fontId="8" fillId="8" borderId="18" xfId="1" applyFont="1" applyFill="1" applyBorder="1" applyAlignment="1">
      <alignment horizontal="left"/>
    </xf>
    <xf numFmtId="0" fontId="8" fillId="8" borderId="17" xfId="1" applyFont="1" applyFill="1" applyBorder="1" applyAlignment="1">
      <alignment horizontal="left"/>
    </xf>
    <xf numFmtId="0" fontId="2" fillId="6" borderId="18" xfId="0" applyFont="1" applyFill="1" applyBorder="1" applyAlignment="1">
      <alignment horizontal="left"/>
    </xf>
    <xf numFmtId="0" fontId="2" fillId="6" borderId="17" xfId="0" applyFont="1" applyFill="1" applyBorder="1" applyAlignment="1">
      <alignment horizontal="left"/>
    </xf>
    <xf numFmtId="0" fontId="1" fillId="7" borderId="7" xfId="0" applyFont="1" applyFill="1" applyBorder="1"/>
    <xf numFmtId="0" fontId="1" fillId="7" borderId="0" xfId="0" applyFont="1" applyFill="1" applyBorder="1" applyAlignment="1">
      <alignment horizontal="right"/>
    </xf>
    <xf numFmtId="0" fontId="1" fillId="7" borderId="16" xfId="0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24" xfId="0" applyFont="1" applyFill="1" applyBorder="1" applyAlignment="1">
      <alignment horizontal="right"/>
    </xf>
    <xf numFmtId="0" fontId="1" fillId="7" borderId="23" xfId="0" applyFont="1" applyFill="1" applyBorder="1" applyAlignment="1">
      <alignment horizontal="right"/>
    </xf>
    <xf numFmtId="0" fontId="8" fillId="0" borderId="14" xfId="1" applyFont="1" applyBorder="1" applyAlignment="1">
      <alignment horizontal="left" vertical="center"/>
    </xf>
    <xf numFmtId="0" fontId="8" fillId="0" borderId="25" xfId="1" applyFont="1" applyBorder="1" applyAlignment="1">
      <alignment horizontal="left" vertical="center"/>
    </xf>
    <xf numFmtId="0" fontId="8" fillId="0" borderId="11" xfId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3" borderId="8" xfId="0" applyFont="1" applyFill="1" applyBorder="1"/>
    <xf numFmtId="0" fontId="1" fillId="3" borderId="22" xfId="0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0" fontId="1" fillId="3" borderId="9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right"/>
    </xf>
    <xf numFmtId="2" fontId="1" fillId="3" borderId="9" xfId="0" applyNumberFormat="1" applyFont="1" applyFill="1" applyBorder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57"/>
  <sheetViews>
    <sheetView tabSelected="1" zoomScaleNormal="100" workbookViewId="0">
      <selection sqref="A1:H1"/>
    </sheetView>
  </sheetViews>
  <sheetFormatPr defaultColWidth="9.109375" defaultRowHeight="13.2" x14ac:dyDescent="0.25"/>
  <cols>
    <col min="1" max="1" width="9.109375" style="128"/>
    <col min="2" max="2" width="33.5546875" style="128" customWidth="1"/>
    <col min="3" max="3" width="9.5546875" style="128" bestFit="1" customWidth="1"/>
    <col min="4" max="4" width="17.33203125" style="128" customWidth="1"/>
    <col min="5" max="5" width="9.88671875" style="128" customWidth="1"/>
    <col min="6" max="6" width="15" style="128" customWidth="1"/>
    <col min="7" max="7" width="5.44140625" style="128" customWidth="1"/>
    <col min="8" max="8" width="15.109375" style="131" customWidth="1"/>
    <col min="9" max="16384" width="9.109375" style="128"/>
  </cols>
  <sheetData>
    <row r="1" spans="1:8" x14ac:dyDescent="0.25">
      <c r="A1" s="267" t="s">
        <v>478</v>
      </c>
      <c r="B1" s="267"/>
      <c r="C1" s="267"/>
      <c r="D1" s="267"/>
      <c r="E1" s="267"/>
      <c r="F1" s="267"/>
      <c r="G1" s="267"/>
      <c r="H1" s="267"/>
    </row>
    <row r="2" spans="1:8" ht="13.8" thickBot="1" x14ac:dyDescent="0.3">
      <c r="A2" s="129"/>
      <c r="D2" s="130"/>
    </row>
    <row r="3" spans="1:8" ht="15.6" x14ac:dyDescent="0.25">
      <c r="A3" s="132" t="s">
        <v>0</v>
      </c>
      <c r="B3" s="133" t="s">
        <v>1</v>
      </c>
      <c r="C3" s="133" t="s">
        <v>2</v>
      </c>
      <c r="D3" s="133" t="s">
        <v>3</v>
      </c>
      <c r="E3" s="133" t="s">
        <v>4</v>
      </c>
      <c r="F3" s="133" t="s">
        <v>421</v>
      </c>
      <c r="G3" s="224" t="s">
        <v>5</v>
      </c>
      <c r="H3" s="134" t="s">
        <v>421</v>
      </c>
    </row>
    <row r="4" spans="1:8" ht="16.2" thickBot="1" x14ac:dyDescent="0.3">
      <c r="A4" s="135" t="s">
        <v>6</v>
      </c>
      <c r="B4" s="135"/>
      <c r="C4" s="136" t="s">
        <v>422</v>
      </c>
      <c r="D4" s="137"/>
      <c r="E4" s="137" t="s">
        <v>7</v>
      </c>
      <c r="F4" s="137" t="s">
        <v>8</v>
      </c>
      <c r="G4" s="225"/>
      <c r="H4" s="138" t="s">
        <v>9</v>
      </c>
    </row>
    <row r="5" spans="1:8" x14ac:dyDescent="0.25">
      <c r="A5" s="227"/>
      <c r="B5" s="32" t="s">
        <v>10</v>
      </c>
      <c r="C5" s="269"/>
      <c r="D5" s="16"/>
      <c r="E5" s="232"/>
      <c r="F5" s="33"/>
      <c r="G5" s="33"/>
      <c r="H5" s="272"/>
    </row>
    <row r="6" spans="1:8" x14ac:dyDescent="0.25">
      <c r="A6" s="268"/>
      <c r="B6" s="13" t="s">
        <v>11</v>
      </c>
      <c r="C6" s="270"/>
      <c r="D6" s="17"/>
      <c r="E6" s="271"/>
      <c r="F6" s="34"/>
      <c r="G6" s="34"/>
      <c r="H6" s="273"/>
    </row>
    <row r="7" spans="1:8" x14ac:dyDescent="0.25">
      <c r="A7" s="268"/>
      <c r="B7" s="13" t="s">
        <v>12</v>
      </c>
      <c r="C7" s="270"/>
      <c r="D7" s="17"/>
      <c r="E7" s="271"/>
      <c r="F7" s="34"/>
      <c r="G7" s="34"/>
      <c r="H7" s="273"/>
    </row>
    <row r="8" spans="1:8" x14ac:dyDescent="0.25">
      <c r="A8" s="1" t="s">
        <v>13</v>
      </c>
      <c r="B8" s="14"/>
      <c r="C8" s="93"/>
      <c r="D8" s="18"/>
      <c r="E8" s="2"/>
      <c r="F8" s="2"/>
      <c r="G8" s="2"/>
      <c r="H8" s="11"/>
    </row>
    <row r="9" spans="1:8" ht="26.4" x14ac:dyDescent="0.25">
      <c r="A9" s="3">
        <v>101</v>
      </c>
      <c r="B9" s="139" t="s">
        <v>423</v>
      </c>
      <c r="C9" s="140">
        <v>59.3</v>
      </c>
      <c r="D9" s="19" t="s">
        <v>14</v>
      </c>
      <c r="E9" s="4" t="s">
        <v>15</v>
      </c>
      <c r="F9" s="24"/>
      <c r="G9" s="26">
        <v>0.21</v>
      </c>
      <c r="H9" s="27">
        <f>F9*1.21</f>
        <v>0</v>
      </c>
    </row>
    <row r="10" spans="1:8" x14ac:dyDescent="0.25">
      <c r="A10" s="5">
        <v>102</v>
      </c>
      <c r="B10" s="141" t="s">
        <v>424</v>
      </c>
      <c r="C10" s="140">
        <v>22.2</v>
      </c>
      <c r="D10" s="20" t="s">
        <v>16</v>
      </c>
      <c r="E10" s="4" t="s">
        <v>15</v>
      </c>
      <c r="F10" s="12"/>
      <c r="G10" s="26">
        <v>0.21</v>
      </c>
      <c r="H10" s="27">
        <f t="shared" ref="H10:H73" si="0">F10*1.21</f>
        <v>0</v>
      </c>
    </row>
    <row r="11" spans="1:8" x14ac:dyDescent="0.25">
      <c r="A11" s="5">
        <v>103</v>
      </c>
      <c r="B11" s="141" t="s">
        <v>424</v>
      </c>
      <c r="C11" s="140">
        <v>27</v>
      </c>
      <c r="D11" s="20" t="s">
        <v>16</v>
      </c>
      <c r="E11" s="4" t="s">
        <v>15</v>
      </c>
      <c r="F11" s="12"/>
      <c r="G11" s="26">
        <v>0.21</v>
      </c>
      <c r="H11" s="27">
        <f t="shared" si="0"/>
        <v>0</v>
      </c>
    </row>
    <row r="12" spans="1:8" x14ac:dyDescent="0.25">
      <c r="A12" s="5">
        <v>104</v>
      </c>
      <c r="B12" s="141" t="s">
        <v>425</v>
      </c>
      <c r="C12" s="140">
        <v>26</v>
      </c>
      <c r="D12" s="20" t="s">
        <v>16</v>
      </c>
      <c r="E12" s="4" t="s">
        <v>15</v>
      </c>
      <c r="F12" s="12"/>
      <c r="G12" s="26">
        <v>0.21</v>
      </c>
      <c r="H12" s="27">
        <f t="shared" si="0"/>
        <v>0</v>
      </c>
    </row>
    <row r="13" spans="1:8" x14ac:dyDescent="0.25">
      <c r="A13" s="5">
        <v>105</v>
      </c>
      <c r="B13" s="141" t="s">
        <v>424</v>
      </c>
      <c r="C13" s="140">
        <v>64.900000000000006</v>
      </c>
      <c r="D13" s="21" t="s">
        <v>17</v>
      </c>
      <c r="E13" s="4" t="s">
        <v>15</v>
      </c>
      <c r="F13" s="12"/>
      <c r="G13" s="26">
        <v>0.21</v>
      </c>
      <c r="H13" s="27">
        <f t="shared" si="0"/>
        <v>0</v>
      </c>
    </row>
    <row r="14" spans="1:8" x14ac:dyDescent="0.25">
      <c r="A14" s="5">
        <v>106</v>
      </c>
      <c r="B14" s="141" t="s">
        <v>425</v>
      </c>
      <c r="C14" s="140">
        <v>26.6</v>
      </c>
      <c r="D14" s="21" t="s">
        <v>17</v>
      </c>
      <c r="E14" s="4" t="s">
        <v>15</v>
      </c>
      <c r="F14" s="12"/>
      <c r="G14" s="26">
        <v>0.21</v>
      </c>
      <c r="H14" s="27">
        <f t="shared" si="0"/>
        <v>0</v>
      </c>
    </row>
    <row r="15" spans="1:8" x14ac:dyDescent="0.25">
      <c r="A15" s="5">
        <v>107</v>
      </c>
      <c r="B15" s="141" t="s">
        <v>424</v>
      </c>
      <c r="C15" s="140">
        <v>52.5</v>
      </c>
      <c r="D15" s="21" t="s">
        <v>17</v>
      </c>
      <c r="E15" s="4" t="s">
        <v>15</v>
      </c>
      <c r="F15" s="12"/>
      <c r="G15" s="26">
        <v>0.21</v>
      </c>
      <c r="H15" s="27">
        <f t="shared" si="0"/>
        <v>0</v>
      </c>
    </row>
    <row r="16" spans="1:8" x14ac:dyDescent="0.25">
      <c r="A16" s="5">
        <v>108</v>
      </c>
      <c r="B16" s="141" t="s">
        <v>425</v>
      </c>
      <c r="C16" s="140">
        <v>25</v>
      </c>
      <c r="D16" s="21" t="s">
        <v>18</v>
      </c>
      <c r="E16" s="4" t="s">
        <v>15</v>
      </c>
      <c r="F16" s="12"/>
      <c r="G16" s="26">
        <v>0.21</v>
      </c>
      <c r="H16" s="27">
        <f t="shared" si="0"/>
        <v>0</v>
      </c>
    </row>
    <row r="17" spans="1:8" ht="26.4" x14ac:dyDescent="0.25">
      <c r="A17" s="6" t="s">
        <v>19</v>
      </c>
      <c r="B17" s="141" t="s">
        <v>426</v>
      </c>
      <c r="C17" s="140">
        <v>11.8</v>
      </c>
      <c r="D17" s="19" t="s">
        <v>14</v>
      </c>
      <c r="E17" s="4" t="s">
        <v>15</v>
      </c>
      <c r="F17" s="12"/>
      <c r="G17" s="26">
        <v>0.21</v>
      </c>
      <c r="H17" s="27">
        <f t="shared" si="0"/>
        <v>0</v>
      </c>
    </row>
    <row r="18" spans="1:8" ht="26.4" x14ac:dyDescent="0.25">
      <c r="A18" s="6" t="s">
        <v>20</v>
      </c>
      <c r="B18" s="141" t="s">
        <v>427</v>
      </c>
      <c r="C18" s="140">
        <v>58.3</v>
      </c>
      <c r="D18" s="19" t="s">
        <v>14</v>
      </c>
      <c r="E18" s="4" t="s">
        <v>15</v>
      </c>
      <c r="F18" s="12"/>
      <c r="G18" s="26">
        <v>0.21</v>
      </c>
      <c r="H18" s="27">
        <f t="shared" si="0"/>
        <v>0</v>
      </c>
    </row>
    <row r="19" spans="1:8" x14ac:dyDescent="0.25">
      <c r="A19" s="5">
        <v>110</v>
      </c>
      <c r="B19" s="141" t="s">
        <v>424</v>
      </c>
      <c r="C19" s="140">
        <v>117.7</v>
      </c>
      <c r="D19" s="21" t="s">
        <v>18</v>
      </c>
      <c r="E19" s="4" t="s">
        <v>15</v>
      </c>
      <c r="F19" s="12"/>
      <c r="G19" s="26">
        <v>0.21</v>
      </c>
      <c r="H19" s="27">
        <f t="shared" si="0"/>
        <v>0</v>
      </c>
    </row>
    <row r="20" spans="1:8" x14ac:dyDescent="0.25">
      <c r="A20" s="5">
        <v>111</v>
      </c>
      <c r="B20" s="141" t="s">
        <v>428</v>
      </c>
      <c r="C20" s="140">
        <v>21.6</v>
      </c>
      <c r="D20" s="20" t="s">
        <v>21</v>
      </c>
      <c r="E20" s="4" t="s">
        <v>15</v>
      </c>
      <c r="F20" s="12"/>
      <c r="G20" s="26">
        <v>0.21</v>
      </c>
      <c r="H20" s="27">
        <f t="shared" si="0"/>
        <v>0</v>
      </c>
    </row>
    <row r="21" spans="1:8" x14ac:dyDescent="0.25">
      <c r="A21" s="5">
        <v>112</v>
      </c>
      <c r="B21" s="141" t="s">
        <v>429</v>
      </c>
      <c r="C21" s="140">
        <v>16.3</v>
      </c>
      <c r="D21" s="20" t="s">
        <v>21</v>
      </c>
      <c r="E21" s="4" t="s">
        <v>15</v>
      </c>
      <c r="F21" s="12"/>
      <c r="G21" s="26">
        <v>0.21</v>
      </c>
      <c r="H21" s="27">
        <f t="shared" si="0"/>
        <v>0</v>
      </c>
    </row>
    <row r="22" spans="1:8" x14ac:dyDescent="0.25">
      <c r="A22" s="6" t="s">
        <v>22</v>
      </c>
      <c r="B22" s="141" t="s">
        <v>428</v>
      </c>
      <c r="C22" s="140">
        <v>16.100000000000001</v>
      </c>
      <c r="D22" s="22" t="s">
        <v>23</v>
      </c>
      <c r="E22" s="4" t="s">
        <v>15</v>
      </c>
      <c r="F22" s="12"/>
      <c r="G22" s="26">
        <v>0.21</v>
      </c>
      <c r="H22" s="27">
        <f t="shared" si="0"/>
        <v>0</v>
      </c>
    </row>
    <row r="23" spans="1:8" x14ac:dyDescent="0.25">
      <c r="A23" s="5">
        <v>114</v>
      </c>
      <c r="B23" s="141" t="s">
        <v>430</v>
      </c>
      <c r="C23" s="140">
        <v>2.9</v>
      </c>
      <c r="D23" s="22" t="s">
        <v>23</v>
      </c>
      <c r="E23" s="4" t="s">
        <v>15</v>
      </c>
      <c r="F23" s="12"/>
      <c r="G23" s="26">
        <v>0.21</v>
      </c>
      <c r="H23" s="27">
        <f t="shared" si="0"/>
        <v>0</v>
      </c>
    </row>
    <row r="24" spans="1:8" x14ac:dyDescent="0.25">
      <c r="A24" s="5">
        <v>115</v>
      </c>
      <c r="B24" s="141" t="s">
        <v>427</v>
      </c>
      <c r="C24" s="140">
        <v>6.6</v>
      </c>
      <c r="D24" s="20" t="s">
        <v>21</v>
      </c>
      <c r="E24" s="4" t="s">
        <v>15</v>
      </c>
      <c r="F24" s="12"/>
      <c r="G24" s="26">
        <v>0.21</v>
      </c>
      <c r="H24" s="27">
        <f t="shared" si="0"/>
        <v>0</v>
      </c>
    </row>
    <row r="25" spans="1:8" x14ac:dyDescent="0.25">
      <c r="A25" s="5">
        <v>116</v>
      </c>
      <c r="B25" s="141" t="s">
        <v>430</v>
      </c>
      <c r="C25" s="140">
        <v>5</v>
      </c>
      <c r="D25" s="20" t="s">
        <v>21</v>
      </c>
      <c r="E25" s="4" t="s">
        <v>15</v>
      </c>
      <c r="F25" s="12"/>
      <c r="G25" s="26">
        <v>0.21</v>
      </c>
      <c r="H25" s="27">
        <f t="shared" si="0"/>
        <v>0</v>
      </c>
    </row>
    <row r="26" spans="1:8" x14ac:dyDescent="0.25">
      <c r="A26" s="5">
        <v>117</v>
      </c>
      <c r="B26" s="142" t="s">
        <v>24</v>
      </c>
      <c r="C26" s="140">
        <v>16.2</v>
      </c>
      <c r="D26" s="20" t="s">
        <v>21</v>
      </c>
      <c r="E26" s="4" t="s">
        <v>15</v>
      </c>
      <c r="F26" s="12"/>
      <c r="G26" s="26">
        <v>0.21</v>
      </c>
      <c r="H26" s="27">
        <f t="shared" si="0"/>
        <v>0</v>
      </c>
    </row>
    <row r="27" spans="1:8" x14ac:dyDescent="0.25">
      <c r="A27" s="6" t="s">
        <v>25</v>
      </c>
      <c r="B27" s="141" t="s">
        <v>427</v>
      </c>
      <c r="C27" s="140">
        <v>7.8</v>
      </c>
      <c r="D27" s="20" t="s">
        <v>21</v>
      </c>
      <c r="E27" s="4" t="s">
        <v>15</v>
      </c>
      <c r="F27" s="12"/>
      <c r="G27" s="26">
        <v>0.21</v>
      </c>
      <c r="H27" s="27">
        <f t="shared" si="0"/>
        <v>0</v>
      </c>
    </row>
    <row r="28" spans="1:8" x14ac:dyDescent="0.25">
      <c r="A28" s="5">
        <v>120</v>
      </c>
      <c r="B28" s="143" t="s">
        <v>26</v>
      </c>
      <c r="C28" s="140">
        <v>26.5</v>
      </c>
      <c r="D28" s="20" t="s">
        <v>21</v>
      </c>
      <c r="E28" s="4" t="s">
        <v>15</v>
      </c>
      <c r="F28" s="12"/>
      <c r="G28" s="26">
        <v>0.21</v>
      </c>
      <c r="H28" s="27">
        <f t="shared" si="0"/>
        <v>0</v>
      </c>
    </row>
    <row r="29" spans="1:8" ht="26.4" x14ac:dyDescent="0.25">
      <c r="A29" s="5">
        <v>121</v>
      </c>
      <c r="B29" s="141" t="s">
        <v>431</v>
      </c>
      <c r="C29" s="140">
        <v>27.1</v>
      </c>
      <c r="D29" s="19" t="s">
        <v>14</v>
      </c>
      <c r="E29" s="4" t="s">
        <v>15</v>
      </c>
      <c r="F29" s="12"/>
      <c r="G29" s="26">
        <v>0.21</v>
      </c>
      <c r="H29" s="27">
        <f t="shared" si="0"/>
        <v>0</v>
      </c>
    </row>
    <row r="30" spans="1:8" ht="26.4" x14ac:dyDescent="0.25">
      <c r="A30" s="5">
        <v>126</v>
      </c>
      <c r="B30" s="141" t="s">
        <v>431</v>
      </c>
      <c r="C30" s="140">
        <v>23.5</v>
      </c>
      <c r="D30" s="19" t="s">
        <v>14</v>
      </c>
      <c r="E30" s="4" t="s">
        <v>15</v>
      </c>
      <c r="F30" s="12"/>
      <c r="G30" s="26">
        <v>0.21</v>
      </c>
      <c r="H30" s="27">
        <f t="shared" si="0"/>
        <v>0</v>
      </c>
    </row>
    <row r="31" spans="1:8" x14ac:dyDescent="0.25">
      <c r="A31" s="5">
        <v>127</v>
      </c>
      <c r="B31" s="141" t="s">
        <v>432</v>
      </c>
      <c r="C31" s="140">
        <v>8.5</v>
      </c>
      <c r="D31" s="20" t="s">
        <v>27</v>
      </c>
      <c r="E31" s="4" t="s">
        <v>15</v>
      </c>
      <c r="F31" s="12"/>
      <c r="G31" s="26">
        <v>0.21</v>
      </c>
      <c r="H31" s="27">
        <f t="shared" si="0"/>
        <v>0</v>
      </c>
    </row>
    <row r="32" spans="1:8" x14ac:dyDescent="0.25">
      <c r="A32" s="5">
        <v>128</v>
      </c>
      <c r="B32" s="141" t="s">
        <v>433</v>
      </c>
      <c r="C32" s="140">
        <v>1.4</v>
      </c>
      <c r="D32" s="21" t="s">
        <v>18</v>
      </c>
      <c r="E32" s="4" t="s">
        <v>15</v>
      </c>
      <c r="F32" s="12"/>
      <c r="G32" s="26">
        <v>0.21</v>
      </c>
      <c r="H32" s="27">
        <f t="shared" si="0"/>
        <v>0</v>
      </c>
    </row>
    <row r="33" spans="1:8" x14ac:dyDescent="0.25">
      <c r="A33" s="5">
        <v>129</v>
      </c>
      <c r="B33" s="141" t="s">
        <v>434</v>
      </c>
      <c r="C33" s="140">
        <v>4.2</v>
      </c>
      <c r="D33" s="21" t="s">
        <v>18</v>
      </c>
      <c r="E33" s="4" t="s">
        <v>15</v>
      </c>
      <c r="F33" s="12"/>
      <c r="G33" s="26">
        <v>0.21</v>
      </c>
      <c r="H33" s="27">
        <f t="shared" si="0"/>
        <v>0</v>
      </c>
    </row>
    <row r="34" spans="1:8" x14ac:dyDescent="0.25">
      <c r="A34" s="5">
        <v>130</v>
      </c>
      <c r="B34" s="142" t="s">
        <v>28</v>
      </c>
      <c r="C34" s="140">
        <v>4.0999999999999996</v>
      </c>
      <c r="D34" s="21" t="s">
        <v>18</v>
      </c>
      <c r="E34" s="4" t="s">
        <v>15</v>
      </c>
      <c r="F34" s="12"/>
      <c r="G34" s="26">
        <v>0.21</v>
      </c>
      <c r="H34" s="27">
        <f t="shared" si="0"/>
        <v>0</v>
      </c>
    </row>
    <row r="35" spans="1:8" ht="26.4" x14ac:dyDescent="0.25">
      <c r="A35" s="5">
        <v>131</v>
      </c>
      <c r="B35" s="142" t="s">
        <v>28</v>
      </c>
      <c r="C35" s="140">
        <v>9.8000000000000007</v>
      </c>
      <c r="D35" s="19" t="s">
        <v>14</v>
      </c>
      <c r="E35" s="4" t="s">
        <v>15</v>
      </c>
      <c r="F35" s="12"/>
      <c r="G35" s="26">
        <v>0.21</v>
      </c>
      <c r="H35" s="27">
        <f t="shared" si="0"/>
        <v>0</v>
      </c>
    </row>
    <row r="36" spans="1:8" x14ac:dyDescent="0.25">
      <c r="A36" s="5">
        <v>132</v>
      </c>
      <c r="B36" s="141" t="s">
        <v>429</v>
      </c>
      <c r="C36" s="140">
        <v>18.5</v>
      </c>
      <c r="D36" s="20" t="s">
        <v>21</v>
      </c>
      <c r="E36" s="4" t="s">
        <v>15</v>
      </c>
      <c r="F36" s="12"/>
      <c r="G36" s="26">
        <v>0.21</v>
      </c>
      <c r="H36" s="27">
        <f t="shared" si="0"/>
        <v>0</v>
      </c>
    </row>
    <row r="37" spans="1:8" x14ac:dyDescent="0.25">
      <c r="A37" s="5">
        <v>133</v>
      </c>
      <c r="B37" s="141" t="s">
        <v>429</v>
      </c>
      <c r="C37" s="140">
        <v>30.2</v>
      </c>
      <c r="D37" s="20" t="s">
        <v>21</v>
      </c>
      <c r="E37" s="4" t="s">
        <v>15</v>
      </c>
      <c r="F37" s="12"/>
      <c r="G37" s="26">
        <v>0.21</v>
      </c>
      <c r="H37" s="27">
        <f t="shared" si="0"/>
        <v>0</v>
      </c>
    </row>
    <row r="38" spans="1:8" ht="39.6" x14ac:dyDescent="0.25">
      <c r="A38" s="5">
        <v>140</v>
      </c>
      <c r="B38" s="141" t="s">
        <v>435</v>
      </c>
      <c r="C38" s="140">
        <v>29.6</v>
      </c>
      <c r="D38" s="20" t="s">
        <v>29</v>
      </c>
      <c r="E38" s="4" t="s">
        <v>15</v>
      </c>
      <c r="F38" s="12"/>
      <c r="G38" s="26">
        <v>0.21</v>
      </c>
      <c r="H38" s="27">
        <f t="shared" si="0"/>
        <v>0</v>
      </c>
    </row>
    <row r="39" spans="1:8" x14ac:dyDescent="0.25">
      <c r="A39" s="5">
        <v>141</v>
      </c>
      <c r="B39" s="141" t="s">
        <v>429</v>
      </c>
      <c r="C39" s="140">
        <v>23</v>
      </c>
      <c r="D39" s="20" t="s">
        <v>21</v>
      </c>
      <c r="E39" s="4" t="s">
        <v>15</v>
      </c>
      <c r="F39" s="12"/>
      <c r="G39" s="26">
        <v>0.21</v>
      </c>
      <c r="H39" s="27">
        <f t="shared" si="0"/>
        <v>0</v>
      </c>
    </row>
    <row r="40" spans="1:8" x14ac:dyDescent="0.25">
      <c r="A40" s="5">
        <v>142</v>
      </c>
      <c r="B40" s="141" t="s">
        <v>428</v>
      </c>
      <c r="C40" s="140">
        <v>47</v>
      </c>
      <c r="D40" s="20" t="s">
        <v>21</v>
      </c>
      <c r="E40" s="4" t="s">
        <v>15</v>
      </c>
      <c r="F40" s="12"/>
      <c r="G40" s="26">
        <v>0.21</v>
      </c>
      <c r="H40" s="27">
        <f t="shared" si="0"/>
        <v>0</v>
      </c>
    </row>
    <row r="41" spans="1:8" x14ac:dyDescent="0.25">
      <c r="A41" s="5">
        <v>144</v>
      </c>
      <c r="B41" s="141" t="s">
        <v>429</v>
      </c>
      <c r="C41" s="140">
        <v>47.1</v>
      </c>
      <c r="D41" s="20" t="s">
        <v>21</v>
      </c>
      <c r="E41" s="4" t="s">
        <v>15</v>
      </c>
      <c r="F41" s="12"/>
      <c r="G41" s="26">
        <v>0.21</v>
      </c>
      <c r="H41" s="27">
        <f t="shared" si="0"/>
        <v>0</v>
      </c>
    </row>
    <row r="42" spans="1:8" x14ac:dyDescent="0.25">
      <c r="A42" s="5">
        <v>145</v>
      </c>
      <c r="B42" s="141" t="s">
        <v>429</v>
      </c>
      <c r="C42" s="140">
        <v>23.5</v>
      </c>
      <c r="D42" s="20" t="s">
        <v>21</v>
      </c>
      <c r="E42" s="4" t="s">
        <v>15</v>
      </c>
      <c r="F42" s="12"/>
      <c r="G42" s="26">
        <v>0.21</v>
      </c>
      <c r="H42" s="27">
        <f t="shared" si="0"/>
        <v>0</v>
      </c>
    </row>
    <row r="43" spans="1:8" x14ac:dyDescent="0.25">
      <c r="A43" s="5">
        <v>146</v>
      </c>
      <c r="B43" s="141" t="s">
        <v>429</v>
      </c>
      <c r="C43" s="140">
        <v>34.1</v>
      </c>
      <c r="D43" s="20" t="s">
        <v>21</v>
      </c>
      <c r="E43" s="4" t="s">
        <v>15</v>
      </c>
      <c r="F43" s="12"/>
      <c r="G43" s="26">
        <v>0.21</v>
      </c>
      <c r="H43" s="27">
        <f t="shared" si="0"/>
        <v>0</v>
      </c>
    </row>
    <row r="44" spans="1:8" ht="26.4" x14ac:dyDescent="0.25">
      <c r="A44" s="5">
        <v>147</v>
      </c>
      <c r="B44" s="141" t="s">
        <v>427</v>
      </c>
      <c r="C44" s="140">
        <v>82.8</v>
      </c>
      <c r="D44" s="19" t="s">
        <v>14</v>
      </c>
      <c r="E44" s="4" t="s">
        <v>15</v>
      </c>
      <c r="F44" s="12"/>
      <c r="G44" s="26">
        <v>0.21</v>
      </c>
      <c r="H44" s="27">
        <f t="shared" si="0"/>
        <v>0</v>
      </c>
    </row>
    <row r="45" spans="1:8" x14ac:dyDescent="0.25">
      <c r="A45" s="5">
        <v>148</v>
      </c>
      <c r="B45" s="141" t="s">
        <v>436</v>
      </c>
      <c r="C45" s="140">
        <v>7</v>
      </c>
      <c r="D45" s="21" t="s">
        <v>18</v>
      </c>
      <c r="E45" s="4" t="s">
        <v>15</v>
      </c>
      <c r="F45" s="12"/>
      <c r="G45" s="26">
        <v>0.21</v>
      </c>
      <c r="H45" s="27">
        <f t="shared" si="0"/>
        <v>0</v>
      </c>
    </row>
    <row r="46" spans="1:8" x14ac:dyDescent="0.25">
      <c r="A46" s="5">
        <v>149</v>
      </c>
      <c r="B46" s="141" t="s">
        <v>437</v>
      </c>
      <c r="C46" s="140">
        <v>3.9</v>
      </c>
      <c r="D46" s="21" t="s">
        <v>18</v>
      </c>
      <c r="E46" s="4" t="s">
        <v>15</v>
      </c>
      <c r="F46" s="12"/>
      <c r="G46" s="26">
        <v>0.21</v>
      </c>
      <c r="H46" s="27">
        <f t="shared" si="0"/>
        <v>0</v>
      </c>
    </row>
    <row r="47" spans="1:8" x14ac:dyDescent="0.25">
      <c r="A47" s="5">
        <v>150</v>
      </c>
      <c r="B47" s="141" t="s">
        <v>438</v>
      </c>
      <c r="C47" s="140">
        <v>1.6</v>
      </c>
      <c r="D47" s="21" t="s">
        <v>18</v>
      </c>
      <c r="E47" s="4" t="s">
        <v>15</v>
      </c>
      <c r="F47" s="12"/>
      <c r="G47" s="26">
        <v>0.21</v>
      </c>
      <c r="H47" s="27">
        <f t="shared" si="0"/>
        <v>0</v>
      </c>
    </row>
    <row r="48" spans="1:8" x14ac:dyDescent="0.25">
      <c r="A48" s="5">
        <v>151</v>
      </c>
      <c r="B48" s="141" t="s">
        <v>438</v>
      </c>
      <c r="C48" s="140">
        <v>1.8</v>
      </c>
      <c r="D48" s="21" t="s">
        <v>18</v>
      </c>
      <c r="E48" s="4" t="s">
        <v>15</v>
      </c>
      <c r="F48" s="12"/>
      <c r="G48" s="26">
        <v>0.21</v>
      </c>
      <c r="H48" s="27">
        <f t="shared" si="0"/>
        <v>0</v>
      </c>
    </row>
    <row r="49" spans="1:8" x14ac:dyDescent="0.25">
      <c r="A49" s="5">
        <v>152</v>
      </c>
      <c r="B49" s="142" t="s">
        <v>30</v>
      </c>
      <c r="C49" s="140">
        <v>2.9</v>
      </c>
      <c r="D49" s="21" t="s">
        <v>18</v>
      </c>
      <c r="E49" s="4" t="s">
        <v>15</v>
      </c>
      <c r="F49" s="12"/>
      <c r="G49" s="26">
        <v>0.21</v>
      </c>
      <c r="H49" s="27">
        <f t="shared" si="0"/>
        <v>0</v>
      </c>
    </row>
    <row r="50" spans="1:8" x14ac:dyDescent="0.25">
      <c r="A50" s="5">
        <v>153</v>
      </c>
      <c r="B50" s="141" t="s">
        <v>439</v>
      </c>
      <c r="C50" s="140">
        <v>5.6</v>
      </c>
      <c r="D50" s="21" t="s">
        <v>18</v>
      </c>
      <c r="E50" s="4" t="s">
        <v>15</v>
      </c>
      <c r="F50" s="12"/>
      <c r="G50" s="26">
        <v>0.21</v>
      </c>
      <c r="H50" s="27">
        <f t="shared" si="0"/>
        <v>0</v>
      </c>
    </row>
    <row r="51" spans="1:8" x14ac:dyDescent="0.25">
      <c r="A51" s="5">
        <v>154</v>
      </c>
      <c r="B51" s="141" t="s">
        <v>440</v>
      </c>
      <c r="C51" s="140">
        <v>5.0999999999999996</v>
      </c>
      <c r="D51" s="21" t="s">
        <v>18</v>
      </c>
      <c r="E51" s="4" t="s">
        <v>15</v>
      </c>
      <c r="F51" s="12"/>
      <c r="G51" s="26">
        <v>0.21</v>
      </c>
      <c r="H51" s="27">
        <f t="shared" si="0"/>
        <v>0</v>
      </c>
    </row>
    <row r="52" spans="1:8" x14ac:dyDescent="0.25">
      <c r="A52" s="5">
        <v>155</v>
      </c>
      <c r="B52" s="141" t="s">
        <v>441</v>
      </c>
      <c r="C52" s="140">
        <v>2</v>
      </c>
      <c r="D52" s="21" t="s">
        <v>18</v>
      </c>
      <c r="E52" s="4" t="s">
        <v>15</v>
      </c>
      <c r="F52" s="12"/>
      <c r="G52" s="26">
        <v>0.21</v>
      </c>
      <c r="H52" s="27">
        <f t="shared" si="0"/>
        <v>0</v>
      </c>
    </row>
    <row r="53" spans="1:8" x14ac:dyDescent="0.25">
      <c r="A53" s="5">
        <v>156</v>
      </c>
      <c r="B53" s="144" t="s">
        <v>442</v>
      </c>
      <c r="C53" s="140">
        <v>1.5</v>
      </c>
      <c r="D53" s="21" t="s">
        <v>18</v>
      </c>
      <c r="E53" s="4" t="s">
        <v>15</v>
      </c>
      <c r="F53" s="12"/>
      <c r="G53" s="26">
        <v>0.21</v>
      </c>
      <c r="H53" s="27">
        <f t="shared" si="0"/>
        <v>0</v>
      </c>
    </row>
    <row r="54" spans="1:8" x14ac:dyDescent="0.25">
      <c r="A54" s="5">
        <v>157</v>
      </c>
      <c r="B54" s="144" t="s">
        <v>443</v>
      </c>
      <c r="C54" s="140">
        <v>1.5</v>
      </c>
      <c r="D54" s="21" t="s">
        <v>18</v>
      </c>
      <c r="E54" s="4" t="s">
        <v>15</v>
      </c>
      <c r="F54" s="12"/>
      <c r="G54" s="26">
        <v>0.21</v>
      </c>
      <c r="H54" s="27">
        <f t="shared" si="0"/>
        <v>0</v>
      </c>
    </row>
    <row r="55" spans="1:8" x14ac:dyDescent="0.25">
      <c r="A55" s="5">
        <v>158</v>
      </c>
      <c r="B55" s="141" t="s">
        <v>444</v>
      </c>
      <c r="C55" s="140">
        <v>1.2</v>
      </c>
      <c r="D55" s="21" t="s">
        <v>18</v>
      </c>
      <c r="E55" s="4" t="s">
        <v>15</v>
      </c>
      <c r="F55" s="12"/>
      <c r="G55" s="26">
        <v>0.21</v>
      </c>
      <c r="H55" s="27">
        <f t="shared" si="0"/>
        <v>0</v>
      </c>
    </row>
    <row r="56" spans="1:8" x14ac:dyDescent="0.25">
      <c r="A56" s="5">
        <v>159</v>
      </c>
      <c r="B56" s="141" t="s">
        <v>445</v>
      </c>
      <c r="C56" s="140">
        <v>18.399999999999999</v>
      </c>
      <c r="D56" s="20" t="s">
        <v>21</v>
      </c>
      <c r="E56" s="4" t="s">
        <v>15</v>
      </c>
      <c r="F56" s="12"/>
      <c r="G56" s="26">
        <v>0.21</v>
      </c>
      <c r="H56" s="27">
        <f t="shared" si="0"/>
        <v>0</v>
      </c>
    </row>
    <row r="57" spans="1:8" x14ac:dyDescent="0.25">
      <c r="A57" s="5">
        <v>160</v>
      </c>
      <c r="B57" s="141" t="s">
        <v>446</v>
      </c>
      <c r="C57" s="140">
        <v>43.5</v>
      </c>
      <c r="D57" s="20" t="s">
        <v>21</v>
      </c>
      <c r="E57" s="4" t="s">
        <v>15</v>
      </c>
      <c r="F57" s="12"/>
      <c r="G57" s="26">
        <v>0.21</v>
      </c>
      <c r="H57" s="27">
        <f t="shared" si="0"/>
        <v>0</v>
      </c>
    </row>
    <row r="58" spans="1:8" x14ac:dyDescent="0.25">
      <c r="A58" s="5">
        <v>161</v>
      </c>
      <c r="B58" s="141" t="s">
        <v>446</v>
      </c>
      <c r="C58" s="140">
        <v>17.2</v>
      </c>
      <c r="D58" s="20" t="s">
        <v>21</v>
      </c>
      <c r="E58" s="4" t="s">
        <v>15</v>
      </c>
      <c r="F58" s="12"/>
      <c r="G58" s="26">
        <v>0.21</v>
      </c>
      <c r="H58" s="27">
        <f t="shared" si="0"/>
        <v>0</v>
      </c>
    </row>
    <row r="59" spans="1:8" x14ac:dyDescent="0.25">
      <c r="A59" s="5">
        <v>162</v>
      </c>
      <c r="B59" s="141" t="s">
        <v>446</v>
      </c>
      <c r="C59" s="140">
        <v>18.899999999999999</v>
      </c>
      <c r="D59" s="20" t="s">
        <v>21</v>
      </c>
      <c r="E59" s="4" t="s">
        <v>15</v>
      </c>
      <c r="F59" s="12"/>
      <c r="G59" s="26">
        <v>0.21</v>
      </c>
      <c r="H59" s="27">
        <f t="shared" si="0"/>
        <v>0</v>
      </c>
    </row>
    <row r="60" spans="1:8" x14ac:dyDescent="0.25">
      <c r="A60" s="5">
        <v>163</v>
      </c>
      <c r="B60" s="141" t="s">
        <v>446</v>
      </c>
      <c r="C60" s="140">
        <v>17.600000000000001</v>
      </c>
      <c r="D60" s="20" t="s">
        <v>21</v>
      </c>
      <c r="E60" s="4" t="s">
        <v>15</v>
      </c>
      <c r="F60" s="12"/>
      <c r="G60" s="26">
        <v>0.21</v>
      </c>
      <c r="H60" s="27">
        <f t="shared" si="0"/>
        <v>0</v>
      </c>
    </row>
    <row r="61" spans="1:8" x14ac:dyDescent="0.25">
      <c r="A61" s="5">
        <v>164</v>
      </c>
      <c r="B61" s="141" t="s">
        <v>446</v>
      </c>
      <c r="C61" s="140">
        <v>20.6</v>
      </c>
      <c r="D61" s="20" t="s">
        <v>21</v>
      </c>
      <c r="E61" s="4" t="s">
        <v>15</v>
      </c>
      <c r="F61" s="12"/>
      <c r="G61" s="26">
        <v>0.21</v>
      </c>
      <c r="H61" s="27">
        <f t="shared" si="0"/>
        <v>0</v>
      </c>
    </row>
    <row r="62" spans="1:8" x14ac:dyDescent="0.25">
      <c r="A62" s="5">
        <v>165</v>
      </c>
      <c r="B62" s="141" t="s">
        <v>429</v>
      </c>
      <c r="C62" s="140">
        <v>20.100000000000001</v>
      </c>
      <c r="D62" s="20" t="s">
        <v>21</v>
      </c>
      <c r="E62" s="4" t="s">
        <v>15</v>
      </c>
      <c r="F62" s="12"/>
      <c r="G62" s="26">
        <v>0.21</v>
      </c>
      <c r="H62" s="27">
        <f t="shared" si="0"/>
        <v>0</v>
      </c>
    </row>
    <row r="63" spans="1:8" ht="26.4" x14ac:dyDescent="0.25">
      <c r="A63" s="5">
        <v>167</v>
      </c>
      <c r="B63" s="141" t="s">
        <v>447</v>
      </c>
      <c r="C63" s="140">
        <v>20.8</v>
      </c>
      <c r="D63" s="19" t="s">
        <v>14</v>
      </c>
      <c r="E63" s="4" t="s">
        <v>15</v>
      </c>
      <c r="F63" s="12"/>
      <c r="G63" s="26">
        <v>0.21</v>
      </c>
      <c r="H63" s="27">
        <f t="shared" si="0"/>
        <v>0</v>
      </c>
    </row>
    <row r="64" spans="1:8" x14ac:dyDescent="0.25">
      <c r="A64" s="5">
        <v>168</v>
      </c>
      <c r="B64" s="141" t="s">
        <v>448</v>
      </c>
      <c r="C64" s="140">
        <v>114.2</v>
      </c>
      <c r="D64" s="20" t="s">
        <v>16</v>
      </c>
      <c r="E64" s="4" t="s">
        <v>52</v>
      </c>
      <c r="F64" s="12"/>
      <c r="G64" s="26">
        <v>0.21</v>
      </c>
      <c r="H64" s="27">
        <f t="shared" si="0"/>
        <v>0</v>
      </c>
    </row>
    <row r="65" spans="1:8" ht="26.4" x14ac:dyDescent="0.25">
      <c r="A65" s="5">
        <v>169</v>
      </c>
      <c r="B65" s="141" t="s">
        <v>449</v>
      </c>
      <c r="C65" s="140">
        <v>29</v>
      </c>
      <c r="D65" s="20" t="s">
        <v>31</v>
      </c>
      <c r="E65" s="4" t="s">
        <v>52</v>
      </c>
      <c r="F65" s="12"/>
      <c r="G65" s="26">
        <v>0.21</v>
      </c>
      <c r="H65" s="27">
        <f t="shared" si="0"/>
        <v>0</v>
      </c>
    </row>
    <row r="66" spans="1:8" x14ac:dyDescent="0.25">
      <c r="A66" s="1" t="s">
        <v>32</v>
      </c>
      <c r="B66" s="145"/>
      <c r="C66" s="140"/>
      <c r="D66" s="22"/>
      <c r="E66" s="4"/>
      <c r="F66" s="12"/>
      <c r="G66" s="26"/>
      <c r="H66" s="27"/>
    </row>
    <row r="67" spans="1:8" ht="26.4" x14ac:dyDescent="0.25">
      <c r="A67" s="7">
        <v>201</v>
      </c>
      <c r="B67" s="146" t="s">
        <v>423</v>
      </c>
      <c r="C67" s="140">
        <v>63.7</v>
      </c>
      <c r="D67" s="19" t="s">
        <v>14</v>
      </c>
      <c r="E67" s="4" t="s">
        <v>15</v>
      </c>
      <c r="F67" s="12"/>
      <c r="G67" s="26">
        <v>0.21</v>
      </c>
      <c r="H67" s="27">
        <f t="shared" si="0"/>
        <v>0</v>
      </c>
    </row>
    <row r="68" spans="1:8" ht="26.4" x14ac:dyDescent="0.25">
      <c r="A68" s="7">
        <v>202</v>
      </c>
      <c r="B68" s="146" t="s">
        <v>450</v>
      </c>
      <c r="C68" s="140">
        <v>175.2</v>
      </c>
      <c r="D68" s="21" t="s">
        <v>33</v>
      </c>
      <c r="E68" s="4" t="s">
        <v>15</v>
      </c>
      <c r="F68" s="12"/>
      <c r="G68" s="26">
        <v>0.21</v>
      </c>
      <c r="H68" s="27">
        <f t="shared" si="0"/>
        <v>0</v>
      </c>
    </row>
    <row r="69" spans="1:8" x14ac:dyDescent="0.25">
      <c r="A69" s="7">
        <v>203</v>
      </c>
      <c r="B69" s="146" t="s">
        <v>451</v>
      </c>
      <c r="C69" s="140">
        <v>25</v>
      </c>
      <c r="D69" s="21" t="s">
        <v>34</v>
      </c>
      <c r="E69" s="4" t="s">
        <v>15</v>
      </c>
      <c r="F69" s="12"/>
      <c r="G69" s="26">
        <v>0.21</v>
      </c>
      <c r="H69" s="27">
        <f t="shared" si="0"/>
        <v>0</v>
      </c>
    </row>
    <row r="70" spans="1:8" ht="26.4" x14ac:dyDescent="0.25">
      <c r="A70" s="7">
        <v>204</v>
      </c>
      <c r="B70" s="146" t="s">
        <v>450</v>
      </c>
      <c r="C70" s="140">
        <v>27.6</v>
      </c>
      <c r="D70" s="19" t="s">
        <v>14</v>
      </c>
      <c r="E70" s="4" t="s">
        <v>15</v>
      </c>
      <c r="F70" s="12"/>
      <c r="G70" s="26">
        <v>0.21</v>
      </c>
      <c r="H70" s="27">
        <f t="shared" si="0"/>
        <v>0</v>
      </c>
    </row>
    <row r="71" spans="1:8" x14ac:dyDescent="0.25">
      <c r="A71" s="7">
        <v>205</v>
      </c>
      <c r="B71" s="146" t="s">
        <v>452</v>
      </c>
      <c r="C71" s="140">
        <v>29.9</v>
      </c>
      <c r="D71" s="20" t="s">
        <v>35</v>
      </c>
      <c r="E71" s="4" t="s">
        <v>15</v>
      </c>
      <c r="F71" s="12"/>
      <c r="G71" s="26">
        <v>0.21</v>
      </c>
      <c r="H71" s="27">
        <f t="shared" si="0"/>
        <v>0</v>
      </c>
    </row>
    <row r="72" spans="1:8" x14ac:dyDescent="0.25">
      <c r="A72" s="7">
        <v>206</v>
      </c>
      <c r="B72" s="146" t="s">
        <v>453</v>
      </c>
      <c r="C72" s="140">
        <v>81.3</v>
      </c>
      <c r="D72" s="21" t="s">
        <v>34</v>
      </c>
      <c r="E72" s="4" t="s">
        <v>15</v>
      </c>
      <c r="F72" s="12"/>
      <c r="G72" s="26">
        <v>0.21</v>
      </c>
      <c r="H72" s="27">
        <f t="shared" si="0"/>
        <v>0</v>
      </c>
    </row>
    <row r="73" spans="1:8" ht="26.4" x14ac:dyDescent="0.25">
      <c r="A73" s="7">
        <v>207</v>
      </c>
      <c r="B73" s="146" t="s">
        <v>454</v>
      </c>
      <c r="C73" s="140">
        <v>17.100000000000001</v>
      </c>
      <c r="D73" s="21" t="s">
        <v>36</v>
      </c>
      <c r="E73" s="4" t="s">
        <v>15</v>
      </c>
      <c r="F73" s="12"/>
      <c r="G73" s="26">
        <v>0.21</v>
      </c>
      <c r="H73" s="27">
        <f t="shared" si="0"/>
        <v>0</v>
      </c>
    </row>
    <row r="74" spans="1:8" ht="26.4" x14ac:dyDescent="0.25">
      <c r="A74" s="7">
        <v>211</v>
      </c>
      <c r="B74" s="146" t="s">
        <v>455</v>
      </c>
      <c r="C74" s="140">
        <v>96.8</v>
      </c>
      <c r="D74" s="21" t="s">
        <v>36</v>
      </c>
      <c r="E74" s="4" t="s">
        <v>15</v>
      </c>
      <c r="F74" s="12"/>
      <c r="G74" s="26">
        <v>0.21</v>
      </c>
      <c r="H74" s="27">
        <f t="shared" ref="H74:H116" si="1">F74*1.21</f>
        <v>0</v>
      </c>
    </row>
    <row r="75" spans="1:8" ht="26.4" x14ac:dyDescent="0.25">
      <c r="A75" s="7">
        <v>213</v>
      </c>
      <c r="B75" s="147" t="s">
        <v>423</v>
      </c>
      <c r="C75" s="140">
        <v>71.7</v>
      </c>
      <c r="D75" s="19" t="s">
        <v>14</v>
      </c>
      <c r="E75" s="4" t="s">
        <v>15</v>
      </c>
      <c r="F75" s="12"/>
      <c r="G75" s="26">
        <v>0.21</v>
      </c>
      <c r="H75" s="27">
        <f t="shared" si="1"/>
        <v>0</v>
      </c>
    </row>
    <row r="76" spans="1:8" x14ac:dyDescent="0.25">
      <c r="A76" s="7">
        <v>216</v>
      </c>
      <c r="B76" s="146" t="s">
        <v>450</v>
      </c>
      <c r="C76" s="140">
        <v>22.4</v>
      </c>
      <c r="D76" s="20" t="s">
        <v>35</v>
      </c>
      <c r="E76" s="4" t="s">
        <v>15</v>
      </c>
      <c r="F76" s="12"/>
      <c r="G76" s="26">
        <v>0.21</v>
      </c>
      <c r="H76" s="27">
        <f t="shared" si="1"/>
        <v>0</v>
      </c>
    </row>
    <row r="77" spans="1:8" x14ac:dyDescent="0.25">
      <c r="A77" s="7">
        <v>217</v>
      </c>
      <c r="B77" s="146" t="s">
        <v>456</v>
      </c>
      <c r="C77" s="140">
        <v>28.5</v>
      </c>
      <c r="D77" s="20" t="s">
        <v>35</v>
      </c>
      <c r="E77" s="4" t="s">
        <v>15</v>
      </c>
      <c r="F77" s="12"/>
      <c r="G77" s="26">
        <v>0.21</v>
      </c>
      <c r="H77" s="27">
        <f t="shared" si="1"/>
        <v>0</v>
      </c>
    </row>
    <row r="78" spans="1:8" x14ac:dyDescent="0.25">
      <c r="A78" s="7">
        <v>218</v>
      </c>
      <c r="B78" s="146" t="s">
        <v>457</v>
      </c>
      <c r="C78" s="140">
        <v>39.200000000000003</v>
      </c>
      <c r="D78" s="20" t="s">
        <v>35</v>
      </c>
      <c r="E78" s="4" t="s">
        <v>15</v>
      </c>
      <c r="F78" s="12"/>
      <c r="G78" s="26">
        <v>0.21</v>
      </c>
      <c r="H78" s="27">
        <f t="shared" si="1"/>
        <v>0</v>
      </c>
    </row>
    <row r="79" spans="1:8" x14ac:dyDescent="0.25">
      <c r="A79" s="7">
        <v>219</v>
      </c>
      <c r="B79" s="146" t="s">
        <v>458</v>
      </c>
      <c r="C79" s="140">
        <v>1.5</v>
      </c>
      <c r="D79" s="21" t="s">
        <v>18</v>
      </c>
      <c r="E79" s="4" t="s">
        <v>15</v>
      </c>
      <c r="F79" s="12"/>
      <c r="G79" s="26">
        <v>0.21</v>
      </c>
      <c r="H79" s="27">
        <f t="shared" si="1"/>
        <v>0</v>
      </c>
    </row>
    <row r="80" spans="1:8" x14ac:dyDescent="0.25">
      <c r="A80" s="7">
        <v>222</v>
      </c>
      <c r="B80" s="146" t="s">
        <v>459</v>
      </c>
      <c r="C80" s="140">
        <v>27</v>
      </c>
      <c r="D80" s="21" t="s">
        <v>21</v>
      </c>
      <c r="E80" s="4" t="s">
        <v>15</v>
      </c>
      <c r="F80" s="12"/>
      <c r="G80" s="26">
        <v>0.21</v>
      </c>
      <c r="H80" s="27">
        <f t="shared" si="1"/>
        <v>0</v>
      </c>
    </row>
    <row r="81" spans="1:8" x14ac:dyDescent="0.25">
      <c r="A81" s="7">
        <v>223</v>
      </c>
      <c r="B81" s="148" t="s">
        <v>37</v>
      </c>
      <c r="C81" s="140">
        <v>39.799999999999997</v>
      </c>
      <c r="D81" s="21" t="s">
        <v>21</v>
      </c>
      <c r="E81" s="4" t="s">
        <v>15</v>
      </c>
      <c r="F81" s="12"/>
      <c r="G81" s="26">
        <v>0.21</v>
      </c>
      <c r="H81" s="27">
        <f t="shared" si="1"/>
        <v>0</v>
      </c>
    </row>
    <row r="82" spans="1:8" x14ac:dyDescent="0.25">
      <c r="A82" s="7">
        <v>226</v>
      </c>
      <c r="B82" s="146" t="s">
        <v>446</v>
      </c>
      <c r="C82" s="140">
        <v>25</v>
      </c>
      <c r="D82" s="21" t="s">
        <v>21</v>
      </c>
      <c r="E82" s="4" t="s">
        <v>15</v>
      </c>
      <c r="F82" s="12"/>
      <c r="G82" s="26">
        <v>0.21</v>
      </c>
      <c r="H82" s="27">
        <f t="shared" si="1"/>
        <v>0</v>
      </c>
    </row>
    <row r="83" spans="1:8" ht="26.4" x14ac:dyDescent="0.25">
      <c r="A83" s="7">
        <v>228</v>
      </c>
      <c r="B83" s="146" t="s">
        <v>427</v>
      </c>
      <c r="C83" s="140">
        <v>50.9</v>
      </c>
      <c r="D83" s="19" t="s">
        <v>14</v>
      </c>
      <c r="E83" s="4" t="s">
        <v>15</v>
      </c>
      <c r="F83" s="12"/>
      <c r="G83" s="26">
        <v>0.21</v>
      </c>
      <c r="H83" s="27">
        <f t="shared" si="1"/>
        <v>0</v>
      </c>
    </row>
    <row r="84" spans="1:8" x14ac:dyDescent="0.25">
      <c r="A84" s="7">
        <v>229</v>
      </c>
      <c r="B84" s="148" t="s">
        <v>24</v>
      </c>
      <c r="C84" s="140">
        <v>29.2</v>
      </c>
      <c r="D84" s="21" t="s">
        <v>21</v>
      </c>
      <c r="E84" s="4" t="s">
        <v>15</v>
      </c>
      <c r="F84" s="12"/>
      <c r="G84" s="26">
        <v>0.21</v>
      </c>
      <c r="H84" s="27">
        <f t="shared" si="1"/>
        <v>0</v>
      </c>
    </row>
    <row r="85" spans="1:8" x14ac:dyDescent="0.25">
      <c r="A85" s="6" t="s">
        <v>38</v>
      </c>
      <c r="B85" s="146" t="s">
        <v>460</v>
      </c>
      <c r="C85" s="140">
        <v>12</v>
      </c>
      <c r="D85" s="21" t="s">
        <v>21</v>
      </c>
      <c r="E85" s="4" t="s">
        <v>15</v>
      </c>
      <c r="F85" s="12"/>
      <c r="G85" s="26">
        <v>0.21</v>
      </c>
      <c r="H85" s="27">
        <f t="shared" si="1"/>
        <v>0</v>
      </c>
    </row>
    <row r="86" spans="1:8" x14ac:dyDescent="0.25">
      <c r="A86" s="6" t="s">
        <v>39</v>
      </c>
      <c r="B86" s="148" t="s">
        <v>24</v>
      </c>
      <c r="C86" s="140">
        <v>13.7</v>
      </c>
      <c r="D86" s="21" t="s">
        <v>21</v>
      </c>
      <c r="E86" s="4" t="s">
        <v>15</v>
      </c>
      <c r="F86" s="12"/>
      <c r="G86" s="26">
        <v>0.21</v>
      </c>
      <c r="H86" s="27">
        <f t="shared" si="1"/>
        <v>0</v>
      </c>
    </row>
    <row r="87" spans="1:8" x14ac:dyDescent="0.25">
      <c r="A87" s="6" t="s">
        <v>40</v>
      </c>
      <c r="B87" s="148" t="s">
        <v>24</v>
      </c>
      <c r="C87" s="140">
        <v>13.1</v>
      </c>
      <c r="D87" s="21" t="s">
        <v>21</v>
      </c>
      <c r="E87" s="4" t="s">
        <v>15</v>
      </c>
      <c r="F87" s="12"/>
      <c r="G87" s="26">
        <v>0.21</v>
      </c>
      <c r="H87" s="27">
        <f t="shared" si="1"/>
        <v>0</v>
      </c>
    </row>
    <row r="88" spans="1:8" x14ac:dyDescent="0.25">
      <c r="A88" s="7">
        <v>231</v>
      </c>
      <c r="B88" s="148" t="s">
        <v>24</v>
      </c>
      <c r="C88" s="140">
        <v>30</v>
      </c>
      <c r="D88" s="21" t="s">
        <v>21</v>
      </c>
      <c r="E88" s="4" t="s">
        <v>15</v>
      </c>
      <c r="F88" s="12"/>
      <c r="G88" s="26">
        <v>0.21</v>
      </c>
      <c r="H88" s="27">
        <f t="shared" si="1"/>
        <v>0</v>
      </c>
    </row>
    <row r="89" spans="1:8" x14ac:dyDescent="0.25">
      <c r="A89" s="7">
        <v>232</v>
      </c>
      <c r="B89" s="146" t="s">
        <v>461</v>
      </c>
      <c r="C89" s="140">
        <v>30.1</v>
      </c>
      <c r="D89" s="21" t="s">
        <v>21</v>
      </c>
      <c r="E89" s="4" t="s">
        <v>15</v>
      </c>
      <c r="F89" s="12"/>
      <c r="G89" s="26">
        <v>0.21</v>
      </c>
      <c r="H89" s="27">
        <f t="shared" si="1"/>
        <v>0</v>
      </c>
    </row>
    <row r="90" spans="1:8" x14ac:dyDescent="0.25">
      <c r="A90" s="7">
        <v>233</v>
      </c>
      <c r="B90" s="148" t="s">
        <v>24</v>
      </c>
      <c r="C90" s="140">
        <v>25.1</v>
      </c>
      <c r="D90" s="21" t="s">
        <v>21</v>
      </c>
      <c r="E90" s="4" t="s">
        <v>15</v>
      </c>
      <c r="F90" s="12"/>
      <c r="G90" s="26">
        <v>0.21</v>
      </c>
      <c r="H90" s="27">
        <f t="shared" si="1"/>
        <v>0</v>
      </c>
    </row>
    <row r="91" spans="1:8" x14ac:dyDescent="0.25">
      <c r="A91" s="7">
        <v>234</v>
      </c>
      <c r="B91" s="148" t="s">
        <v>24</v>
      </c>
      <c r="C91" s="140">
        <v>19.100000000000001</v>
      </c>
      <c r="D91" s="21" t="s">
        <v>21</v>
      </c>
      <c r="E91" s="4" t="s">
        <v>15</v>
      </c>
      <c r="F91" s="12"/>
      <c r="G91" s="26">
        <v>0.21</v>
      </c>
      <c r="H91" s="27">
        <f t="shared" si="1"/>
        <v>0</v>
      </c>
    </row>
    <row r="92" spans="1:8" x14ac:dyDescent="0.25">
      <c r="A92" s="7">
        <v>235</v>
      </c>
      <c r="B92" s="148" t="s">
        <v>24</v>
      </c>
      <c r="C92" s="140">
        <v>27.8</v>
      </c>
      <c r="D92" s="21" t="s">
        <v>21</v>
      </c>
      <c r="E92" s="4" t="s">
        <v>15</v>
      </c>
      <c r="F92" s="12"/>
      <c r="G92" s="26">
        <v>0.21</v>
      </c>
      <c r="H92" s="27">
        <f t="shared" si="1"/>
        <v>0</v>
      </c>
    </row>
    <row r="93" spans="1:8" x14ac:dyDescent="0.25">
      <c r="A93" s="7">
        <v>236</v>
      </c>
      <c r="B93" s="148" t="s">
        <v>24</v>
      </c>
      <c r="C93" s="140">
        <v>27.1</v>
      </c>
      <c r="D93" s="21" t="s">
        <v>21</v>
      </c>
      <c r="E93" s="4" t="s">
        <v>15</v>
      </c>
      <c r="F93" s="12"/>
      <c r="G93" s="26">
        <v>0.21</v>
      </c>
      <c r="H93" s="27">
        <f t="shared" si="1"/>
        <v>0</v>
      </c>
    </row>
    <row r="94" spans="1:8" x14ac:dyDescent="0.25">
      <c r="A94" s="6" t="s">
        <v>41</v>
      </c>
      <c r="B94" s="146" t="s">
        <v>462</v>
      </c>
      <c r="C94" s="140">
        <v>12.4</v>
      </c>
      <c r="D94" s="21" t="s">
        <v>21</v>
      </c>
      <c r="E94" s="4" t="s">
        <v>15</v>
      </c>
      <c r="F94" s="12"/>
      <c r="G94" s="26">
        <v>0.21</v>
      </c>
      <c r="H94" s="27">
        <f t="shared" si="1"/>
        <v>0</v>
      </c>
    </row>
    <row r="95" spans="1:8" x14ac:dyDescent="0.25">
      <c r="A95" s="6" t="s">
        <v>42</v>
      </c>
      <c r="B95" s="148" t="s">
        <v>24</v>
      </c>
      <c r="C95" s="140">
        <v>14.4</v>
      </c>
      <c r="D95" s="21" t="s">
        <v>21</v>
      </c>
      <c r="E95" s="4" t="s">
        <v>15</v>
      </c>
      <c r="F95" s="12"/>
      <c r="G95" s="26">
        <v>0.21</v>
      </c>
      <c r="H95" s="27">
        <f t="shared" si="1"/>
        <v>0</v>
      </c>
    </row>
    <row r="96" spans="1:8" x14ac:dyDescent="0.25">
      <c r="A96" s="7">
        <v>238</v>
      </c>
      <c r="B96" s="148" t="s">
        <v>24</v>
      </c>
      <c r="C96" s="140">
        <v>35.4</v>
      </c>
      <c r="D96" s="21" t="s">
        <v>21</v>
      </c>
      <c r="E96" s="4" t="s">
        <v>15</v>
      </c>
      <c r="F96" s="12"/>
      <c r="G96" s="26">
        <v>0.21</v>
      </c>
      <c r="H96" s="27">
        <f t="shared" si="1"/>
        <v>0</v>
      </c>
    </row>
    <row r="97" spans="1:8" ht="26.4" x14ac:dyDescent="0.25">
      <c r="A97" s="7">
        <v>239</v>
      </c>
      <c r="B97" s="146" t="s">
        <v>463</v>
      </c>
      <c r="C97" s="140">
        <v>9.5</v>
      </c>
      <c r="D97" s="19" t="s">
        <v>14</v>
      </c>
      <c r="E97" s="4" t="s">
        <v>15</v>
      </c>
      <c r="F97" s="12"/>
      <c r="G97" s="26">
        <v>0.21</v>
      </c>
      <c r="H97" s="27">
        <f t="shared" si="1"/>
        <v>0</v>
      </c>
    </row>
    <row r="98" spans="1:8" x14ac:dyDescent="0.25">
      <c r="A98" s="7">
        <v>240</v>
      </c>
      <c r="B98" s="146" t="s">
        <v>464</v>
      </c>
      <c r="C98" s="140">
        <v>7</v>
      </c>
      <c r="D98" s="21" t="s">
        <v>18</v>
      </c>
      <c r="E98" s="4" t="s">
        <v>15</v>
      </c>
      <c r="F98" s="12"/>
      <c r="G98" s="26">
        <v>0.21</v>
      </c>
      <c r="H98" s="27">
        <f t="shared" si="1"/>
        <v>0</v>
      </c>
    </row>
    <row r="99" spans="1:8" x14ac:dyDescent="0.25">
      <c r="A99" s="7">
        <v>241</v>
      </c>
      <c r="B99" s="146" t="s">
        <v>465</v>
      </c>
      <c r="C99" s="140">
        <v>3.9</v>
      </c>
      <c r="D99" s="21" t="s">
        <v>18</v>
      </c>
      <c r="E99" s="4" t="s">
        <v>15</v>
      </c>
      <c r="F99" s="12"/>
      <c r="G99" s="26">
        <v>0.21</v>
      </c>
      <c r="H99" s="27">
        <f t="shared" si="1"/>
        <v>0</v>
      </c>
    </row>
    <row r="100" spans="1:8" x14ac:dyDescent="0.25">
      <c r="A100" s="7">
        <v>242</v>
      </c>
      <c r="B100" s="146" t="s">
        <v>466</v>
      </c>
      <c r="C100" s="140">
        <v>1.6</v>
      </c>
      <c r="D100" s="21" t="s">
        <v>18</v>
      </c>
      <c r="E100" s="4" t="s">
        <v>15</v>
      </c>
      <c r="F100" s="12"/>
      <c r="G100" s="26">
        <v>0.21</v>
      </c>
      <c r="H100" s="27">
        <f t="shared" si="1"/>
        <v>0</v>
      </c>
    </row>
    <row r="101" spans="1:8" x14ac:dyDescent="0.25">
      <c r="A101" s="7">
        <v>243</v>
      </c>
      <c r="B101" s="146" t="s">
        <v>466</v>
      </c>
      <c r="C101" s="140">
        <v>1.8</v>
      </c>
      <c r="D101" s="21" t="s">
        <v>18</v>
      </c>
      <c r="E101" s="4" t="s">
        <v>15</v>
      </c>
      <c r="F101" s="12"/>
      <c r="G101" s="26">
        <v>0.21</v>
      </c>
      <c r="H101" s="27">
        <f t="shared" si="1"/>
        <v>0</v>
      </c>
    </row>
    <row r="102" spans="1:8" x14ac:dyDescent="0.25">
      <c r="A102" s="7">
        <v>244</v>
      </c>
      <c r="B102" s="146" t="s">
        <v>467</v>
      </c>
      <c r="C102" s="140">
        <v>3</v>
      </c>
      <c r="D102" s="21" t="s">
        <v>18</v>
      </c>
      <c r="E102" s="4" t="s">
        <v>15</v>
      </c>
      <c r="F102" s="12"/>
      <c r="G102" s="26">
        <v>0.21</v>
      </c>
      <c r="H102" s="27">
        <f t="shared" si="1"/>
        <v>0</v>
      </c>
    </row>
    <row r="103" spans="1:8" x14ac:dyDescent="0.25">
      <c r="A103" s="7">
        <v>245</v>
      </c>
      <c r="B103" s="146" t="s">
        <v>468</v>
      </c>
      <c r="C103" s="140">
        <v>5.9</v>
      </c>
      <c r="D103" s="21" t="s">
        <v>18</v>
      </c>
      <c r="E103" s="4" t="s">
        <v>15</v>
      </c>
      <c r="F103" s="12"/>
      <c r="G103" s="26">
        <v>0.21</v>
      </c>
      <c r="H103" s="27">
        <f t="shared" si="1"/>
        <v>0</v>
      </c>
    </row>
    <row r="104" spans="1:8" x14ac:dyDescent="0.25">
      <c r="A104" s="7">
        <v>246</v>
      </c>
      <c r="B104" s="146" t="s">
        <v>469</v>
      </c>
      <c r="C104" s="140">
        <v>5.0999999999999996</v>
      </c>
      <c r="D104" s="21" t="s">
        <v>18</v>
      </c>
      <c r="E104" s="4" t="s">
        <v>15</v>
      </c>
      <c r="F104" s="12"/>
      <c r="G104" s="26">
        <v>0.21</v>
      </c>
      <c r="H104" s="27">
        <f t="shared" si="1"/>
        <v>0</v>
      </c>
    </row>
    <row r="105" spans="1:8" x14ac:dyDescent="0.25">
      <c r="A105" s="7">
        <v>247</v>
      </c>
      <c r="B105" s="149" t="s">
        <v>43</v>
      </c>
      <c r="C105" s="140">
        <v>2</v>
      </c>
      <c r="D105" s="21" t="s">
        <v>18</v>
      </c>
      <c r="E105" s="4" t="s">
        <v>15</v>
      </c>
      <c r="F105" s="12"/>
      <c r="G105" s="26">
        <v>0.21</v>
      </c>
      <c r="H105" s="27">
        <f t="shared" si="1"/>
        <v>0</v>
      </c>
    </row>
    <row r="106" spans="1:8" x14ac:dyDescent="0.25">
      <c r="A106" s="7">
        <v>248</v>
      </c>
      <c r="B106" s="146" t="s">
        <v>470</v>
      </c>
      <c r="C106" s="140">
        <v>1.5</v>
      </c>
      <c r="D106" s="21" t="s">
        <v>18</v>
      </c>
      <c r="E106" s="4" t="s">
        <v>15</v>
      </c>
      <c r="F106" s="12"/>
      <c r="G106" s="26">
        <v>0.21</v>
      </c>
      <c r="H106" s="27">
        <f t="shared" si="1"/>
        <v>0</v>
      </c>
    </row>
    <row r="107" spans="1:8" x14ac:dyDescent="0.25">
      <c r="A107" s="7">
        <v>249</v>
      </c>
      <c r="B107" s="146" t="s">
        <v>470</v>
      </c>
      <c r="C107" s="140">
        <v>1.5</v>
      </c>
      <c r="D107" s="21" t="s">
        <v>18</v>
      </c>
      <c r="E107" s="4" t="s">
        <v>15</v>
      </c>
      <c r="F107" s="12"/>
      <c r="G107" s="26">
        <v>0.21</v>
      </c>
      <c r="H107" s="27">
        <f t="shared" si="1"/>
        <v>0</v>
      </c>
    </row>
    <row r="108" spans="1:8" x14ac:dyDescent="0.25">
      <c r="A108" s="7">
        <v>250</v>
      </c>
      <c r="B108" s="146" t="s">
        <v>470</v>
      </c>
      <c r="C108" s="140">
        <v>1.2</v>
      </c>
      <c r="D108" s="21" t="s">
        <v>18</v>
      </c>
      <c r="E108" s="4" t="s">
        <v>15</v>
      </c>
      <c r="F108" s="12"/>
      <c r="G108" s="26">
        <v>0.21</v>
      </c>
      <c r="H108" s="27">
        <f t="shared" si="1"/>
        <v>0</v>
      </c>
    </row>
    <row r="109" spans="1:8" x14ac:dyDescent="0.25">
      <c r="A109" s="7">
        <v>251</v>
      </c>
      <c r="B109" s="146" t="s">
        <v>471</v>
      </c>
      <c r="C109" s="140">
        <v>19</v>
      </c>
      <c r="D109" s="20" t="s">
        <v>35</v>
      </c>
      <c r="E109" s="4" t="s">
        <v>15</v>
      </c>
      <c r="F109" s="12"/>
      <c r="G109" s="26">
        <v>0.21</v>
      </c>
      <c r="H109" s="27">
        <f t="shared" si="1"/>
        <v>0</v>
      </c>
    </row>
    <row r="110" spans="1:8" x14ac:dyDescent="0.25">
      <c r="A110" s="7">
        <v>252</v>
      </c>
      <c r="B110" s="146" t="s">
        <v>471</v>
      </c>
      <c r="C110" s="140">
        <v>35</v>
      </c>
      <c r="D110" s="20" t="s">
        <v>35</v>
      </c>
      <c r="E110" s="4" t="s">
        <v>15</v>
      </c>
      <c r="F110" s="12"/>
      <c r="G110" s="26">
        <v>0.21</v>
      </c>
      <c r="H110" s="27">
        <f t="shared" si="1"/>
        <v>0</v>
      </c>
    </row>
    <row r="111" spans="1:8" x14ac:dyDescent="0.25">
      <c r="A111" s="7">
        <v>254</v>
      </c>
      <c r="B111" s="146" t="s">
        <v>471</v>
      </c>
      <c r="C111" s="140">
        <v>41.5</v>
      </c>
      <c r="D111" s="20" t="s">
        <v>35</v>
      </c>
      <c r="E111" s="4" t="s">
        <v>15</v>
      </c>
      <c r="F111" s="12"/>
      <c r="G111" s="26">
        <v>0.21</v>
      </c>
      <c r="H111" s="27">
        <f t="shared" si="1"/>
        <v>0</v>
      </c>
    </row>
    <row r="112" spans="1:8" ht="26.4" x14ac:dyDescent="0.25">
      <c r="A112" s="7">
        <v>255</v>
      </c>
      <c r="B112" s="146" t="s">
        <v>472</v>
      </c>
      <c r="C112" s="140">
        <v>19.3</v>
      </c>
      <c r="D112" s="20" t="s">
        <v>44</v>
      </c>
      <c r="E112" s="4" t="s">
        <v>15</v>
      </c>
      <c r="F112" s="12"/>
      <c r="G112" s="26">
        <v>0.21</v>
      </c>
      <c r="H112" s="27">
        <f t="shared" si="1"/>
        <v>0</v>
      </c>
    </row>
    <row r="113" spans="1:8" ht="39.6" x14ac:dyDescent="0.25">
      <c r="A113" s="8">
        <v>256</v>
      </c>
      <c r="B113" s="150" t="s">
        <v>473</v>
      </c>
      <c r="C113" s="140">
        <v>45.5</v>
      </c>
      <c r="D113" s="23" t="s">
        <v>51</v>
      </c>
      <c r="E113" s="9" t="s">
        <v>15</v>
      </c>
      <c r="F113" s="12"/>
      <c r="G113" s="26">
        <v>0.21</v>
      </c>
      <c r="H113" s="27">
        <f t="shared" si="1"/>
        <v>0</v>
      </c>
    </row>
    <row r="114" spans="1:8" ht="26.4" x14ac:dyDescent="0.25">
      <c r="A114" s="10">
        <v>258</v>
      </c>
      <c r="B114" s="151" t="s">
        <v>45</v>
      </c>
      <c r="C114" s="140">
        <v>51</v>
      </c>
      <c r="D114" s="21" t="s">
        <v>46</v>
      </c>
      <c r="E114" s="4" t="s">
        <v>15</v>
      </c>
      <c r="F114" s="25"/>
      <c r="G114" s="26">
        <v>0.21</v>
      </c>
      <c r="H114" s="27">
        <f t="shared" si="1"/>
        <v>0</v>
      </c>
    </row>
    <row r="115" spans="1:8" x14ac:dyDescent="0.25">
      <c r="A115" s="1" t="s">
        <v>47</v>
      </c>
      <c r="B115" s="145"/>
      <c r="C115" s="140"/>
      <c r="D115" s="22"/>
      <c r="E115" s="4"/>
      <c r="F115" s="12"/>
      <c r="G115" s="26"/>
      <c r="H115" s="27"/>
    </row>
    <row r="116" spans="1:8" x14ac:dyDescent="0.25">
      <c r="A116" s="10">
        <v>317</v>
      </c>
      <c r="B116" s="15" t="s">
        <v>48</v>
      </c>
      <c r="C116" s="140">
        <v>174.3</v>
      </c>
      <c r="D116" s="20" t="s">
        <v>35</v>
      </c>
      <c r="E116" s="4" t="s">
        <v>50</v>
      </c>
      <c r="F116" s="12"/>
      <c r="G116" s="26">
        <v>0.21</v>
      </c>
      <c r="H116" s="27">
        <f t="shared" si="1"/>
        <v>0</v>
      </c>
    </row>
    <row r="117" spans="1:8" ht="13.8" thickBot="1" x14ac:dyDescent="0.3">
      <c r="A117" s="246" t="s">
        <v>49</v>
      </c>
      <c r="B117" s="246"/>
      <c r="C117" s="28">
        <f>SUM(C9:C116)</f>
        <v>2920.7000000000003</v>
      </c>
      <c r="D117" s="29"/>
      <c r="E117" s="30"/>
      <c r="F117" s="29">
        <f>SUM(F9:F116)</f>
        <v>0</v>
      </c>
      <c r="G117" s="31">
        <v>0.21</v>
      </c>
      <c r="H117" s="28">
        <f>SUM(H9:H116)</f>
        <v>0</v>
      </c>
    </row>
    <row r="118" spans="1:8" ht="15.6" x14ac:dyDescent="0.25">
      <c r="A118" s="132" t="s">
        <v>0</v>
      </c>
      <c r="B118" s="133" t="s">
        <v>1</v>
      </c>
      <c r="C118" s="133" t="s">
        <v>2</v>
      </c>
      <c r="D118" s="133" t="s">
        <v>3</v>
      </c>
      <c r="E118" s="133" t="s">
        <v>4</v>
      </c>
      <c r="F118" s="133" t="s">
        <v>421</v>
      </c>
      <c r="G118" s="224" t="s">
        <v>5</v>
      </c>
      <c r="H118" s="134" t="s">
        <v>421</v>
      </c>
    </row>
    <row r="119" spans="1:8" ht="16.2" thickBot="1" x14ac:dyDescent="0.3">
      <c r="A119" s="135" t="s">
        <v>6</v>
      </c>
      <c r="B119" s="135"/>
      <c r="C119" s="135" t="s">
        <v>422</v>
      </c>
      <c r="D119" s="137"/>
      <c r="E119" s="137" t="s">
        <v>7</v>
      </c>
      <c r="F119" s="137" t="s">
        <v>8</v>
      </c>
      <c r="G119" s="225"/>
      <c r="H119" s="138" t="s">
        <v>9</v>
      </c>
    </row>
    <row r="120" spans="1:8" x14ac:dyDescent="0.25">
      <c r="A120" s="256"/>
      <c r="B120" s="35" t="s">
        <v>10</v>
      </c>
      <c r="C120" s="262"/>
      <c r="D120" s="258"/>
      <c r="E120" s="259"/>
      <c r="F120" s="259"/>
      <c r="G120" s="259"/>
      <c r="H120" s="259"/>
    </row>
    <row r="121" spans="1:8" x14ac:dyDescent="0.25">
      <c r="A121" s="256"/>
      <c r="B121" s="36" t="s">
        <v>53</v>
      </c>
      <c r="C121" s="262"/>
      <c r="D121" s="260"/>
      <c r="E121" s="261"/>
      <c r="F121" s="261"/>
      <c r="G121" s="261"/>
      <c r="H121" s="261"/>
    </row>
    <row r="122" spans="1:8" x14ac:dyDescent="0.25">
      <c r="A122" s="256"/>
      <c r="B122" s="36" t="s">
        <v>12</v>
      </c>
      <c r="C122" s="263"/>
      <c r="D122" s="260"/>
      <c r="E122" s="261"/>
      <c r="F122" s="261"/>
      <c r="G122" s="261"/>
      <c r="H122" s="261"/>
    </row>
    <row r="123" spans="1:8" x14ac:dyDescent="0.25">
      <c r="A123" s="37" t="s">
        <v>54</v>
      </c>
      <c r="B123" s="37" t="s">
        <v>55</v>
      </c>
      <c r="C123" s="38"/>
      <c r="D123" s="39"/>
      <c r="E123" s="40"/>
      <c r="F123" s="40"/>
      <c r="G123" s="40"/>
      <c r="H123" s="27"/>
    </row>
    <row r="124" spans="1:8" x14ac:dyDescent="0.25">
      <c r="A124" s="264" t="s">
        <v>56</v>
      </c>
      <c r="B124" s="41" t="s">
        <v>57</v>
      </c>
      <c r="C124" s="38">
        <v>5</v>
      </c>
      <c r="D124" s="42" t="s">
        <v>58</v>
      </c>
      <c r="E124" s="4" t="s">
        <v>59</v>
      </c>
      <c r="F124" s="12"/>
      <c r="G124" s="26">
        <v>0.21</v>
      </c>
      <c r="H124" s="43">
        <f t="shared" ref="H124:H148" si="2">F124*1.21</f>
        <v>0</v>
      </c>
    </row>
    <row r="125" spans="1:8" x14ac:dyDescent="0.25">
      <c r="A125" s="265"/>
      <c r="B125" s="41" t="s">
        <v>60</v>
      </c>
      <c r="C125" s="38">
        <v>3.2</v>
      </c>
      <c r="D125" s="42" t="s">
        <v>58</v>
      </c>
      <c r="E125" s="4" t="s">
        <v>59</v>
      </c>
      <c r="F125" s="12"/>
      <c r="G125" s="26">
        <v>0.21</v>
      </c>
      <c r="H125" s="43">
        <f t="shared" si="2"/>
        <v>0</v>
      </c>
    </row>
    <row r="126" spans="1:8" x14ac:dyDescent="0.25">
      <c r="A126" s="266"/>
      <c r="B126" s="41" t="s">
        <v>61</v>
      </c>
      <c r="C126" s="38">
        <v>2.7</v>
      </c>
      <c r="D126" s="42" t="s">
        <v>58</v>
      </c>
      <c r="E126" s="4" t="s">
        <v>59</v>
      </c>
      <c r="F126" s="12"/>
      <c r="G126" s="26">
        <v>0.21</v>
      </c>
      <c r="H126" s="43">
        <f t="shared" si="2"/>
        <v>0</v>
      </c>
    </row>
    <row r="127" spans="1:8" x14ac:dyDescent="0.25">
      <c r="A127" s="44"/>
      <c r="B127" s="41" t="s">
        <v>62</v>
      </c>
      <c r="C127" s="38">
        <v>4.0999999999999996</v>
      </c>
      <c r="D127" s="42" t="s">
        <v>58</v>
      </c>
      <c r="E127" s="4" t="s">
        <v>59</v>
      </c>
      <c r="F127" s="12"/>
      <c r="G127" s="26">
        <v>0.21</v>
      </c>
      <c r="H127" s="43">
        <f t="shared" si="2"/>
        <v>0</v>
      </c>
    </row>
    <row r="128" spans="1:8" x14ac:dyDescent="0.25">
      <c r="A128" s="44"/>
      <c r="B128" s="41" t="s">
        <v>63</v>
      </c>
      <c r="C128" s="38">
        <v>7.6</v>
      </c>
      <c r="D128" s="42" t="s">
        <v>58</v>
      </c>
      <c r="E128" s="4" t="s">
        <v>59</v>
      </c>
      <c r="F128" s="12"/>
      <c r="G128" s="26">
        <v>0.21</v>
      </c>
      <c r="H128" s="43">
        <f t="shared" si="2"/>
        <v>0</v>
      </c>
    </row>
    <row r="129" spans="1:8" x14ac:dyDescent="0.25">
      <c r="A129" s="44"/>
      <c r="B129" s="41" t="s">
        <v>64</v>
      </c>
      <c r="C129" s="38">
        <v>45.7</v>
      </c>
      <c r="D129" s="45" t="s">
        <v>65</v>
      </c>
      <c r="E129" s="4" t="s">
        <v>59</v>
      </c>
      <c r="F129" s="12"/>
      <c r="G129" s="26">
        <v>0.21</v>
      </c>
      <c r="H129" s="43">
        <f t="shared" si="2"/>
        <v>0</v>
      </c>
    </row>
    <row r="130" spans="1:8" x14ac:dyDescent="0.25">
      <c r="A130" s="44"/>
      <c r="B130" s="41" t="s">
        <v>66</v>
      </c>
      <c r="C130" s="38">
        <v>17.100000000000001</v>
      </c>
      <c r="D130" s="42" t="s">
        <v>58</v>
      </c>
      <c r="E130" s="4" t="s">
        <v>59</v>
      </c>
      <c r="F130" s="12"/>
      <c r="G130" s="26">
        <v>0.21</v>
      </c>
      <c r="H130" s="43">
        <f t="shared" si="2"/>
        <v>0</v>
      </c>
    </row>
    <row r="131" spans="1:8" x14ac:dyDescent="0.25">
      <c r="A131" s="44"/>
      <c r="B131" s="41" t="s">
        <v>67</v>
      </c>
      <c r="C131" s="38">
        <v>19.3</v>
      </c>
      <c r="D131" s="42" t="s">
        <v>58</v>
      </c>
      <c r="E131" s="4" t="s">
        <v>59</v>
      </c>
      <c r="F131" s="12"/>
      <c r="G131" s="26">
        <v>0.21</v>
      </c>
      <c r="H131" s="43">
        <f t="shared" si="2"/>
        <v>0</v>
      </c>
    </row>
    <row r="132" spans="1:8" x14ac:dyDescent="0.25">
      <c r="A132" s="44"/>
      <c r="B132" s="41" t="s">
        <v>68</v>
      </c>
      <c r="C132" s="38">
        <v>28.2</v>
      </c>
      <c r="D132" s="42" t="s">
        <v>58</v>
      </c>
      <c r="E132" s="4" t="s">
        <v>59</v>
      </c>
      <c r="F132" s="12"/>
      <c r="G132" s="26">
        <v>0.21</v>
      </c>
      <c r="H132" s="43">
        <f t="shared" si="2"/>
        <v>0</v>
      </c>
    </row>
    <row r="133" spans="1:8" x14ac:dyDescent="0.25">
      <c r="A133" s="44"/>
      <c r="B133" s="41" t="s">
        <v>69</v>
      </c>
      <c r="C133" s="38">
        <v>41</v>
      </c>
      <c r="D133" s="42" t="s">
        <v>58</v>
      </c>
      <c r="E133" s="4" t="s">
        <v>59</v>
      </c>
      <c r="F133" s="12"/>
      <c r="G133" s="26">
        <v>0.21</v>
      </c>
      <c r="H133" s="43">
        <f t="shared" si="2"/>
        <v>0</v>
      </c>
    </row>
    <row r="134" spans="1:8" x14ac:dyDescent="0.25">
      <c r="A134" s="44"/>
      <c r="B134" s="41" t="s">
        <v>70</v>
      </c>
      <c r="C134" s="38">
        <v>21.2</v>
      </c>
      <c r="D134" s="42" t="s">
        <v>58</v>
      </c>
      <c r="E134" s="4" t="s">
        <v>59</v>
      </c>
      <c r="F134" s="12"/>
      <c r="G134" s="26">
        <v>0.21</v>
      </c>
      <c r="H134" s="43">
        <f t="shared" si="2"/>
        <v>0</v>
      </c>
    </row>
    <row r="135" spans="1:8" x14ac:dyDescent="0.25">
      <c r="A135" s="44"/>
      <c r="B135" s="41" t="s">
        <v>71</v>
      </c>
      <c r="C135" s="38">
        <v>5.9</v>
      </c>
      <c r="D135" s="42" t="s">
        <v>58</v>
      </c>
      <c r="E135" s="4" t="s">
        <v>59</v>
      </c>
      <c r="F135" s="12"/>
      <c r="G135" s="26">
        <v>0.21</v>
      </c>
      <c r="H135" s="43">
        <f t="shared" si="2"/>
        <v>0</v>
      </c>
    </row>
    <row r="136" spans="1:8" x14ac:dyDescent="0.25">
      <c r="A136" s="44"/>
      <c r="B136" s="41" t="s">
        <v>72</v>
      </c>
      <c r="C136" s="38">
        <v>9.6</v>
      </c>
      <c r="D136" s="42" t="s">
        <v>58</v>
      </c>
      <c r="E136" s="4" t="s">
        <v>59</v>
      </c>
      <c r="F136" s="12"/>
      <c r="G136" s="26">
        <v>0.21</v>
      </c>
      <c r="H136" s="43">
        <f t="shared" si="2"/>
        <v>0</v>
      </c>
    </row>
    <row r="137" spans="1:8" x14ac:dyDescent="0.25">
      <c r="A137" s="46" t="s">
        <v>13</v>
      </c>
      <c r="B137" s="41"/>
      <c r="C137" s="38"/>
      <c r="D137" s="42"/>
      <c r="E137" s="4"/>
      <c r="F137" s="4"/>
      <c r="G137" s="26"/>
      <c r="H137" s="47"/>
    </row>
    <row r="138" spans="1:8" x14ac:dyDescent="0.25">
      <c r="A138" s="44"/>
      <c r="B138" s="41" t="s">
        <v>73</v>
      </c>
      <c r="C138" s="38">
        <v>3.8</v>
      </c>
      <c r="D138" s="42" t="s">
        <v>58</v>
      </c>
      <c r="E138" s="4" t="s">
        <v>59</v>
      </c>
      <c r="F138" s="12"/>
      <c r="G138" s="26">
        <v>0.21</v>
      </c>
      <c r="H138" s="43">
        <f t="shared" si="2"/>
        <v>0</v>
      </c>
    </row>
    <row r="139" spans="1:8" x14ac:dyDescent="0.25">
      <c r="A139" s="44"/>
      <c r="B139" s="41" t="s">
        <v>74</v>
      </c>
      <c r="C139" s="38">
        <v>3.7</v>
      </c>
      <c r="D139" s="42" t="s">
        <v>58</v>
      </c>
      <c r="E139" s="4" t="s">
        <v>59</v>
      </c>
      <c r="F139" s="12"/>
      <c r="G139" s="26">
        <v>0.21</v>
      </c>
      <c r="H139" s="43">
        <f t="shared" si="2"/>
        <v>0</v>
      </c>
    </row>
    <row r="140" spans="1:8" x14ac:dyDescent="0.25">
      <c r="A140" s="44"/>
      <c r="B140" s="41" t="s">
        <v>75</v>
      </c>
      <c r="C140" s="38">
        <v>22.3</v>
      </c>
      <c r="D140" s="42" t="s">
        <v>58</v>
      </c>
      <c r="E140" s="4" t="s">
        <v>59</v>
      </c>
      <c r="F140" s="12"/>
      <c r="G140" s="26">
        <v>0.21</v>
      </c>
      <c r="H140" s="43">
        <f t="shared" si="2"/>
        <v>0</v>
      </c>
    </row>
    <row r="141" spans="1:8" x14ac:dyDescent="0.25">
      <c r="A141" s="44"/>
      <c r="B141" s="41" t="s">
        <v>76</v>
      </c>
      <c r="C141" s="38">
        <v>8.9</v>
      </c>
      <c r="D141" s="42" t="s">
        <v>58</v>
      </c>
      <c r="E141" s="4" t="s">
        <v>59</v>
      </c>
      <c r="F141" s="12"/>
      <c r="G141" s="26">
        <v>0.21</v>
      </c>
      <c r="H141" s="43">
        <f t="shared" si="2"/>
        <v>0</v>
      </c>
    </row>
    <row r="142" spans="1:8" x14ac:dyDescent="0.25">
      <c r="A142" s="44"/>
      <c r="B142" s="41" t="s">
        <v>77</v>
      </c>
      <c r="C142" s="38">
        <v>3.3</v>
      </c>
      <c r="D142" s="42" t="s">
        <v>58</v>
      </c>
      <c r="E142" s="4" t="s">
        <v>59</v>
      </c>
      <c r="F142" s="12"/>
      <c r="G142" s="26">
        <v>0.21</v>
      </c>
      <c r="H142" s="43">
        <f t="shared" si="2"/>
        <v>0</v>
      </c>
    </row>
    <row r="143" spans="1:8" x14ac:dyDescent="0.25">
      <c r="A143" s="44"/>
      <c r="B143" s="41" t="s">
        <v>78</v>
      </c>
      <c r="C143" s="38">
        <v>37.200000000000003</v>
      </c>
      <c r="D143" s="152" t="s">
        <v>79</v>
      </c>
      <c r="E143" s="4" t="s">
        <v>59</v>
      </c>
      <c r="F143" s="12"/>
      <c r="G143" s="26">
        <v>0.21</v>
      </c>
      <c r="H143" s="43">
        <f t="shared" si="2"/>
        <v>0</v>
      </c>
    </row>
    <row r="144" spans="1:8" x14ac:dyDescent="0.25">
      <c r="A144" s="44"/>
      <c r="B144" s="41" t="s">
        <v>80</v>
      </c>
      <c r="C144" s="38">
        <v>28.6</v>
      </c>
      <c r="D144" s="42" t="s">
        <v>81</v>
      </c>
      <c r="E144" s="4" t="s">
        <v>59</v>
      </c>
      <c r="F144" s="12"/>
      <c r="G144" s="26">
        <v>0.21</v>
      </c>
      <c r="H144" s="43">
        <f t="shared" si="2"/>
        <v>0</v>
      </c>
    </row>
    <row r="145" spans="1:8" x14ac:dyDescent="0.25">
      <c r="A145" s="44"/>
      <c r="B145" s="41" t="s">
        <v>82</v>
      </c>
      <c r="C145" s="38">
        <v>44.1</v>
      </c>
      <c r="D145" s="42" t="s">
        <v>81</v>
      </c>
      <c r="E145" s="4" t="s">
        <v>59</v>
      </c>
      <c r="F145" s="12"/>
      <c r="G145" s="26">
        <v>0.21</v>
      </c>
      <c r="H145" s="43">
        <f t="shared" si="2"/>
        <v>0</v>
      </c>
    </row>
    <row r="146" spans="1:8" x14ac:dyDescent="0.25">
      <c r="A146" s="44"/>
      <c r="B146" s="41" t="s">
        <v>83</v>
      </c>
      <c r="C146" s="38">
        <v>18.600000000000001</v>
      </c>
      <c r="D146" s="152" t="s">
        <v>79</v>
      </c>
      <c r="E146" s="4" t="s">
        <v>59</v>
      </c>
      <c r="F146" s="12"/>
      <c r="G146" s="26">
        <v>0.21</v>
      </c>
      <c r="H146" s="43">
        <f t="shared" si="2"/>
        <v>0</v>
      </c>
    </row>
    <row r="147" spans="1:8" x14ac:dyDescent="0.25">
      <c r="A147" s="44"/>
      <c r="B147" s="41" t="s">
        <v>84</v>
      </c>
      <c r="C147" s="38">
        <v>26.4</v>
      </c>
      <c r="D147" s="42" t="s">
        <v>58</v>
      </c>
      <c r="E147" s="4" t="s">
        <v>59</v>
      </c>
      <c r="F147" s="12"/>
      <c r="G147" s="26">
        <v>0.21</v>
      </c>
      <c r="H147" s="43">
        <f t="shared" si="2"/>
        <v>0</v>
      </c>
    </row>
    <row r="148" spans="1:8" x14ac:dyDescent="0.25">
      <c r="A148" s="44"/>
      <c r="B148" s="41" t="s">
        <v>85</v>
      </c>
      <c r="C148" s="38">
        <v>10.7</v>
      </c>
      <c r="D148" s="42" t="s">
        <v>86</v>
      </c>
      <c r="E148" s="4" t="s">
        <v>59</v>
      </c>
      <c r="F148" s="12"/>
      <c r="G148" s="26">
        <v>0.21</v>
      </c>
      <c r="H148" s="43">
        <f t="shared" si="2"/>
        <v>0</v>
      </c>
    </row>
    <row r="149" spans="1:8" x14ac:dyDescent="0.25">
      <c r="A149" s="252" t="s">
        <v>87</v>
      </c>
      <c r="B149" s="253"/>
      <c r="C149" s="48">
        <f>SUM(C124:C148)</f>
        <v>418.20000000000005</v>
      </c>
      <c r="D149" s="49"/>
      <c r="E149" s="50"/>
      <c r="F149" s="51">
        <f>SUM(F124:F148)</f>
        <v>0</v>
      </c>
      <c r="G149" s="52">
        <v>0.21</v>
      </c>
      <c r="H149" s="53">
        <f>SUM(H124:H148)</f>
        <v>0</v>
      </c>
    </row>
    <row r="150" spans="1:8" x14ac:dyDescent="0.25">
      <c r="A150" s="46" t="s">
        <v>88</v>
      </c>
      <c r="B150" s="46"/>
      <c r="C150" s="38"/>
      <c r="D150" s="42"/>
      <c r="E150" s="4"/>
      <c r="F150" s="4"/>
      <c r="G150" s="4"/>
      <c r="H150" s="47"/>
    </row>
    <row r="151" spans="1:8" x14ac:dyDescent="0.25">
      <c r="A151" s="54"/>
      <c r="B151" s="41" t="s">
        <v>89</v>
      </c>
      <c r="C151" s="38">
        <v>9.4</v>
      </c>
      <c r="D151" s="42" t="s">
        <v>86</v>
      </c>
      <c r="E151" s="4" t="s">
        <v>59</v>
      </c>
      <c r="F151" s="12"/>
      <c r="G151" s="26">
        <v>0.21</v>
      </c>
      <c r="H151" s="43">
        <f t="shared" ref="H151:H159" si="3">F151*1.21</f>
        <v>0</v>
      </c>
    </row>
    <row r="152" spans="1:8" x14ac:dyDescent="0.25">
      <c r="A152" s="54"/>
      <c r="B152" s="41" t="s">
        <v>90</v>
      </c>
      <c r="C152" s="38">
        <v>7.1</v>
      </c>
      <c r="D152" s="42" t="s">
        <v>86</v>
      </c>
      <c r="E152" s="4" t="s">
        <v>59</v>
      </c>
      <c r="F152" s="12"/>
      <c r="G152" s="26">
        <v>0.21</v>
      </c>
      <c r="H152" s="43">
        <f t="shared" si="3"/>
        <v>0</v>
      </c>
    </row>
    <row r="153" spans="1:8" x14ac:dyDescent="0.25">
      <c r="A153" s="54"/>
      <c r="B153" s="41" t="s">
        <v>91</v>
      </c>
      <c r="C153" s="38">
        <v>9.5</v>
      </c>
      <c r="D153" s="42" t="s">
        <v>86</v>
      </c>
      <c r="E153" s="4" t="s">
        <v>59</v>
      </c>
      <c r="F153" s="12"/>
      <c r="G153" s="26">
        <v>0.21</v>
      </c>
      <c r="H153" s="43">
        <f t="shared" si="3"/>
        <v>0</v>
      </c>
    </row>
    <row r="154" spans="1:8" x14ac:dyDescent="0.25">
      <c r="A154" s="54"/>
      <c r="B154" s="41" t="s">
        <v>92</v>
      </c>
      <c r="C154" s="38">
        <v>27.3</v>
      </c>
      <c r="D154" s="42" t="s">
        <v>93</v>
      </c>
      <c r="E154" s="4" t="s">
        <v>59</v>
      </c>
      <c r="F154" s="12"/>
      <c r="G154" s="26">
        <v>0.21</v>
      </c>
      <c r="H154" s="43">
        <f t="shared" si="3"/>
        <v>0</v>
      </c>
    </row>
    <row r="155" spans="1:8" x14ac:dyDescent="0.25">
      <c r="A155" s="54"/>
      <c r="B155" s="41" t="s">
        <v>92</v>
      </c>
      <c r="C155" s="38">
        <v>34.799999999999997</v>
      </c>
      <c r="D155" s="42" t="s">
        <v>93</v>
      </c>
      <c r="E155" s="4" t="s">
        <v>59</v>
      </c>
      <c r="F155" s="12"/>
      <c r="G155" s="26">
        <v>0.21</v>
      </c>
      <c r="H155" s="43">
        <f t="shared" si="3"/>
        <v>0</v>
      </c>
    </row>
    <row r="156" spans="1:8" x14ac:dyDescent="0.25">
      <c r="A156" s="54"/>
      <c r="B156" s="41" t="s">
        <v>92</v>
      </c>
      <c r="C156" s="38">
        <v>38</v>
      </c>
      <c r="D156" s="42" t="s">
        <v>93</v>
      </c>
      <c r="E156" s="4" t="s">
        <v>59</v>
      </c>
      <c r="F156" s="12"/>
      <c r="G156" s="26">
        <v>0.21</v>
      </c>
      <c r="H156" s="43">
        <f t="shared" si="3"/>
        <v>0</v>
      </c>
    </row>
    <row r="157" spans="1:8" x14ac:dyDescent="0.25">
      <c r="A157" s="54"/>
      <c r="B157" s="41" t="s">
        <v>92</v>
      </c>
      <c r="C157" s="38">
        <v>40.1</v>
      </c>
      <c r="D157" s="42" t="s">
        <v>93</v>
      </c>
      <c r="E157" s="4" t="s">
        <v>59</v>
      </c>
      <c r="F157" s="12"/>
      <c r="G157" s="26">
        <v>0.21</v>
      </c>
      <c r="H157" s="43">
        <f t="shared" si="3"/>
        <v>0</v>
      </c>
    </row>
    <row r="158" spans="1:8" x14ac:dyDescent="0.25">
      <c r="A158" s="54"/>
      <c r="B158" s="41" t="s">
        <v>94</v>
      </c>
      <c r="C158" s="38">
        <v>5.3</v>
      </c>
      <c r="D158" s="42" t="s">
        <v>86</v>
      </c>
      <c r="E158" s="4" t="s">
        <v>59</v>
      </c>
      <c r="F158" s="12"/>
      <c r="G158" s="26">
        <v>0.21</v>
      </c>
      <c r="H158" s="43">
        <f t="shared" si="3"/>
        <v>0</v>
      </c>
    </row>
    <row r="159" spans="1:8" x14ac:dyDescent="0.25">
      <c r="A159" s="54"/>
      <c r="B159" s="41" t="s">
        <v>95</v>
      </c>
      <c r="C159" s="38">
        <v>1.2</v>
      </c>
      <c r="D159" s="42" t="s">
        <v>86</v>
      </c>
      <c r="E159" s="4" t="s">
        <v>59</v>
      </c>
      <c r="F159" s="12"/>
      <c r="G159" s="26">
        <v>0.21</v>
      </c>
      <c r="H159" s="43">
        <f t="shared" si="3"/>
        <v>0</v>
      </c>
    </row>
    <row r="160" spans="1:8" ht="13.8" thickBot="1" x14ac:dyDescent="0.3">
      <c r="A160" s="254" t="s">
        <v>96</v>
      </c>
      <c r="B160" s="255"/>
      <c r="C160" s="55">
        <f>SUM(C149:C159)</f>
        <v>590.90000000000009</v>
      </c>
      <c r="D160" s="30"/>
      <c r="E160" s="56"/>
      <c r="F160" s="57">
        <f>SUM(F151:F159)</f>
        <v>0</v>
      </c>
      <c r="G160" s="58">
        <v>0.21</v>
      </c>
      <c r="H160" s="59">
        <f>SUM(H151:H159)</f>
        <v>0</v>
      </c>
    </row>
    <row r="161" spans="1:8" ht="15.6" x14ac:dyDescent="0.25">
      <c r="A161" s="132" t="s">
        <v>0</v>
      </c>
      <c r="B161" s="133" t="s">
        <v>1</v>
      </c>
      <c r="C161" s="133" t="s">
        <v>2</v>
      </c>
      <c r="D161" s="133" t="s">
        <v>3</v>
      </c>
      <c r="E161" s="133" t="s">
        <v>4</v>
      </c>
      <c r="F161" s="133" t="s">
        <v>421</v>
      </c>
      <c r="G161" s="224" t="s">
        <v>5</v>
      </c>
      <c r="H161" s="134" t="s">
        <v>421</v>
      </c>
    </row>
    <row r="162" spans="1:8" ht="16.2" thickBot="1" x14ac:dyDescent="0.3">
      <c r="A162" s="135" t="s">
        <v>6</v>
      </c>
      <c r="B162" s="136"/>
      <c r="C162" s="136" t="s">
        <v>422</v>
      </c>
      <c r="D162" s="137"/>
      <c r="E162" s="137" t="s">
        <v>7</v>
      </c>
      <c r="F162" s="137" t="s">
        <v>8</v>
      </c>
      <c r="G162" s="225"/>
      <c r="H162" s="138" t="s">
        <v>9</v>
      </c>
    </row>
    <row r="163" spans="1:8" x14ac:dyDescent="0.25">
      <c r="A163" s="256"/>
      <c r="B163" s="60" t="s">
        <v>10</v>
      </c>
      <c r="C163" s="257"/>
      <c r="D163" s="258"/>
      <c r="E163" s="259"/>
      <c r="F163" s="259"/>
      <c r="G163" s="259"/>
      <c r="H163" s="259"/>
    </row>
    <row r="164" spans="1:8" x14ac:dyDescent="0.25">
      <c r="A164" s="256"/>
      <c r="B164" s="36" t="s">
        <v>97</v>
      </c>
      <c r="C164" s="257"/>
      <c r="D164" s="260"/>
      <c r="E164" s="261"/>
      <c r="F164" s="261"/>
      <c r="G164" s="261"/>
      <c r="H164" s="261"/>
    </row>
    <row r="165" spans="1:8" x14ac:dyDescent="0.25">
      <c r="A165" s="256"/>
      <c r="B165" s="36" t="s">
        <v>12</v>
      </c>
      <c r="C165" s="257"/>
      <c r="D165" s="260"/>
      <c r="E165" s="261"/>
      <c r="F165" s="261"/>
      <c r="G165" s="261"/>
      <c r="H165" s="261"/>
    </row>
    <row r="166" spans="1:8" x14ac:dyDescent="0.25">
      <c r="A166" s="61" t="s">
        <v>98</v>
      </c>
      <c r="B166" s="62"/>
      <c r="C166" s="62"/>
      <c r="D166" s="4"/>
      <c r="E166" s="62"/>
      <c r="F166" s="62"/>
      <c r="G166" s="62"/>
      <c r="H166" s="63"/>
    </row>
    <row r="167" spans="1:8" x14ac:dyDescent="0.25">
      <c r="A167" s="64" t="s">
        <v>99</v>
      </c>
      <c r="B167" s="62" t="s">
        <v>100</v>
      </c>
      <c r="C167" s="62">
        <v>34.6</v>
      </c>
      <c r="D167" s="4" t="s">
        <v>101</v>
      </c>
      <c r="E167" s="4" t="s">
        <v>59</v>
      </c>
      <c r="F167" s="63"/>
      <c r="G167" s="26">
        <v>0.21</v>
      </c>
      <c r="H167" s="43">
        <f t="shared" ref="H167" si="4">F167*1.21</f>
        <v>0</v>
      </c>
    </row>
    <row r="168" spans="1:8" x14ac:dyDescent="0.25">
      <c r="A168" s="61" t="s">
        <v>102</v>
      </c>
      <c r="B168" s="62"/>
      <c r="C168" s="62"/>
      <c r="D168" s="4"/>
      <c r="E168" s="62"/>
      <c r="F168" s="62"/>
      <c r="G168" s="26"/>
      <c r="H168" s="63"/>
    </row>
    <row r="169" spans="1:8" x14ac:dyDescent="0.25">
      <c r="A169" s="64" t="s">
        <v>103</v>
      </c>
      <c r="B169" s="62" t="s">
        <v>104</v>
      </c>
      <c r="C169" s="62">
        <v>52.2</v>
      </c>
      <c r="D169" s="4" t="s">
        <v>105</v>
      </c>
      <c r="E169" s="4" t="s">
        <v>59</v>
      </c>
      <c r="F169" s="63"/>
      <c r="G169" s="26">
        <v>0.21</v>
      </c>
      <c r="H169" s="43">
        <f t="shared" ref="H169:H177" si="5">F169*1.21</f>
        <v>0</v>
      </c>
    </row>
    <row r="170" spans="1:8" x14ac:dyDescent="0.25">
      <c r="A170" s="64" t="s">
        <v>106</v>
      </c>
      <c r="B170" s="62" t="s">
        <v>107</v>
      </c>
      <c r="C170" s="62">
        <v>26.51</v>
      </c>
      <c r="D170" s="4" t="s">
        <v>105</v>
      </c>
      <c r="E170" s="4" t="s">
        <v>59</v>
      </c>
      <c r="F170" s="63"/>
      <c r="G170" s="26">
        <v>0.21</v>
      </c>
      <c r="H170" s="43">
        <f t="shared" si="5"/>
        <v>0</v>
      </c>
    </row>
    <row r="171" spans="1:8" x14ac:dyDescent="0.25">
      <c r="A171" s="64" t="s">
        <v>108</v>
      </c>
      <c r="B171" s="62" t="s">
        <v>107</v>
      </c>
      <c r="C171" s="62">
        <v>27.97</v>
      </c>
      <c r="D171" s="4" t="s">
        <v>105</v>
      </c>
      <c r="E171" s="4" t="s">
        <v>59</v>
      </c>
      <c r="F171" s="63"/>
      <c r="G171" s="26">
        <v>0.21</v>
      </c>
      <c r="H171" s="43">
        <f t="shared" si="5"/>
        <v>0</v>
      </c>
    </row>
    <row r="172" spans="1:8" x14ac:dyDescent="0.25">
      <c r="A172" s="64" t="s">
        <v>109</v>
      </c>
      <c r="B172" s="62" t="s">
        <v>74</v>
      </c>
      <c r="C172" s="62">
        <v>3.44</v>
      </c>
      <c r="D172" s="4" t="s">
        <v>105</v>
      </c>
      <c r="E172" s="4" t="s">
        <v>59</v>
      </c>
      <c r="F172" s="63"/>
      <c r="G172" s="26">
        <v>0.21</v>
      </c>
      <c r="H172" s="43">
        <f t="shared" si="5"/>
        <v>0</v>
      </c>
    </row>
    <row r="173" spans="1:8" x14ac:dyDescent="0.25">
      <c r="A173" s="64" t="s">
        <v>110</v>
      </c>
      <c r="B173" s="62" t="s">
        <v>73</v>
      </c>
      <c r="C173" s="62">
        <v>2.56</v>
      </c>
      <c r="D173" s="4" t="s">
        <v>105</v>
      </c>
      <c r="E173" s="4" t="s">
        <v>59</v>
      </c>
      <c r="F173" s="63"/>
      <c r="G173" s="26">
        <v>0.21</v>
      </c>
      <c r="H173" s="43">
        <f t="shared" si="5"/>
        <v>0</v>
      </c>
    </row>
    <row r="174" spans="1:8" x14ac:dyDescent="0.25">
      <c r="A174" s="64" t="s">
        <v>111</v>
      </c>
      <c r="B174" s="62" t="s">
        <v>75</v>
      </c>
      <c r="C174" s="62">
        <v>1.4</v>
      </c>
      <c r="D174" s="4" t="s">
        <v>105</v>
      </c>
      <c r="E174" s="4" t="s">
        <v>59</v>
      </c>
      <c r="F174" s="63"/>
      <c r="G174" s="26">
        <v>0.21</v>
      </c>
      <c r="H174" s="43">
        <f t="shared" si="5"/>
        <v>0</v>
      </c>
    </row>
    <row r="175" spans="1:8" x14ac:dyDescent="0.25">
      <c r="A175" s="64" t="s">
        <v>112</v>
      </c>
      <c r="B175" s="62" t="s">
        <v>113</v>
      </c>
      <c r="C175" s="62">
        <v>1.31</v>
      </c>
      <c r="D175" s="4" t="s">
        <v>105</v>
      </c>
      <c r="E175" s="4" t="s">
        <v>59</v>
      </c>
      <c r="F175" s="63"/>
      <c r="G175" s="26">
        <v>0.21</v>
      </c>
      <c r="H175" s="43">
        <f t="shared" si="5"/>
        <v>0</v>
      </c>
    </row>
    <row r="176" spans="1:8" x14ac:dyDescent="0.25">
      <c r="A176" s="64" t="s">
        <v>114</v>
      </c>
      <c r="B176" s="62" t="s">
        <v>115</v>
      </c>
      <c r="C176" s="62">
        <v>12.28</v>
      </c>
      <c r="D176" s="4" t="s">
        <v>105</v>
      </c>
      <c r="E176" s="4" t="s">
        <v>59</v>
      </c>
      <c r="F176" s="63"/>
      <c r="G176" s="26">
        <v>0.21</v>
      </c>
      <c r="H176" s="43">
        <f t="shared" si="5"/>
        <v>0</v>
      </c>
    </row>
    <row r="177" spans="1:8" x14ac:dyDescent="0.25">
      <c r="A177" s="64" t="s">
        <v>116</v>
      </c>
      <c r="B177" s="62" t="s">
        <v>115</v>
      </c>
      <c r="C177" s="62">
        <v>34.03</v>
      </c>
      <c r="D177" s="4" t="s">
        <v>105</v>
      </c>
      <c r="E177" s="4" t="s">
        <v>59</v>
      </c>
      <c r="F177" s="63"/>
      <c r="G177" s="26">
        <v>0.21</v>
      </c>
      <c r="H177" s="43">
        <f t="shared" si="5"/>
        <v>0</v>
      </c>
    </row>
    <row r="178" spans="1:8" x14ac:dyDescent="0.25">
      <c r="A178" s="61" t="s">
        <v>13</v>
      </c>
      <c r="B178" s="62"/>
      <c r="C178" s="62"/>
      <c r="D178" s="4"/>
      <c r="E178" s="62"/>
      <c r="F178" s="62"/>
      <c r="G178" s="26"/>
      <c r="H178" s="63"/>
    </row>
    <row r="179" spans="1:8" x14ac:dyDescent="0.25">
      <c r="A179" s="65" t="s">
        <v>117</v>
      </c>
      <c r="B179" s="62" t="s">
        <v>118</v>
      </c>
      <c r="C179" s="62">
        <v>45.43</v>
      </c>
      <c r="D179" s="4" t="s">
        <v>105</v>
      </c>
      <c r="E179" s="4" t="s">
        <v>59</v>
      </c>
      <c r="F179" s="63"/>
      <c r="G179" s="26">
        <v>0.21</v>
      </c>
      <c r="H179" s="43">
        <f t="shared" ref="H179:H195" si="6">F179*1.21</f>
        <v>0</v>
      </c>
    </row>
    <row r="180" spans="1:8" x14ac:dyDescent="0.25">
      <c r="A180" s="65" t="s">
        <v>119</v>
      </c>
      <c r="B180" s="62" t="s">
        <v>120</v>
      </c>
      <c r="C180" s="62">
        <v>14.87</v>
      </c>
      <c r="D180" s="4" t="s">
        <v>105</v>
      </c>
      <c r="E180" s="4" t="s">
        <v>59</v>
      </c>
      <c r="F180" s="63"/>
      <c r="G180" s="26">
        <v>0.21</v>
      </c>
      <c r="H180" s="43">
        <f t="shared" si="6"/>
        <v>0</v>
      </c>
    </row>
    <row r="181" spans="1:8" x14ac:dyDescent="0.25">
      <c r="A181" s="65" t="s">
        <v>121</v>
      </c>
      <c r="B181" s="62" t="s">
        <v>122</v>
      </c>
      <c r="C181" s="62">
        <v>6.28</v>
      </c>
      <c r="D181" s="4" t="s">
        <v>105</v>
      </c>
      <c r="E181" s="4" t="s">
        <v>59</v>
      </c>
      <c r="F181" s="63"/>
      <c r="G181" s="26">
        <v>0.21</v>
      </c>
      <c r="H181" s="43">
        <f t="shared" si="6"/>
        <v>0</v>
      </c>
    </row>
    <row r="182" spans="1:8" x14ac:dyDescent="0.25">
      <c r="A182" s="65" t="s">
        <v>123</v>
      </c>
      <c r="B182" s="62" t="s">
        <v>124</v>
      </c>
      <c r="C182" s="62">
        <v>2.2599999999999998</v>
      </c>
      <c r="D182" s="4" t="s">
        <v>105</v>
      </c>
      <c r="E182" s="4" t="s">
        <v>59</v>
      </c>
      <c r="F182" s="63"/>
      <c r="G182" s="26">
        <v>0.21</v>
      </c>
      <c r="H182" s="43">
        <f t="shared" si="6"/>
        <v>0</v>
      </c>
    </row>
    <row r="183" spans="1:8" x14ac:dyDescent="0.25">
      <c r="A183" s="65" t="s">
        <v>125</v>
      </c>
      <c r="B183" s="62" t="s">
        <v>126</v>
      </c>
      <c r="C183" s="62">
        <v>1.53</v>
      </c>
      <c r="D183" s="4" t="s">
        <v>105</v>
      </c>
      <c r="E183" s="4" t="s">
        <v>59</v>
      </c>
      <c r="F183" s="63"/>
      <c r="G183" s="26">
        <v>0.21</v>
      </c>
      <c r="H183" s="43">
        <f t="shared" si="6"/>
        <v>0</v>
      </c>
    </row>
    <row r="184" spans="1:8" x14ac:dyDescent="0.25">
      <c r="A184" s="65" t="s">
        <v>127</v>
      </c>
      <c r="B184" s="62" t="s">
        <v>91</v>
      </c>
      <c r="C184" s="62">
        <v>29.42</v>
      </c>
      <c r="D184" s="4" t="s">
        <v>105</v>
      </c>
      <c r="E184" s="4" t="s">
        <v>59</v>
      </c>
      <c r="F184" s="63"/>
      <c r="G184" s="26">
        <v>0.21</v>
      </c>
      <c r="H184" s="43">
        <f t="shared" si="6"/>
        <v>0</v>
      </c>
    </row>
    <row r="185" spans="1:8" x14ac:dyDescent="0.25">
      <c r="A185" s="65" t="s">
        <v>128</v>
      </c>
      <c r="B185" s="62" t="s">
        <v>75</v>
      </c>
      <c r="C185" s="62">
        <v>12.4</v>
      </c>
      <c r="D185" s="4" t="s">
        <v>105</v>
      </c>
      <c r="E185" s="4" t="s">
        <v>59</v>
      </c>
      <c r="F185" s="63"/>
      <c r="G185" s="26">
        <v>0.21</v>
      </c>
      <c r="H185" s="43">
        <f t="shared" si="6"/>
        <v>0</v>
      </c>
    </row>
    <row r="186" spans="1:8" x14ac:dyDescent="0.25">
      <c r="A186" s="65" t="s">
        <v>129</v>
      </c>
      <c r="B186" s="62" t="s">
        <v>89</v>
      </c>
      <c r="C186" s="62">
        <v>9.84</v>
      </c>
      <c r="D186" s="4" t="s">
        <v>130</v>
      </c>
      <c r="E186" s="4" t="s">
        <v>59</v>
      </c>
      <c r="F186" s="63"/>
      <c r="G186" s="26">
        <v>0.21</v>
      </c>
      <c r="H186" s="43">
        <f t="shared" si="6"/>
        <v>0</v>
      </c>
    </row>
    <row r="187" spans="1:8" x14ac:dyDescent="0.25">
      <c r="A187" s="66">
        <v>44835</v>
      </c>
      <c r="B187" s="62" t="s">
        <v>131</v>
      </c>
      <c r="C187" s="62">
        <v>32.950000000000003</v>
      </c>
      <c r="D187" s="4" t="s">
        <v>105</v>
      </c>
      <c r="E187" s="4" t="s">
        <v>59</v>
      </c>
      <c r="F187" s="63"/>
      <c r="G187" s="26">
        <v>0.21</v>
      </c>
      <c r="H187" s="43">
        <f t="shared" si="6"/>
        <v>0</v>
      </c>
    </row>
    <row r="188" spans="1:8" x14ac:dyDescent="0.25">
      <c r="A188" s="66">
        <v>44866</v>
      </c>
      <c r="B188" s="62" t="s">
        <v>132</v>
      </c>
      <c r="C188" s="62">
        <v>16.170000000000002</v>
      </c>
      <c r="D188" s="4" t="s">
        <v>105</v>
      </c>
      <c r="E188" s="4" t="s">
        <v>59</v>
      </c>
      <c r="F188" s="63"/>
      <c r="G188" s="26">
        <v>0.21</v>
      </c>
      <c r="H188" s="43">
        <f t="shared" si="6"/>
        <v>0</v>
      </c>
    </row>
    <row r="189" spans="1:8" x14ac:dyDescent="0.25">
      <c r="A189" s="66">
        <v>44896</v>
      </c>
      <c r="B189" s="62" t="s">
        <v>133</v>
      </c>
      <c r="C189" s="62">
        <v>2.56</v>
      </c>
      <c r="D189" s="4" t="s">
        <v>105</v>
      </c>
      <c r="E189" s="4" t="s">
        <v>59</v>
      </c>
      <c r="F189" s="63"/>
      <c r="G189" s="26">
        <v>0.21</v>
      </c>
      <c r="H189" s="43">
        <f t="shared" si="6"/>
        <v>0</v>
      </c>
    </row>
    <row r="190" spans="1:8" x14ac:dyDescent="0.25">
      <c r="A190" s="67">
        <v>41275</v>
      </c>
      <c r="B190" s="62" t="s">
        <v>134</v>
      </c>
      <c r="C190" s="62">
        <v>3.05</v>
      </c>
      <c r="D190" s="4" t="s">
        <v>105</v>
      </c>
      <c r="E190" s="4" t="s">
        <v>59</v>
      </c>
      <c r="F190" s="63"/>
      <c r="G190" s="26">
        <v>0.21</v>
      </c>
      <c r="H190" s="43">
        <f t="shared" si="6"/>
        <v>0</v>
      </c>
    </row>
    <row r="191" spans="1:8" x14ac:dyDescent="0.25">
      <c r="A191" s="67">
        <v>41640</v>
      </c>
      <c r="B191" s="62" t="s">
        <v>89</v>
      </c>
      <c r="C191" s="62">
        <v>8.76</v>
      </c>
      <c r="D191" s="4" t="s">
        <v>105</v>
      </c>
      <c r="E191" s="4" t="s">
        <v>59</v>
      </c>
      <c r="F191" s="63"/>
      <c r="G191" s="26">
        <v>0.21</v>
      </c>
      <c r="H191" s="43">
        <f t="shared" si="6"/>
        <v>0</v>
      </c>
    </row>
    <row r="192" spans="1:8" x14ac:dyDescent="0.25">
      <c r="A192" s="64" t="s">
        <v>135</v>
      </c>
      <c r="B192" s="62" t="s">
        <v>136</v>
      </c>
      <c r="C192" s="62">
        <v>4.1100000000000003</v>
      </c>
      <c r="D192" s="4" t="s">
        <v>101</v>
      </c>
      <c r="E192" s="4" t="s">
        <v>59</v>
      </c>
      <c r="F192" s="63"/>
      <c r="G192" s="26">
        <v>0.21</v>
      </c>
      <c r="H192" s="43">
        <f t="shared" si="6"/>
        <v>0</v>
      </c>
    </row>
    <row r="193" spans="1:8" x14ac:dyDescent="0.25">
      <c r="A193" s="64" t="s">
        <v>137</v>
      </c>
      <c r="B193" s="62" t="s">
        <v>75</v>
      </c>
      <c r="C193" s="62">
        <v>7.3</v>
      </c>
      <c r="D193" s="4" t="s">
        <v>101</v>
      </c>
      <c r="E193" s="4" t="s">
        <v>59</v>
      </c>
      <c r="F193" s="63"/>
      <c r="G193" s="26">
        <v>0.21</v>
      </c>
      <c r="H193" s="43">
        <f t="shared" si="6"/>
        <v>0</v>
      </c>
    </row>
    <row r="194" spans="1:8" x14ac:dyDescent="0.25">
      <c r="A194" s="67">
        <v>43101</v>
      </c>
      <c r="B194" s="62" t="s">
        <v>138</v>
      </c>
      <c r="C194" s="62">
        <v>37.619999999999997</v>
      </c>
      <c r="D194" s="4" t="s">
        <v>139</v>
      </c>
      <c r="E194" s="4" t="s">
        <v>59</v>
      </c>
      <c r="F194" s="63"/>
      <c r="G194" s="26">
        <v>0.21</v>
      </c>
      <c r="H194" s="43">
        <f t="shared" si="6"/>
        <v>0</v>
      </c>
    </row>
    <row r="195" spans="1:8" x14ac:dyDescent="0.25">
      <c r="A195" s="67">
        <v>43466</v>
      </c>
      <c r="B195" s="62" t="s">
        <v>75</v>
      </c>
      <c r="C195" s="62">
        <v>28.71</v>
      </c>
      <c r="D195" s="4" t="s">
        <v>139</v>
      </c>
      <c r="E195" s="4" t="s">
        <v>59</v>
      </c>
      <c r="F195" s="63"/>
      <c r="G195" s="26">
        <v>0.21</v>
      </c>
      <c r="H195" s="43">
        <f t="shared" si="6"/>
        <v>0</v>
      </c>
    </row>
    <row r="196" spans="1:8" x14ac:dyDescent="0.25">
      <c r="A196" s="68" t="s">
        <v>32</v>
      </c>
      <c r="B196" s="62"/>
      <c r="C196" s="62"/>
      <c r="D196" s="4"/>
      <c r="E196" s="4"/>
      <c r="F196" s="62"/>
      <c r="G196" s="26"/>
      <c r="H196" s="63"/>
    </row>
    <row r="197" spans="1:8" x14ac:dyDescent="0.25">
      <c r="A197" s="65" t="s">
        <v>140</v>
      </c>
      <c r="B197" s="62" t="s">
        <v>91</v>
      </c>
      <c r="C197" s="62">
        <v>35.729999999999997</v>
      </c>
      <c r="D197" s="4" t="s">
        <v>105</v>
      </c>
      <c r="E197" s="4" t="s">
        <v>59</v>
      </c>
      <c r="F197" s="63"/>
      <c r="G197" s="26">
        <v>0.21</v>
      </c>
      <c r="H197" s="43">
        <f t="shared" ref="H197:H212" si="7">F197*1.21</f>
        <v>0</v>
      </c>
    </row>
    <row r="198" spans="1:8" x14ac:dyDescent="0.25">
      <c r="A198" s="65" t="s">
        <v>141</v>
      </c>
      <c r="B198" s="62" t="s">
        <v>142</v>
      </c>
      <c r="C198" s="62">
        <v>78.28</v>
      </c>
      <c r="D198" s="4" t="s">
        <v>130</v>
      </c>
      <c r="E198" s="4" t="s">
        <v>59</v>
      </c>
      <c r="F198" s="63"/>
      <c r="G198" s="26">
        <v>0.21</v>
      </c>
      <c r="H198" s="43">
        <f t="shared" si="7"/>
        <v>0</v>
      </c>
    </row>
    <row r="199" spans="1:8" x14ac:dyDescent="0.25">
      <c r="A199" s="65" t="s">
        <v>143</v>
      </c>
      <c r="B199" s="62" t="s">
        <v>144</v>
      </c>
      <c r="C199" s="62">
        <v>2.63</v>
      </c>
      <c r="D199" s="4" t="s">
        <v>105</v>
      </c>
      <c r="E199" s="4" t="s">
        <v>59</v>
      </c>
      <c r="F199" s="63"/>
      <c r="G199" s="26">
        <v>0.21</v>
      </c>
      <c r="H199" s="43">
        <f t="shared" si="7"/>
        <v>0</v>
      </c>
    </row>
    <row r="200" spans="1:8" x14ac:dyDescent="0.25">
      <c r="A200" s="65" t="s">
        <v>145</v>
      </c>
      <c r="B200" s="62" t="s">
        <v>89</v>
      </c>
      <c r="C200" s="62">
        <v>9.61</v>
      </c>
      <c r="D200" s="4" t="s">
        <v>105</v>
      </c>
      <c r="E200" s="4" t="s">
        <v>59</v>
      </c>
      <c r="F200" s="63"/>
      <c r="G200" s="26">
        <v>0.21</v>
      </c>
      <c r="H200" s="43">
        <f t="shared" si="7"/>
        <v>0</v>
      </c>
    </row>
    <row r="201" spans="1:8" x14ac:dyDescent="0.25">
      <c r="A201" s="65" t="s">
        <v>146</v>
      </c>
      <c r="B201" s="62" t="s">
        <v>75</v>
      </c>
      <c r="C201" s="62">
        <v>13.41</v>
      </c>
      <c r="D201" s="4" t="s">
        <v>105</v>
      </c>
      <c r="E201" s="4" t="s">
        <v>59</v>
      </c>
      <c r="F201" s="63"/>
      <c r="G201" s="26">
        <v>0.21</v>
      </c>
      <c r="H201" s="43">
        <f t="shared" si="7"/>
        <v>0</v>
      </c>
    </row>
    <row r="202" spans="1:8" x14ac:dyDescent="0.25">
      <c r="A202" s="65" t="s">
        <v>147</v>
      </c>
      <c r="B202" s="62" t="s">
        <v>94</v>
      </c>
      <c r="C202" s="62">
        <v>2.5299999999999998</v>
      </c>
      <c r="D202" s="4" t="s">
        <v>105</v>
      </c>
      <c r="E202" s="4" t="s">
        <v>59</v>
      </c>
      <c r="F202" s="63"/>
      <c r="G202" s="26">
        <v>0.21</v>
      </c>
      <c r="H202" s="43">
        <f t="shared" si="7"/>
        <v>0</v>
      </c>
    </row>
    <row r="203" spans="1:8" x14ac:dyDescent="0.25">
      <c r="A203" s="65" t="s">
        <v>148</v>
      </c>
      <c r="B203" s="62" t="s">
        <v>74</v>
      </c>
      <c r="C203" s="62">
        <v>4.45</v>
      </c>
      <c r="D203" s="4" t="s">
        <v>105</v>
      </c>
      <c r="E203" s="4" t="s">
        <v>59</v>
      </c>
      <c r="F203" s="63"/>
      <c r="G203" s="26">
        <v>0.21</v>
      </c>
      <c r="H203" s="43">
        <f t="shared" si="7"/>
        <v>0</v>
      </c>
    </row>
    <row r="204" spans="1:8" x14ac:dyDescent="0.25">
      <c r="A204" s="65" t="s">
        <v>149</v>
      </c>
      <c r="B204" s="62" t="s">
        <v>73</v>
      </c>
      <c r="C204" s="62">
        <v>4.67</v>
      </c>
      <c r="D204" s="4" t="s">
        <v>105</v>
      </c>
      <c r="E204" s="4" t="s">
        <v>59</v>
      </c>
      <c r="F204" s="63"/>
      <c r="G204" s="26">
        <v>0.21</v>
      </c>
      <c r="H204" s="43">
        <f t="shared" si="7"/>
        <v>0</v>
      </c>
    </row>
    <row r="205" spans="1:8" x14ac:dyDescent="0.25">
      <c r="A205" s="65" t="s">
        <v>150</v>
      </c>
      <c r="B205" s="62" t="s">
        <v>151</v>
      </c>
      <c r="C205" s="62">
        <v>3.91</v>
      </c>
      <c r="D205" s="4" t="s">
        <v>105</v>
      </c>
      <c r="E205" s="4" t="s">
        <v>59</v>
      </c>
      <c r="F205" s="63"/>
      <c r="G205" s="26">
        <v>0.21</v>
      </c>
      <c r="H205" s="43">
        <f t="shared" si="7"/>
        <v>0</v>
      </c>
    </row>
    <row r="206" spans="1:8" x14ac:dyDescent="0.25">
      <c r="A206" s="65" t="s">
        <v>152</v>
      </c>
      <c r="B206" s="62" t="s">
        <v>153</v>
      </c>
      <c r="C206" s="62">
        <v>41.13</v>
      </c>
      <c r="D206" s="4" t="s">
        <v>130</v>
      </c>
      <c r="E206" s="4" t="s">
        <v>59</v>
      </c>
      <c r="F206" s="63"/>
      <c r="G206" s="26">
        <v>0.21</v>
      </c>
      <c r="H206" s="43">
        <f t="shared" si="7"/>
        <v>0</v>
      </c>
    </row>
    <row r="207" spans="1:8" x14ac:dyDescent="0.25">
      <c r="A207" s="65" t="s">
        <v>154</v>
      </c>
      <c r="B207" s="62" t="s">
        <v>75</v>
      </c>
      <c r="C207" s="62">
        <v>13.28</v>
      </c>
      <c r="D207" s="4" t="s">
        <v>105</v>
      </c>
      <c r="E207" s="4" t="s">
        <v>59</v>
      </c>
      <c r="F207" s="63"/>
      <c r="G207" s="26">
        <v>0.21</v>
      </c>
      <c r="H207" s="43">
        <f t="shared" si="7"/>
        <v>0</v>
      </c>
    </row>
    <row r="208" spans="1:8" x14ac:dyDescent="0.25">
      <c r="A208" s="65" t="s">
        <v>155</v>
      </c>
      <c r="B208" s="62" t="s">
        <v>132</v>
      </c>
      <c r="C208" s="62">
        <v>27.01</v>
      </c>
      <c r="D208" s="4" t="s">
        <v>105</v>
      </c>
      <c r="E208" s="4" t="s">
        <v>59</v>
      </c>
      <c r="F208" s="63"/>
      <c r="G208" s="26">
        <v>0.21</v>
      </c>
      <c r="H208" s="43">
        <f t="shared" si="7"/>
        <v>0</v>
      </c>
    </row>
    <row r="209" spans="1:8" x14ac:dyDescent="0.25">
      <c r="A209" s="65" t="s">
        <v>156</v>
      </c>
      <c r="B209" s="62" t="s">
        <v>90</v>
      </c>
      <c r="C209" s="62">
        <v>6</v>
      </c>
      <c r="D209" s="4" t="s">
        <v>105</v>
      </c>
      <c r="E209" s="4" t="s">
        <v>59</v>
      </c>
      <c r="F209" s="63"/>
      <c r="G209" s="26">
        <v>0.21</v>
      </c>
      <c r="H209" s="43">
        <f t="shared" si="7"/>
        <v>0</v>
      </c>
    </row>
    <row r="210" spans="1:8" x14ac:dyDescent="0.25">
      <c r="A210" s="65" t="s">
        <v>157</v>
      </c>
      <c r="B210" s="62" t="s">
        <v>158</v>
      </c>
      <c r="C210" s="62">
        <v>3.49</v>
      </c>
      <c r="D210" s="4" t="s">
        <v>105</v>
      </c>
      <c r="E210" s="4" t="s">
        <v>59</v>
      </c>
      <c r="F210" s="63"/>
      <c r="G210" s="26">
        <v>0.21</v>
      </c>
      <c r="H210" s="43">
        <f t="shared" si="7"/>
        <v>0</v>
      </c>
    </row>
    <row r="211" spans="1:8" x14ac:dyDescent="0.25">
      <c r="A211" s="65" t="s">
        <v>159</v>
      </c>
      <c r="B211" s="62" t="s">
        <v>160</v>
      </c>
      <c r="C211" s="62">
        <v>1.45</v>
      </c>
      <c r="D211" s="4" t="s">
        <v>105</v>
      </c>
      <c r="E211" s="4" t="s">
        <v>59</v>
      </c>
      <c r="F211" s="63"/>
      <c r="G211" s="26">
        <v>0.21</v>
      </c>
      <c r="H211" s="43">
        <f t="shared" si="7"/>
        <v>0</v>
      </c>
    </row>
    <row r="212" spans="1:8" x14ac:dyDescent="0.25">
      <c r="A212" s="64" t="s">
        <v>161</v>
      </c>
      <c r="B212" s="62" t="s">
        <v>162</v>
      </c>
      <c r="C212" s="62">
        <v>1.4</v>
      </c>
      <c r="D212" s="4" t="s">
        <v>105</v>
      </c>
      <c r="E212" s="4" t="s">
        <v>59</v>
      </c>
      <c r="F212" s="63"/>
      <c r="G212" s="26">
        <v>0.21</v>
      </c>
      <c r="H212" s="43">
        <f t="shared" si="7"/>
        <v>0</v>
      </c>
    </row>
    <row r="213" spans="1:8" x14ac:dyDescent="0.25">
      <c r="A213" s="68" t="s">
        <v>47</v>
      </c>
      <c r="B213" s="62"/>
      <c r="C213" s="62"/>
      <c r="D213" s="4"/>
      <c r="E213" s="4"/>
      <c r="F213" s="62"/>
      <c r="G213" s="26"/>
      <c r="H213" s="63"/>
    </row>
    <row r="214" spans="1:8" x14ac:dyDescent="0.25">
      <c r="A214" s="65" t="s">
        <v>163</v>
      </c>
      <c r="B214" s="62" t="s">
        <v>91</v>
      </c>
      <c r="C214" s="62">
        <v>50.45</v>
      </c>
      <c r="D214" s="4" t="s">
        <v>105</v>
      </c>
      <c r="E214" s="4" t="s">
        <v>59</v>
      </c>
      <c r="F214" s="63"/>
      <c r="G214" s="26">
        <v>0.21</v>
      </c>
      <c r="H214" s="43">
        <f t="shared" ref="H214:H218" si="8">F214*1.21</f>
        <v>0</v>
      </c>
    </row>
    <row r="215" spans="1:8" x14ac:dyDescent="0.25">
      <c r="A215" s="65" t="s">
        <v>164</v>
      </c>
      <c r="B215" s="62" t="s">
        <v>165</v>
      </c>
      <c r="C215" s="62">
        <v>7.37</v>
      </c>
      <c r="D215" s="4" t="s">
        <v>105</v>
      </c>
      <c r="E215" s="4" t="s">
        <v>59</v>
      </c>
      <c r="F215" s="63"/>
      <c r="G215" s="26">
        <v>0.21</v>
      </c>
      <c r="H215" s="43">
        <f t="shared" si="8"/>
        <v>0</v>
      </c>
    </row>
    <row r="216" spans="1:8" x14ac:dyDescent="0.25">
      <c r="A216" s="65" t="s">
        <v>166</v>
      </c>
      <c r="B216" s="62" t="s">
        <v>167</v>
      </c>
      <c r="C216" s="62">
        <v>6.45</v>
      </c>
      <c r="D216" s="4" t="s">
        <v>105</v>
      </c>
      <c r="E216" s="4" t="s">
        <v>59</v>
      </c>
      <c r="F216" s="63"/>
      <c r="G216" s="26">
        <v>0.21</v>
      </c>
      <c r="H216" s="43">
        <f t="shared" si="8"/>
        <v>0</v>
      </c>
    </row>
    <row r="217" spans="1:8" x14ac:dyDescent="0.25">
      <c r="A217" s="65" t="s">
        <v>168</v>
      </c>
      <c r="B217" s="62" t="s">
        <v>169</v>
      </c>
      <c r="C217" s="62">
        <v>53</v>
      </c>
      <c r="D217" s="4" t="s">
        <v>130</v>
      </c>
      <c r="E217" s="4" t="s">
        <v>59</v>
      </c>
      <c r="F217" s="63"/>
      <c r="G217" s="26">
        <v>0.21</v>
      </c>
      <c r="H217" s="43">
        <f t="shared" si="8"/>
        <v>0</v>
      </c>
    </row>
    <row r="218" spans="1:8" x14ac:dyDescent="0.25">
      <c r="A218" s="65" t="s">
        <v>170</v>
      </c>
      <c r="B218" s="62" t="s">
        <v>171</v>
      </c>
      <c r="C218" s="62">
        <v>6.6</v>
      </c>
      <c r="D218" s="4" t="s">
        <v>105</v>
      </c>
      <c r="E218" s="4" t="s">
        <v>59</v>
      </c>
      <c r="F218" s="63"/>
      <c r="G218" s="26">
        <v>0.21</v>
      </c>
      <c r="H218" s="43">
        <f t="shared" si="8"/>
        <v>0</v>
      </c>
    </row>
    <row r="219" spans="1:8" ht="13.8" thickBot="1" x14ac:dyDescent="0.3">
      <c r="A219" s="247" t="s">
        <v>172</v>
      </c>
      <c r="B219" s="248"/>
      <c r="C219" s="55">
        <f>SUM(C167:C218)</f>
        <v>832.41</v>
      </c>
      <c r="D219" s="30"/>
      <c r="E219" s="56"/>
      <c r="F219" s="59">
        <f>SUM(F166:F218)</f>
        <v>0</v>
      </c>
      <c r="G219" s="69">
        <v>0.21</v>
      </c>
      <c r="H219" s="59">
        <f>SUM(H167:H218)</f>
        <v>0</v>
      </c>
    </row>
    <row r="220" spans="1:8" ht="15.6" x14ac:dyDescent="0.25">
      <c r="A220" s="132" t="s">
        <v>0</v>
      </c>
      <c r="B220" s="133" t="s">
        <v>1</v>
      </c>
      <c r="C220" s="133" t="s">
        <v>2</v>
      </c>
      <c r="D220" s="133" t="s">
        <v>3</v>
      </c>
      <c r="E220" s="133" t="s">
        <v>4</v>
      </c>
      <c r="F220" s="133" t="s">
        <v>421</v>
      </c>
      <c r="G220" s="224" t="s">
        <v>5</v>
      </c>
      <c r="H220" s="134" t="s">
        <v>421</v>
      </c>
    </row>
    <row r="221" spans="1:8" ht="16.2" thickBot="1" x14ac:dyDescent="0.3">
      <c r="A221" s="135" t="s">
        <v>6</v>
      </c>
      <c r="B221" s="136"/>
      <c r="C221" s="136" t="s">
        <v>422</v>
      </c>
      <c r="D221" s="137"/>
      <c r="E221" s="137" t="s">
        <v>7</v>
      </c>
      <c r="F221" s="137" t="s">
        <v>8</v>
      </c>
      <c r="G221" s="225"/>
      <c r="H221" s="138" t="s">
        <v>9</v>
      </c>
    </row>
    <row r="222" spans="1:8" x14ac:dyDescent="0.25">
      <c r="A222" s="249"/>
      <c r="B222" s="60" t="s">
        <v>10</v>
      </c>
      <c r="C222" s="250"/>
      <c r="D222" s="70"/>
      <c r="E222" s="71"/>
      <c r="F222" s="71"/>
      <c r="G222" s="71"/>
      <c r="H222" s="72"/>
    </row>
    <row r="223" spans="1:8" x14ac:dyDescent="0.25">
      <c r="A223" s="249"/>
      <c r="B223" s="60" t="s">
        <v>173</v>
      </c>
      <c r="C223" s="250"/>
      <c r="D223" s="70"/>
      <c r="E223" s="71"/>
      <c r="F223" s="71"/>
      <c r="G223" s="71"/>
      <c r="H223" s="72"/>
    </row>
    <row r="224" spans="1:8" x14ac:dyDescent="0.25">
      <c r="A224" s="249"/>
      <c r="B224" s="60" t="s">
        <v>12</v>
      </c>
      <c r="C224" s="250"/>
      <c r="D224" s="70"/>
      <c r="E224" s="73"/>
      <c r="F224" s="73"/>
      <c r="G224" s="73"/>
      <c r="H224" s="74"/>
    </row>
    <row r="225" spans="1:8" ht="52.8" x14ac:dyDescent="0.25">
      <c r="A225" s="75" t="s">
        <v>174</v>
      </c>
      <c r="B225" s="76" t="s">
        <v>175</v>
      </c>
      <c r="C225" s="77">
        <v>34.450000000000003</v>
      </c>
      <c r="D225" s="78" t="s">
        <v>58</v>
      </c>
      <c r="E225" s="153" t="s">
        <v>176</v>
      </c>
      <c r="F225" s="79"/>
      <c r="G225" s="26">
        <v>0.21</v>
      </c>
      <c r="H225" s="43">
        <f>F225*1.21</f>
        <v>0</v>
      </c>
    </row>
    <row r="226" spans="1:8" ht="52.8" x14ac:dyDescent="0.25">
      <c r="A226" s="80" t="s">
        <v>177</v>
      </c>
      <c r="B226" s="81" t="s">
        <v>175</v>
      </c>
      <c r="C226" s="77">
        <v>48</v>
      </c>
      <c r="D226" s="82" t="s">
        <v>58</v>
      </c>
      <c r="E226" s="117" t="s">
        <v>178</v>
      </c>
      <c r="F226" s="83"/>
      <c r="G226" s="26">
        <v>0.21</v>
      </c>
      <c r="H226" s="43">
        <f t="shared" ref="H226:H290" si="9">F226*1.21</f>
        <v>0</v>
      </c>
    </row>
    <row r="227" spans="1:8" ht="52.8" x14ac:dyDescent="0.25">
      <c r="A227" s="80" t="s">
        <v>179</v>
      </c>
      <c r="B227" s="81" t="s">
        <v>175</v>
      </c>
      <c r="C227" s="84">
        <v>27.6</v>
      </c>
      <c r="D227" s="82" t="s">
        <v>58</v>
      </c>
      <c r="E227" s="117" t="s">
        <v>178</v>
      </c>
      <c r="F227" s="83"/>
      <c r="G227" s="26">
        <v>0.21</v>
      </c>
      <c r="H227" s="43">
        <f t="shared" si="9"/>
        <v>0</v>
      </c>
    </row>
    <row r="228" spans="1:8" x14ac:dyDescent="0.25">
      <c r="A228" s="85" t="s">
        <v>180</v>
      </c>
      <c r="B228" s="62"/>
      <c r="C228" s="38"/>
      <c r="D228" s="42"/>
      <c r="E228" s="4"/>
      <c r="F228" s="4"/>
      <c r="G228" s="26"/>
      <c r="H228" s="43"/>
    </row>
    <row r="229" spans="1:8" x14ac:dyDescent="0.25">
      <c r="A229" s="86"/>
      <c r="B229" s="62" t="s">
        <v>181</v>
      </c>
      <c r="C229" s="87">
        <v>108.68</v>
      </c>
      <c r="D229" s="39" t="s">
        <v>58</v>
      </c>
      <c r="E229" s="4" t="s">
        <v>59</v>
      </c>
      <c r="F229" s="12"/>
      <c r="G229" s="26">
        <v>0.21</v>
      </c>
      <c r="H229" s="43">
        <f t="shared" si="9"/>
        <v>0</v>
      </c>
    </row>
    <row r="230" spans="1:8" x14ac:dyDescent="0.25">
      <c r="A230" s="86"/>
      <c r="B230" s="88" t="s">
        <v>182</v>
      </c>
      <c r="C230" s="84">
        <v>39.270000000000003</v>
      </c>
      <c r="D230" s="89" t="s">
        <v>86</v>
      </c>
      <c r="E230" s="2" t="s">
        <v>59</v>
      </c>
      <c r="F230" s="83"/>
      <c r="G230" s="90">
        <v>0.21</v>
      </c>
      <c r="H230" s="43">
        <f t="shared" si="9"/>
        <v>0</v>
      </c>
    </row>
    <row r="231" spans="1:8" x14ac:dyDescent="0.25">
      <c r="A231" s="86"/>
      <c r="B231" s="81" t="s">
        <v>183</v>
      </c>
      <c r="C231" s="84"/>
      <c r="D231" s="89" t="s">
        <v>86</v>
      </c>
      <c r="E231" s="2"/>
      <c r="F231" s="83"/>
      <c r="G231" s="90"/>
      <c r="H231" s="43"/>
    </row>
    <row r="232" spans="1:8" x14ac:dyDescent="0.25">
      <c r="A232" s="86"/>
      <c r="B232" s="62" t="s">
        <v>92</v>
      </c>
      <c r="C232" s="38">
        <v>30.8</v>
      </c>
      <c r="D232" s="39" t="s">
        <v>58</v>
      </c>
      <c r="E232" s="4" t="s">
        <v>59</v>
      </c>
      <c r="F232" s="12"/>
      <c r="G232" s="26">
        <v>0.21</v>
      </c>
      <c r="H232" s="43">
        <f t="shared" si="9"/>
        <v>0</v>
      </c>
    </row>
    <row r="233" spans="1:8" x14ac:dyDescent="0.25">
      <c r="A233" s="86"/>
      <c r="B233" s="62" t="s">
        <v>184</v>
      </c>
      <c r="C233" s="87">
        <v>3.68</v>
      </c>
      <c r="D233" s="39" t="s">
        <v>58</v>
      </c>
      <c r="E233" s="4" t="s">
        <v>59</v>
      </c>
      <c r="F233" s="12"/>
      <c r="G233" s="26">
        <v>0.21</v>
      </c>
      <c r="H233" s="43">
        <f t="shared" si="9"/>
        <v>0</v>
      </c>
    </row>
    <row r="234" spans="1:8" x14ac:dyDescent="0.25">
      <c r="A234" s="85" t="s">
        <v>185</v>
      </c>
      <c r="B234" s="62"/>
      <c r="C234" s="87"/>
      <c r="D234" s="39"/>
      <c r="E234" s="4" t="s">
        <v>59</v>
      </c>
      <c r="F234" s="4"/>
      <c r="G234" s="26"/>
      <c r="H234" s="43"/>
    </row>
    <row r="235" spans="1:8" x14ac:dyDescent="0.25">
      <c r="A235" s="91"/>
      <c r="B235" s="92" t="s">
        <v>186</v>
      </c>
      <c r="C235" s="93">
        <v>12</v>
      </c>
      <c r="D235" s="94" t="s">
        <v>187</v>
      </c>
      <c r="E235" s="95" t="s">
        <v>59</v>
      </c>
      <c r="F235" s="83"/>
      <c r="G235" s="26">
        <v>0.21</v>
      </c>
      <c r="H235" s="43">
        <f t="shared" si="9"/>
        <v>0</v>
      </c>
    </row>
    <row r="236" spans="1:8" x14ac:dyDescent="0.25">
      <c r="A236" s="91"/>
      <c r="B236" s="92" t="s">
        <v>95</v>
      </c>
      <c r="C236" s="93">
        <v>1</v>
      </c>
      <c r="D236" s="94" t="s">
        <v>188</v>
      </c>
      <c r="E236" s="95" t="s">
        <v>59</v>
      </c>
      <c r="F236" s="83"/>
      <c r="G236" s="26">
        <v>0.21</v>
      </c>
      <c r="H236" s="43">
        <f t="shared" si="9"/>
        <v>0</v>
      </c>
    </row>
    <row r="237" spans="1:8" x14ac:dyDescent="0.25">
      <c r="A237" s="91"/>
      <c r="B237" s="92" t="s">
        <v>189</v>
      </c>
      <c r="C237" s="93">
        <v>11</v>
      </c>
      <c r="D237" s="94" t="s">
        <v>188</v>
      </c>
      <c r="E237" s="95" t="s">
        <v>59</v>
      </c>
      <c r="F237" s="83"/>
      <c r="G237" s="26">
        <v>0.21</v>
      </c>
      <c r="H237" s="43">
        <f t="shared" si="9"/>
        <v>0</v>
      </c>
    </row>
    <row r="238" spans="1:8" ht="26.4" x14ac:dyDescent="0.25">
      <c r="A238" s="91"/>
      <c r="B238" s="92" t="s">
        <v>190</v>
      </c>
      <c r="C238" s="93">
        <v>26.5</v>
      </c>
      <c r="D238" s="96" t="s">
        <v>191</v>
      </c>
      <c r="E238" s="95" t="s">
        <v>59</v>
      </c>
      <c r="F238" s="83"/>
      <c r="G238" s="26">
        <v>0.21</v>
      </c>
      <c r="H238" s="43">
        <f t="shared" si="9"/>
        <v>0</v>
      </c>
    </row>
    <row r="239" spans="1:8" ht="26.4" x14ac:dyDescent="0.25">
      <c r="A239" s="91"/>
      <c r="B239" s="92" t="s">
        <v>192</v>
      </c>
      <c r="C239" s="93">
        <v>39</v>
      </c>
      <c r="D239" s="96" t="s">
        <v>191</v>
      </c>
      <c r="E239" s="95" t="s">
        <v>59</v>
      </c>
      <c r="F239" s="83"/>
      <c r="G239" s="26">
        <v>0.21</v>
      </c>
      <c r="H239" s="43">
        <f t="shared" si="9"/>
        <v>0</v>
      </c>
    </row>
    <row r="240" spans="1:8" x14ac:dyDescent="0.25">
      <c r="A240" s="91"/>
      <c r="B240" s="92" t="s">
        <v>193</v>
      </c>
      <c r="C240" s="93">
        <v>15</v>
      </c>
      <c r="D240" s="94" t="s">
        <v>194</v>
      </c>
      <c r="E240" s="95"/>
      <c r="F240" s="83"/>
      <c r="G240" s="26">
        <v>0.21</v>
      </c>
      <c r="H240" s="43">
        <f t="shared" si="9"/>
        <v>0</v>
      </c>
    </row>
    <row r="241" spans="1:8" x14ac:dyDescent="0.25">
      <c r="A241" s="91"/>
      <c r="B241" s="92" t="s">
        <v>195</v>
      </c>
      <c r="C241" s="93">
        <v>6</v>
      </c>
      <c r="D241" s="94" t="s">
        <v>188</v>
      </c>
      <c r="E241" s="95" t="s">
        <v>59</v>
      </c>
      <c r="F241" s="83"/>
      <c r="G241" s="26">
        <v>0.21</v>
      </c>
      <c r="H241" s="43">
        <f t="shared" si="9"/>
        <v>0</v>
      </c>
    </row>
    <row r="242" spans="1:8" x14ac:dyDescent="0.25">
      <c r="A242" s="91"/>
      <c r="B242" s="92" t="s">
        <v>196</v>
      </c>
      <c r="C242" s="93">
        <v>12</v>
      </c>
      <c r="D242" s="94" t="s">
        <v>187</v>
      </c>
      <c r="E242" s="95" t="s">
        <v>197</v>
      </c>
      <c r="F242" s="83"/>
      <c r="G242" s="26">
        <v>0.21</v>
      </c>
      <c r="H242" s="43">
        <f t="shared" si="9"/>
        <v>0</v>
      </c>
    </row>
    <row r="243" spans="1:8" x14ac:dyDescent="0.25">
      <c r="A243" s="91"/>
      <c r="B243" s="92" t="s">
        <v>198</v>
      </c>
      <c r="C243" s="93">
        <v>28</v>
      </c>
      <c r="D243" s="94" t="s">
        <v>188</v>
      </c>
      <c r="E243" s="95" t="s">
        <v>197</v>
      </c>
      <c r="F243" s="83"/>
      <c r="G243" s="26">
        <v>0.21</v>
      </c>
      <c r="H243" s="43">
        <f t="shared" si="9"/>
        <v>0</v>
      </c>
    </row>
    <row r="244" spans="1:8" x14ac:dyDescent="0.25">
      <c r="A244" s="91"/>
      <c r="B244" s="92" t="s">
        <v>199</v>
      </c>
      <c r="C244" s="93">
        <v>1</v>
      </c>
      <c r="D244" s="94" t="s">
        <v>188</v>
      </c>
      <c r="E244" s="95" t="s">
        <v>59</v>
      </c>
      <c r="F244" s="83"/>
      <c r="G244" s="26">
        <v>0.21</v>
      </c>
      <c r="H244" s="43">
        <f t="shared" si="9"/>
        <v>0</v>
      </c>
    </row>
    <row r="245" spans="1:8" x14ac:dyDescent="0.25">
      <c r="A245" s="85" t="s">
        <v>200</v>
      </c>
      <c r="B245" s="62"/>
      <c r="C245" s="87"/>
      <c r="D245" s="97"/>
      <c r="E245" s="4"/>
      <c r="F245" s="4"/>
      <c r="G245" s="26"/>
      <c r="H245" s="43"/>
    </row>
    <row r="246" spans="1:8" x14ac:dyDescent="0.25">
      <c r="A246" s="86" t="s">
        <v>201</v>
      </c>
      <c r="B246" s="41" t="s">
        <v>92</v>
      </c>
      <c r="C246" s="98">
        <f>(5.15*3.5)+(3*0.82)</f>
        <v>20.485000000000003</v>
      </c>
      <c r="D246" s="99" t="s">
        <v>86</v>
      </c>
      <c r="E246" s="4" t="s">
        <v>59</v>
      </c>
      <c r="F246" s="12"/>
      <c r="G246" s="26">
        <v>0.21</v>
      </c>
      <c r="H246" s="43">
        <f t="shared" si="9"/>
        <v>0</v>
      </c>
    </row>
    <row r="247" spans="1:8" x14ac:dyDescent="0.25">
      <c r="A247" s="86" t="s">
        <v>202</v>
      </c>
      <c r="B247" s="41" t="s">
        <v>92</v>
      </c>
      <c r="C247" s="98">
        <f>5.15*6</f>
        <v>30.900000000000002</v>
      </c>
      <c r="D247" s="99" t="s">
        <v>86</v>
      </c>
      <c r="E247" s="4" t="s">
        <v>59</v>
      </c>
      <c r="F247" s="12"/>
      <c r="G247" s="26">
        <v>0.21</v>
      </c>
      <c r="H247" s="43">
        <f t="shared" si="9"/>
        <v>0</v>
      </c>
    </row>
    <row r="248" spans="1:8" x14ac:dyDescent="0.25">
      <c r="A248" s="86" t="s">
        <v>203</v>
      </c>
      <c r="B248" s="41" t="s">
        <v>92</v>
      </c>
      <c r="C248" s="98">
        <f>2.75*5.15</f>
        <v>14.162500000000001</v>
      </c>
      <c r="D248" s="99" t="s">
        <v>86</v>
      </c>
      <c r="E248" s="4" t="s">
        <v>59</v>
      </c>
      <c r="F248" s="12"/>
      <c r="G248" s="26">
        <v>0.21</v>
      </c>
      <c r="H248" s="43">
        <f t="shared" si="9"/>
        <v>0</v>
      </c>
    </row>
    <row r="249" spans="1:8" x14ac:dyDescent="0.25">
      <c r="A249" s="86" t="s">
        <v>204</v>
      </c>
      <c r="B249" s="41" t="s">
        <v>92</v>
      </c>
      <c r="C249" s="98">
        <f>5.15*3.17</f>
        <v>16.325500000000002</v>
      </c>
      <c r="D249" s="99" t="s">
        <v>86</v>
      </c>
      <c r="E249" s="4" t="s">
        <v>59</v>
      </c>
      <c r="F249" s="12"/>
      <c r="G249" s="26">
        <v>0.21</v>
      </c>
      <c r="H249" s="43">
        <f t="shared" si="9"/>
        <v>0</v>
      </c>
    </row>
    <row r="250" spans="1:8" x14ac:dyDescent="0.25">
      <c r="A250" s="86" t="s">
        <v>205</v>
      </c>
      <c r="B250" s="41" t="s">
        <v>92</v>
      </c>
      <c r="C250" s="100">
        <f>6*5.15</f>
        <v>30.900000000000002</v>
      </c>
      <c r="D250" s="99" t="s">
        <v>86</v>
      </c>
      <c r="E250" s="4" t="s">
        <v>59</v>
      </c>
      <c r="F250" s="12"/>
      <c r="G250" s="26">
        <v>0.21</v>
      </c>
      <c r="H250" s="43">
        <f t="shared" si="9"/>
        <v>0</v>
      </c>
    </row>
    <row r="251" spans="1:8" x14ac:dyDescent="0.25">
      <c r="A251" s="86" t="s">
        <v>206</v>
      </c>
      <c r="B251" s="41" t="s">
        <v>92</v>
      </c>
      <c r="C251" s="98">
        <f>2.95*5.15</f>
        <v>15.192500000000003</v>
      </c>
      <c r="D251" s="99" t="s">
        <v>86</v>
      </c>
      <c r="E251" s="4" t="s">
        <v>59</v>
      </c>
      <c r="F251" s="12"/>
      <c r="G251" s="26">
        <v>0.21</v>
      </c>
      <c r="H251" s="43">
        <f t="shared" si="9"/>
        <v>0</v>
      </c>
    </row>
    <row r="252" spans="1:8" x14ac:dyDescent="0.25">
      <c r="A252" s="86" t="s">
        <v>207</v>
      </c>
      <c r="B252" s="41" t="s">
        <v>92</v>
      </c>
      <c r="C252" s="101">
        <v>33.479999999999997</v>
      </c>
      <c r="D252" s="99" t="s">
        <v>86</v>
      </c>
      <c r="E252" s="4" t="s">
        <v>59</v>
      </c>
      <c r="F252" s="12"/>
      <c r="G252" s="26">
        <v>0.21</v>
      </c>
      <c r="H252" s="43">
        <f t="shared" si="9"/>
        <v>0</v>
      </c>
    </row>
    <row r="253" spans="1:8" x14ac:dyDescent="0.25">
      <c r="A253" s="91" t="s">
        <v>208</v>
      </c>
      <c r="B253" s="41" t="s">
        <v>92</v>
      </c>
      <c r="C253" s="84">
        <f>3.87*2.4</f>
        <v>9.2880000000000003</v>
      </c>
      <c r="D253" s="99" t="s">
        <v>86</v>
      </c>
      <c r="E253" s="4" t="s">
        <v>59</v>
      </c>
      <c r="F253" s="83"/>
      <c r="G253" s="26">
        <v>0.21</v>
      </c>
      <c r="H253" s="43">
        <f t="shared" si="9"/>
        <v>0</v>
      </c>
    </row>
    <row r="254" spans="1:8" x14ac:dyDescent="0.25">
      <c r="A254" s="91" t="s">
        <v>209</v>
      </c>
      <c r="B254" s="41" t="s">
        <v>92</v>
      </c>
      <c r="C254" s="77">
        <f>4*5.3</f>
        <v>21.2</v>
      </c>
      <c r="D254" s="99" t="s">
        <v>86</v>
      </c>
      <c r="E254" s="4" t="s">
        <v>59</v>
      </c>
      <c r="F254" s="83"/>
      <c r="G254" s="26">
        <v>0.21</v>
      </c>
      <c r="H254" s="43">
        <f t="shared" si="9"/>
        <v>0</v>
      </c>
    </row>
    <row r="255" spans="1:8" x14ac:dyDescent="0.25">
      <c r="A255" s="91" t="s">
        <v>210</v>
      </c>
      <c r="B255" s="41" t="s">
        <v>92</v>
      </c>
      <c r="C255" s="102">
        <f>3.25*3.8</f>
        <v>12.35</v>
      </c>
      <c r="D255" s="99" t="s">
        <v>86</v>
      </c>
      <c r="E255" s="4" t="s">
        <v>59</v>
      </c>
      <c r="F255" s="83"/>
      <c r="G255" s="26">
        <v>0.21</v>
      </c>
      <c r="H255" s="43">
        <f t="shared" si="9"/>
        <v>0</v>
      </c>
    </row>
    <row r="256" spans="1:8" x14ac:dyDescent="0.25">
      <c r="A256" s="86" t="s">
        <v>211</v>
      </c>
      <c r="B256" s="41" t="s">
        <v>92</v>
      </c>
      <c r="C256" s="101">
        <f>3.43*5.7</f>
        <v>19.551000000000002</v>
      </c>
      <c r="D256" s="103" t="s">
        <v>187</v>
      </c>
      <c r="E256" s="4" t="s">
        <v>59</v>
      </c>
      <c r="F256" s="12"/>
      <c r="G256" s="26">
        <v>0.21</v>
      </c>
      <c r="H256" s="43">
        <f t="shared" si="9"/>
        <v>0</v>
      </c>
    </row>
    <row r="257" spans="1:8" x14ac:dyDescent="0.25">
      <c r="A257" s="62"/>
      <c r="B257" s="62" t="s">
        <v>212</v>
      </c>
      <c r="C257" s="47">
        <v>190</v>
      </c>
      <c r="D257" s="12" t="s">
        <v>81</v>
      </c>
      <c r="E257" s="4" t="s">
        <v>59</v>
      </c>
      <c r="F257" s="12"/>
      <c r="G257" s="26">
        <v>0.21</v>
      </c>
      <c r="H257" s="43">
        <f t="shared" si="9"/>
        <v>0</v>
      </c>
    </row>
    <row r="258" spans="1:8" x14ac:dyDescent="0.25">
      <c r="A258" s="62"/>
      <c r="B258" s="62" t="s">
        <v>213</v>
      </c>
      <c r="C258" s="47">
        <v>22</v>
      </c>
      <c r="D258" s="39" t="s">
        <v>58</v>
      </c>
      <c r="E258" s="4" t="s">
        <v>59</v>
      </c>
      <c r="F258" s="12"/>
      <c r="G258" s="26">
        <v>0.21</v>
      </c>
      <c r="H258" s="43">
        <f t="shared" si="9"/>
        <v>0</v>
      </c>
    </row>
    <row r="259" spans="1:8" x14ac:dyDescent="0.25">
      <c r="A259" s="62"/>
      <c r="B259" s="62" t="s">
        <v>214</v>
      </c>
      <c r="C259" s="47">
        <v>17</v>
      </c>
      <c r="D259" s="39" t="s">
        <v>58</v>
      </c>
      <c r="E259" s="4" t="s">
        <v>59</v>
      </c>
      <c r="F259" s="12"/>
      <c r="G259" s="26">
        <v>0.21</v>
      </c>
      <c r="H259" s="43">
        <f t="shared" si="9"/>
        <v>0</v>
      </c>
    </row>
    <row r="260" spans="1:8" x14ac:dyDescent="0.25">
      <c r="A260" s="62"/>
      <c r="B260" s="62" t="s">
        <v>215</v>
      </c>
      <c r="C260" s="47">
        <v>6.5</v>
      </c>
      <c r="D260" s="39" t="s">
        <v>58</v>
      </c>
      <c r="E260" s="4" t="s">
        <v>59</v>
      </c>
      <c r="F260" s="12"/>
      <c r="G260" s="26">
        <v>0.21</v>
      </c>
      <c r="H260" s="43">
        <f t="shared" si="9"/>
        <v>0</v>
      </c>
    </row>
    <row r="261" spans="1:8" x14ac:dyDescent="0.25">
      <c r="A261" s="62"/>
      <c r="B261" s="62" t="s">
        <v>95</v>
      </c>
      <c r="C261" s="64">
        <v>2.84</v>
      </c>
      <c r="D261" s="39" t="s">
        <v>58</v>
      </c>
      <c r="E261" s="4" t="s">
        <v>59</v>
      </c>
      <c r="F261" s="12"/>
      <c r="G261" s="26">
        <v>0.21</v>
      </c>
      <c r="H261" s="43">
        <f t="shared" si="9"/>
        <v>0</v>
      </c>
    </row>
    <row r="262" spans="1:8" x14ac:dyDescent="0.25">
      <c r="A262" s="62"/>
      <c r="B262" s="62" t="s">
        <v>216</v>
      </c>
      <c r="C262" s="64">
        <v>2.81</v>
      </c>
      <c r="D262" s="39" t="s">
        <v>58</v>
      </c>
      <c r="E262" s="4" t="s">
        <v>59</v>
      </c>
      <c r="F262" s="12"/>
      <c r="G262" s="26">
        <v>0.21</v>
      </c>
      <c r="H262" s="43">
        <f t="shared" si="9"/>
        <v>0</v>
      </c>
    </row>
    <row r="263" spans="1:8" x14ac:dyDescent="0.25">
      <c r="A263" s="68" t="s">
        <v>217</v>
      </c>
      <c r="B263" s="62"/>
      <c r="C263" s="64"/>
      <c r="D263" s="4"/>
      <c r="E263" s="4"/>
      <c r="F263" s="4"/>
      <c r="G263" s="26"/>
      <c r="H263" s="43"/>
    </row>
    <row r="264" spans="1:8" x14ac:dyDescent="0.25">
      <c r="A264" s="86" t="s">
        <v>218</v>
      </c>
      <c r="B264" s="41" t="s">
        <v>92</v>
      </c>
      <c r="C264" s="104">
        <v>16.260000000000002</v>
      </c>
      <c r="D264" s="105" t="s">
        <v>93</v>
      </c>
      <c r="E264" s="4" t="s">
        <v>59</v>
      </c>
      <c r="F264" s="12"/>
      <c r="G264" s="26">
        <v>0.21</v>
      </c>
      <c r="H264" s="43">
        <f t="shared" si="9"/>
        <v>0</v>
      </c>
    </row>
    <row r="265" spans="1:8" x14ac:dyDescent="0.25">
      <c r="A265" s="86" t="s">
        <v>219</v>
      </c>
      <c r="B265" s="41" t="s">
        <v>92</v>
      </c>
      <c r="C265" s="101">
        <f>5.15*3.2</f>
        <v>16.48</v>
      </c>
      <c r="D265" s="105" t="s">
        <v>93</v>
      </c>
      <c r="E265" s="4" t="s">
        <v>59</v>
      </c>
      <c r="F265" s="12"/>
      <c r="G265" s="26">
        <v>0.21</v>
      </c>
      <c r="H265" s="43">
        <f t="shared" si="9"/>
        <v>0</v>
      </c>
    </row>
    <row r="266" spans="1:8" x14ac:dyDescent="0.25">
      <c r="A266" s="86" t="s">
        <v>220</v>
      </c>
      <c r="B266" s="41" t="s">
        <v>92</v>
      </c>
      <c r="C266" s="101">
        <f>5.15*2.4</f>
        <v>12.360000000000001</v>
      </c>
      <c r="D266" s="105" t="s">
        <v>93</v>
      </c>
      <c r="E266" s="4" t="s">
        <v>59</v>
      </c>
      <c r="F266" s="12"/>
      <c r="G266" s="26">
        <v>0.21</v>
      </c>
      <c r="H266" s="43">
        <f t="shared" si="9"/>
        <v>0</v>
      </c>
    </row>
    <row r="267" spans="1:8" x14ac:dyDescent="0.25">
      <c r="A267" s="86" t="s">
        <v>221</v>
      </c>
      <c r="B267" s="41" t="s">
        <v>92</v>
      </c>
      <c r="C267" s="101">
        <f>5.15*3.2</f>
        <v>16.48</v>
      </c>
      <c r="D267" s="105" t="s">
        <v>93</v>
      </c>
      <c r="E267" s="4" t="s">
        <v>59</v>
      </c>
      <c r="F267" s="12"/>
      <c r="G267" s="26">
        <v>0.21</v>
      </c>
      <c r="H267" s="43">
        <f t="shared" si="9"/>
        <v>0</v>
      </c>
    </row>
    <row r="268" spans="1:8" x14ac:dyDescent="0.25">
      <c r="A268" s="86" t="s">
        <v>222</v>
      </c>
      <c r="B268" s="41" t="s">
        <v>92</v>
      </c>
      <c r="C268" s="101">
        <f>5.15*5.2</f>
        <v>26.78</v>
      </c>
      <c r="D268" s="105" t="s">
        <v>93</v>
      </c>
      <c r="E268" s="4" t="s">
        <v>59</v>
      </c>
      <c r="F268" s="12"/>
      <c r="G268" s="26">
        <v>0.21</v>
      </c>
      <c r="H268" s="43">
        <f t="shared" si="9"/>
        <v>0</v>
      </c>
    </row>
    <row r="269" spans="1:8" x14ac:dyDescent="0.25">
      <c r="A269" s="86" t="s">
        <v>223</v>
      </c>
      <c r="B269" s="41" t="s">
        <v>92</v>
      </c>
      <c r="C269" s="98">
        <f>5.15*2.85</f>
        <v>14.677500000000002</v>
      </c>
      <c r="D269" s="105" t="s">
        <v>93</v>
      </c>
      <c r="E269" s="4" t="s">
        <v>59</v>
      </c>
      <c r="F269" s="12"/>
      <c r="G269" s="26">
        <v>0.21</v>
      </c>
      <c r="H269" s="43">
        <f t="shared" si="9"/>
        <v>0</v>
      </c>
    </row>
    <row r="270" spans="1:8" x14ac:dyDescent="0.25">
      <c r="A270" s="86" t="s">
        <v>224</v>
      </c>
      <c r="B270" s="41" t="s">
        <v>92</v>
      </c>
      <c r="C270" s="98">
        <f>5.15*5.75</f>
        <v>29.612500000000001</v>
      </c>
      <c r="D270" s="105" t="s">
        <v>93</v>
      </c>
      <c r="E270" s="4" t="s">
        <v>59</v>
      </c>
      <c r="F270" s="12"/>
      <c r="G270" s="26">
        <v>0.21</v>
      </c>
      <c r="H270" s="43">
        <f t="shared" si="9"/>
        <v>0</v>
      </c>
    </row>
    <row r="271" spans="1:8" x14ac:dyDescent="0.25">
      <c r="A271" s="86" t="s">
        <v>225</v>
      </c>
      <c r="B271" s="41" t="s">
        <v>92</v>
      </c>
      <c r="C271" s="98">
        <f>8.7*2.48</f>
        <v>21.575999999999997</v>
      </c>
      <c r="D271" s="105" t="s">
        <v>93</v>
      </c>
      <c r="E271" s="4" t="s">
        <v>59</v>
      </c>
      <c r="F271" s="12"/>
      <c r="G271" s="26">
        <v>0.21</v>
      </c>
      <c r="H271" s="43">
        <f t="shared" si="9"/>
        <v>0</v>
      </c>
    </row>
    <row r="272" spans="1:8" x14ac:dyDescent="0.25">
      <c r="A272" s="86" t="s">
        <v>226</v>
      </c>
      <c r="B272" s="41" t="s">
        <v>92</v>
      </c>
      <c r="C272" s="101">
        <f>5.2*3.6</f>
        <v>18.720000000000002</v>
      </c>
      <c r="D272" s="105" t="s">
        <v>93</v>
      </c>
      <c r="E272" s="4" t="s">
        <v>59</v>
      </c>
      <c r="F272" s="12"/>
      <c r="G272" s="26">
        <v>0.21</v>
      </c>
      <c r="H272" s="43">
        <f t="shared" si="9"/>
        <v>0</v>
      </c>
    </row>
    <row r="273" spans="1:8" x14ac:dyDescent="0.25">
      <c r="A273" s="62"/>
      <c r="B273" s="41" t="s">
        <v>95</v>
      </c>
      <c r="C273" s="98">
        <v>26.7</v>
      </c>
      <c r="D273" s="39" t="s">
        <v>58</v>
      </c>
      <c r="E273" s="4" t="s">
        <v>59</v>
      </c>
      <c r="F273" s="12"/>
      <c r="G273" s="26">
        <v>0.21</v>
      </c>
      <c r="H273" s="43">
        <f t="shared" si="9"/>
        <v>0</v>
      </c>
    </row>
    <row r="274" spans="1:8" x14ac:dyDescent="0.25">
      <c r="A274" s="62"/>
      <c r="B274" s="41" t="s">
        <v>227</v>
      </c>
      <c r="C274" s="98">
        <f>(10.5*4.6)+(2.3*3)+(5.2*5)</f>
        <v>81.199999999999989</v>
      </c>
      <c r="D274" s="39" t="s">
        <v>58</v>
      </c>
      <c r="E274" s="4" t="s">
        <v>59</v>
      </c>
      <c r="F274" s="12"/>
      <c r="G274" s="26">
        <v>0.21</v>
      </c>
      <c r="H274" s="43">
        <f t="shared" si="9"/>
        <v>0</v>
      </c>
    </row>
    <row r="275" spans="1:8" x14ac:dyDescent="0.25">
      <c r="A275" s="62"/>
      <c r="B275" s="41" t="s">
        <v>228</v>
      </c>
      <c r="C275" s="101">
        <f>2.4*2.6</f>
        <v>6.24</v>
      </c>
      <c r="D275" s="39" t="s">
        <v>58</v>
      </c>
      <c r="E275" s="4" t="s">
        <v>59</v>
      </c>
      <c r="F275" s="12"/>
      <c r="G275" s="26">
        <v>0.21</v>
      </c>
      <c r="H275" s="43">
        <f t="shared" si="9"/>
        <v>0</v>
      </c>
    </row>
    <row r="276" spans="1:8" x14ac:dyDescent="0.25">
      <c r="A276" s="68" t="s">
        <v>229</v>
      </c>
      <c r="B276" s="62"/>
      <c r="C276" s="64"/>
      <c r="D276" s="4"/>
      <c r="E276" s="4"/>
      <c r="F276" s="4"/>
      <c r="G276" s="26"/>
      <c r="H276" s="43"/>
    </row>
    <row r="277" spans="1:8" x14ac:dyDescent="0.25">
      <c r="A277" s="86" t="s">
        <v>230</v>
      </c>
      <c r="B277" s="41" t="s">
        <v>92</v>
      </c>
      <c r="C277" s="87">
        <f>5.2*2.3</f>
        <v>11.959999999999999</v>
      </c>
      <c r="D277" s="97" t="s">
        <v>86</v>
      </c>
      <c r="E277" s="4" t="s">
        <v>59</v>
      </c>
      <c r="F277" s="12"/>
      <c r="G277" s="26">
        <v>0.21</v>
      </c>
      <c r="H277" s="43">
        <f t="shared" si="9"/>
        <v>0</v>
      </c>
    </row>
    <row r="278" spans="1:8" x14ac:dyDescent="0.25">
      <c r="A278" s="86" t="s">
        <v>231</v>
      </c>
      <c r="B278" s="41" t="s">
        <v>92</v>
      </c>
      <c r="C278" s="87">
        <v>50.21</v>
      </c>
      <c r="D278" s="97" t="s">
        <v>86</v>
      </c>
      <c r="E278" s="4" t="s">
        <v>59</v>
      </c>
      <c r="F278" s="12"/>
      <c r="G278" s="26">
        <v>0.21</v>
      </c>
      <c r="H278" s="43">
        <f t="shared" si="9"/>
        <v>0</v>
      </c>
    </row>
    <row r="279" spans="1:8" x14ac:dyDescent="0.25">
      <c r="A279" s="86" t="s">
        <v>232</v>
      </c>
      <c r="B279" s="41" t="s">
        <v>92</v>
      </c>
      <c r="C279" s="87">
        <f>3.7*2.7</f>
        <v>9.990000000000002</v>
      </c>
      <c r="D279" s="97" t="s">
        <v>86</v>
      </c>
      <c r="E279" s="4" t="s">
        <v>59</v>
      </c>
      <c r="F279" s="12"/>
      <c r="G279" s="26">
        <v>0.21</v>
      </c>
      <c r="H279" s="43">
        <f t="shared" si="9"/>
        <v>0</v>
      </c>
    </row>
    <row r="280" spans="1:8" x14ac:dyDescent="0.25">
      <c r="A280" s="86" t="s">
        <v>233</v>
      </c>
      <c r="B280" s="41" t="s">
        <v>92</v>
      </c>
      <c r="C280" s="87">
        <f>3.2*5.15</f>
        <v>16.48</v>
      </c>
      <c r="D280" s="97" t="s">
        <v>86</v>
      </c>
      <c r="E280" s="4" t="s">
        <v>59</v>
      </c>
      <c r="F280" s="12"/>
      <c r="G280" s="26">
        <v>0.21</v>
      </c>
      <c r="H280" s="43">
        <f t="shared" si="9"/>
        <v>0</v>
      </c>
    </row>
    <row r="281" spans="1:8" x14ac:dyDescent="0.25">
      <c r="A281" s="86" t="s">
        <v>234</v>
      </c>
      <c r="B281" s="41" t="s">
        <v>92</v>
      </c>
      <c r="C281" s="87">
        <f>3.55*5.4</f>
        <v>19.170000000000002</v>
      </c>
      <c r="D281" s="97" t="s">
        <v>86</v>
      </c>
      <c r="E281" s="4" t="s">
        <v>59</v>
      </c>
      <c r="F281" s="12"/>
      <c r="G281" s="26">
        <v>0.21</v>
      </c>
      <c r="H281" s="43">
        <f t="shared" si="9"/>
        <v>0</v>
      </c>
    </row>
    <row r="282" spans="1:8" x14ac:dyDescent="0.25">
      <c r="A282" s="86" t="s">
        <v>235</v>
      </c>
      <c r="B282" s="41" t="s">
        <v>92</v>
      </c>
      <c r="C282" s="87">
        <f>(3.3*3.9)+(3.14*4/2)</f>
        <v>19.149999999999999</v>
      </c>
      <c r="D282" s="97" t="s">
        <v>86</v>
      </c>
      <c r="E282" s="4" t="s">
        <v>59</v>
      </c>
      <c r="F282" s="12"/>
      <c r="G282" s="26">
        <v>0.21</v>
      </c>
      <c r="H282" s="43">
        <f t="shared" si="9"/>
        <v>0</v>
      </c>
    </row>
    <row r="283" spans="1:8" x14ac:dyDescent="0.25">
      <c r="A283" s="62"/>
      <c r="B283" s="101" t="s">
        <v>236</v>
      </c>
      <c r="C283" s="106">
        <v>10</v>
      </c>
      <c r="D283" s="97" t="s">
        <v>86</v>
      </c>
      <c r="E283" s="4" t="s">
        <v>59</v>
      </c>
      <c r="F283" s="12"/>
      <c r="G283" s="26">
        <v>0.21</v>
      </c>
      <c r="H283" s="43">
        <f t="shared" si="9"/>
        <v>0</v>
      </c>
    </row>
    <row r="284" spans="1:8" x14ac:dyDescent="0.25">
      <c r="A284" s="62"/>
      <c r="B284" s="101" t="s">
        <v>75</v>
      </c>
      <c r="C284" s="38">
        <f>2.5*12.8</f>
        <v>32</v>
      </c>
      <c r="D284" s="39" t="s">
        <v>58</v>
      </c>
      <c r="E284" s="4" t="s">
        <v>59</v>
      </c>
      <c r="F284" s="12"/>
      <c r="G284" s="26">
        <v>0.21</v>
      </c>
      <c r="H284" s="43">
        <f t="shared" si="9"/>
        <v>0</v>
      </c>
    </row>
    <row r="285" spans="1:8" x14ac:dyDescent="0.25">
      <c r="A285" s="62"/>
      <c r="B285" s="41" t="s">
        <v>237</v>
      </c>
      <c r="C285" s="87">
        <v>7.92</v>
      </c>
      <c r="D285" s="39" t="s">
        <v>58</v>
      </c>
      <c r="E285" s="4" t="s">
        <v>59</v>
      </c>
      <c r="F285" s="12"/>
      <c r="G285" s="26">
        <v>0.21</v>
      </c>
      <c r="H285" s="43">
        <f t="shared" si="9"/>
        <v>0</v>
      </c>
    </row>
    <row r="286" spans="1:8" x14ac:dyDescent="0.25">
      <c r="A286" s="62"/>
      <c r="B286" s="41" t="s">
        <v>238</v>
      </c>
      <c r="C286" s="38">
        <v>4.8</v>
      </c>
      <c r="D286" s="39" t="s">
        <v>58</v>
      </c>
      <c r="E286" s="4" t="s">
        <v>59</v>
      </c>
      <c r="F286" s="12"/>
      <c r="G286" s="26">
        <v>0.21</v>
      </c>
      <c r="H286" s="43">
        <f t="shared" si="9"/>
        <v>0</v>
      </c>
    </row>
    <row r="287" spans="1:8" x14ac:dyDescent="0.25">
      <c r="A287" s="68" t="s">
        <v>239</v>
      </c>
      <c r="B287" s="62"/>
      <c r="C287" s="64"/>
      <c r="D287" s="4"/>
      <c r="E287" s="4"/>
      <c r="F287" s="4"/>
      <c r="G287" s="26"/>
      <c r="H287" s="43"/>
    </row>
    <row r="288" spans="1:8" x14ac:dyDescent="0.25">
      <c r="A288" s="107">
        <v>102</v>
      </c>
      <c r="B288" s="41" t="s">
        <v>92</v>
      </c>
      <c r="C288" s="38">
        <f>(3.13*0.82)+(5.15*3.42)</f>
        <v>20.179600000000001</v>
      </c>
      <c r="D288" s="42" t="s">
        <v>93</v>
      </c>
      <c r="E288" s="4" t="s">
        <v>59</v>
      </c>
      <c r="F288" s="12"/>
      <c r="G288" s="26">
        <v>0.21</v>
      </c>
      <c r="H288" s="43">
        <f t="shared" si="9"/>
        <v>0</v>
      </c>
    </row>
    <row r="289" spans="1:8" x14ac:dyDescent="0.25">
      <c r="A289" s="107">
        <v>103</v>
      </c>
      <c r="B289" s="41" t="s">
        <v>92</v>
      </c>
      <c r="C289" s="38">
        <f>5.15*2.95</f>
        <v>15.192500000000003</v>
      </c>
      <c r="D289" s="42" t="s">
        <v>93</v>
      </c>
      <c r="E289" s="4" t="s">
        <v>59</v>
      </c>
      <c r="F289" s="12"/>
      <c r="G289" s="26">
        <v>0.21</v>
      </c>
      <c r="H289" s="43">
        <f t="shared" si="9"/>
        <v>0</v>
      </c>
    </row>
    <row r="290" spans="1:8" x14ac:dyDescent="0.25">
      <c r="A290" s="54">
        <v>104</v>
      </c>
      <c r="B290" s="41" t="s">
        <v>92</v>
      </c>
      <c r="C290" s="38">
        <f t="shared" ref="C290:C295" si="10">2.95*5.15</f>
        <v>15.192500000000003</v>
      </c>
      <c r="D290" s="42" t="s">
        <v>93</v>
      </c>
      <c r="E290" s="4" t="s">
        <v>59</v>
      </c>
      <c r="F290" s="12"/>
      <c r="G290" s="26">
        <v>0.21</v>
      </c>
      <c r="H290" s="43">
        <f t="shared" si="9"/>
        <v>0</v>
      </c>
    </row>
    <row r="291" spans="1:8" x14ac:dyDescent="0.25">
      <c r="A291" s="54">
        <v>105</v>
      </c>
      <c r="B291" s="41" t="s">
        <v>92</v>
      </c>
      <c r="C291" s="38">
        <f t="shared" si="10"/>
        <v>15.192500000000003</v>
      </c>
      <c r="D291" s="42" t="s">
        <v>93</v>
      </c>
      <c r="E291" s="4" t="s">
        <v>59</v>
      </c>
      <c r="F291" s="12"/>
      <c r="G291" s="26">
        <v>0.21</v>
      </c>
      <c r="H291" s="43">
        <f t="shared" ref="H291:H354" si="11">F291*1.21</f>
        <v>0</v>
      </c>
    </row>
    <row r="292" spans="1:8" x14ac:dyDescent="0.25">
      <c r="A292" s="54">
        <v>106</v>
      </c>
      <c r="B292" s="41" t="s">
        <v>92</v>
      </c>
      <c r="C292" s="38">
        <f t="shared" si="10"/>
        <v>15.192500000000003</v>
      </c>
      <c r="D292" s="42" t="s">
        <v>93</v>
      </c>
      <c r="E292" s="4" t="s">
        <v>59</v>
      </c>
      <c r="F292" s="12"/>
      <c r="G292" s="26">
        <v>0.21</v>
      </c>
      <c r="H292" s="43">
        <f t="shared" si="11"/>
        <v>0</v>
      </c>
    </row>
    <row r="293" spans="1:8" x14ac:dyDescent="0.25">
      <c r="A293" s="54">
        <v>107</v>
      </c>
      <c r="B293" s="41" t="s">
        <v>92</v>
      </c>
      <c r="C293" s="38">
        <f t="shared" si="10"/>
        <v>15.192500000000003</v>
      </c>
      <c r="D293" s="42" t="s">
        <v>93</v>
      </c>
      <c r="E293" s="4" t="s">
        <v>59</v>
      </c>
      <c r="F293" s="12"/>
      <c r="G293" s="26">
        <v>0.21</v>
      </c>
      <c r="H293" s="43">
        <f t="shared" si="11"/>
        <v>0</v>
      </c>
    </row>
    <row r="294" spans="1:8" x14ac:dyDescent="0.25">
      <c r="A294" s="54">
        <v>108</v>
      </c>
      <c r="B294" s="41" t="s">
        <v>92</v>
      </c>
      <c r="C294" s="38">
        <f t="shared" si="10"/>
        <v>15.192500000000003</v>
      </c>
      <c r="D294" s="42" t="s">
        <v>93</v>
      </c>
      <c r="E294" s="4" t="s">
        <v>59</v>
      </c>
      <c r="F294" s="12"/>
      <c r="G294" s="26">
        <v>0.21</v>
      </c>
      <c r="H294" s="43">
        <f t="shared" si="11"/>
        <v>0</v>
      </c>
    </row>
    <row r="295" spans="1:8" x14ac:dyDescent="0.25">
      <c r="A295" s="54">
        <v>109</v>
      </c>
      <c r="B295" s="41" t="s">
        <v>92</v>
      </c>
      <c r="C295" s="38">
        <f t="shared" si="10"/>
        <v>15.192500000000003</v>
      </c>
      <c r="D295" s="42" t="s">
        <v>93</v>
      </c>
      <c r="E295" s="4" t="s">
        <v>59</v>
      </c>
      <c r="F295" s="12"/>
      <c r="G295" s="26">
        <v>0.21</v>
      </c>
      <c r="H295" s="43">
        <f t="shared" si="11"/>
        <v>0</v>
      </c>
    </row>
    <row r="296" spans="1:8" x14ac:dyDescent="0.25">
      <c r="A296" s="54">
        <v>110</v>
      </c>
      <c r="B296" s="41" t="s">
        <v>92</v>
      </c>
      <c r="C296" s="38">
        <f>5.15*6.47</f>
        <v>33.320500000000003</v>
      </c>
      <c r="D296" s="42" t="s">
        <v>93</v>
      </c>
      <c r="E296" s="4" t="s">
        <v>59</v>
      </c>
      <c r="F296" s="12"/>
      <c r="G296" s="26">
        <v>0.21</v>
      </c>
      <c r="H296" s="43">
        <f t="shared" si="11"/>
        <v>0</v>
      </c>
    </row>
    <row r="297" spans="1:8" x14ac:dyDescent="0.25">
      <c r="A297" s="54">
        <v>111</v>
      </c>
      <c r="B297" s="41" t="s">
        <v>92</v>
      </c>
      <c r="C297" s="38">
        <f>2.46*4.3</f>
        <v>10.577999999999999</v>
      </c>
      <c r="D297" s="42" t="s">
        <v>93</v>
      </c>
      <c r="E297" s="4" t="s">
        <v>59</v>
      </c>
      <c r="F297" s="12"/>
      <c r="G297" s="26">
        <v>0.21</v>
      </c>
      <c r="H297" s="43">
        <f t="shared" si="11"/>
        <v>0</v>
      </c>
    </row>
    <row r="298" spans="1:8" x14ac:dyDescent="0.25">
      <c r="A298" s="54">
        <v>112</v>
      </c>
      <c r="B298" s="41" t="s">
        <v>92</v>
      </c>
      <c r="C298" s="38">
        <f>5.7*4.05</f>
        <v>23.085000000000001</v>
      </c>
      <c r="D298" s="42" t="s">
        <v>93</v>
      </c>
      <c r="E298" s="4" t="s">
        <v>59</v>
      </c>
      <c r="F298" s="12"/>
      <c r="G298" s="26">
        <v>0.21</v>
      </c>
      <c r="H298" s="43">
        <f t="shared" si="11"/>
        <v>0</v>
      </c>
    </row>
    <row r="299" spans="1:8" x14ac:dyDescent="0.25">
      <c r="A299" s="54">
        <v>113</v>
      </c>
      <c r="B299" s="41" t="s">
        <v>92</v>
      </c>
      <c r="C299" s="38">
        <f>3.77*3.3</f>
        <v>12.440999999999999</v>
      </c>
      <c r="D299" s="42" t="s">
        <v>93</v>
      </c>
      <c r="E299" s="4" t="s">
        <v>59</v>
      </c>
      <c r="F299" s="12"/>
      <c r="G299" s="26">
        <v>0.21</v>
      </c>
      <c r="H299" s="43">
        <f t="shared" si="11"/>
        <v>0</v>
      </c>
    </row>
    <row r="300" spans="1:8" x14ac:dyDescent="0.25">
      <c r="A300" s="54">
        <v>114</v>
      </c>
      <c r="B300" s="41" t="s">
        <v>92</v>
      </c>
      <c r="C300" s="38">
        <f>3.2*3.37</f>
        <v>10.784000000000001</v>
      </c>
      <c r="D300" s="42" t="s">
        <v>93</v>
      </c>
      <c r="E300" s="4" t="s">
        <v>59</v>
      </c>
      <c r="F300" s="12"/>
      <c r="G300" s="26">
        <v>0.21</v>
      </c>
      <c r="H300" s="43">
        <f t="shared" si="11"/>
        <v>0</v>
      </c>
    </row>
    <row r="301" spans="1:8" x14ac:dyDescent="0.25">
      <c r="A301" s="54">
        <v>115</v>
      </c>
      <c r="B301" s="41" t="s">
        <v>92</v>
      </c>
      <c r="C301" s="38">
        <f>3.37*5.8</f>
        <v>19.545999999999999</v>
      </c>
      <c r="D301" s="42" t="s">
        <v>93</v>
      </c>
      <c r="E301" s="4" t="s">
        <v>59</v>
      </c>
      <c r="F301" s="12"/>
      <c r="G301" s="26">
        <v>0.21</v>
      </c>
      <c r="H301" s="43">
        <f t="shared" si="11"/>
        <v>0</v>
      </c>
    </row>
    <row r="302" spans="1:8" x14ac:dyDescent="0.25">
      <c r="A302" s="62"/>
      <c r="B302" s="62" t="s">
        <v>240</v>
      </c>
      <c r="C302" s="87">
        <f>(33.4*2.5)+(9.3*2)</f>
        <v>102.1</v>
      </c>
      <c r="D302" s="39" t="s">
        <v>58</v>
      </c>
      <c r="E302" s="4" t="s">
        <v>59</v>
      </c>
      <c r="F302" s="12"/>
      <c r="G302" s="26">
        <v>0.21</v>
      </c>
      <c r="H302" s="43">
        <f t="shared" si="11"/>
        <v>0</v>
      </c>
    </row>
    <row r="303" spans="1:8" x14ac:dyDescent="0.25">
      <c r="A303" s="62"/>
      <c r="B303" s="62" t="s">
        <v>241</v>
      </c>
      <c r="C303" s="38">
        <f>6*2.5</f>
        <v>15</v>
      </c>
      <c r="D303" s="39" t="s">
        <v>58</v>
      </c>
      <c r="E303" s="4" t="s">
        <v>59</v>
      </c>
      <c r="F303" s="12"/>
      <c r="G303" s="26">
        <v>0.21</v>
      </c>
      <c r="H303" s="43">
        <f t="shared" si="11"/>
        <v>0</v>
      </c>
    </row>
    <row r="304" spans="1:8" x14ac:dyDescent="0.25">
      <c r="A304" s="68" t="s">
        <v>242</v>
      </c>
      <c r="B304" s="62"/>
      <c r="C304" s="64"/>
      <c r="D304" s="4"/>
      <c r="E304" s="4"/>
      <c r="F304" s="4"/>
      <c r="G304" s="26"/>
      <c r="H304" s="47"/>
    </row>
    <row r="305" spans="1:8" x14ac:dyDescent="0.25">
      <c r="A305" s="86" t="s">
        <v>243</v>
      </c>
      <c r="B305" s="41" t="s">
        <v>92</v>
      </c>
      <c r="C305" s="87">
        <v>29.66</v>
      </c>
      <c r="D305" s="97" t="s">
        <v>86</v>
      </c>
      <c r="E305" s="4" t="s">
        <v>59</v>
      </c>
      <c r="F305" s="12"/>
      <c r="G305" s="26">
        <v>0.21</v>
      </c>
      <c r="H305" s="43">
        <f t="shared" si="11"/>
        <v>0</v>
      </c>
    </row>
    <row r="306" spans="1:8" x14ac:dyDescent="0.25">
      <c r="A306" s="86" t="s">
        <v>244</v>
      </c>
      <c r="B306" s="41" t="s">
        <v>92</v>
      </c>
      <c r="C306" s="87">
        <f>SUM(5.25*3)</f>
        <v>15.75</v>
      </c>
      <c r="D306" s="97" t="s">
        <v>86</v>
      </c>
      <c r="E306" s="4" t="s">
        <v>59</v>
      </c>
      <c r="F306" s="12"/>
      <c r="G306" s="26">
        <v>0.21</v>
      </c>
      <c r="H306" s="43">
        <f t="shared" si="11"/>
        <v>0</v>
      </c>
    </row>
    <row r="307" spans="1:8" x14ac:dyDescent="0.25">
      <c r="A307" s="86" t="s">
        <v>245</v>
      </c>
      <c r="B307" s="41" t="s">
        <v>92</v>
      </c>
      <c r="C307" s="87">
        <v>32.03</v>
      </c>
      <c r="D307" s="97" t="s">
        <v>86</v>
      </c>
      <c r="E307" s="4" t="s">
        <v>59</v>
      </c>
      <c r="F307" s="12"/>
      <c r="G307" s="26">
        <v>0.21</v>
      </c>
      <c r="H307" s="43">
        <f t="shared" si="11"/>
        <v>0</v>
      </c>
    </row>
    <row r="308" spans="1:8" x14ac:dyDescent="0.25">
      <c r="A308" s="86" t="s">
        <v>246</v>
      </c>
      <c r="B308" s="41" t="s">
        <v>92</v>
      </c>
      <c r="C308" s="38">
        <f>SUM(5.25*8.4)</f>
        <v>44.1</v>
      </c>
      <c r="D308" s="42" t="s">
        <v>86</v>
      </c>
      <c r="E308" s="4" t="s">
        <v>59</v>
      </c>
      <c r="F308" s="12"/>
      <c r="G308" s="26">
        <v>0.21</v>
      </c>
      <c r="H308" s="43">
        <f t="shared" si="11"/>
        <v>0</v>
      </c>
    </row>
    <row r="309" spans="1:8" x14ac:dyDescent="0.25">
      <c r="A309" s="86" t="s">
        <v>247</v>
      </c>
      <c r="B309" s="41" t="s">
        <v>92</v>
      </c>
      <c r="C309" s="38">
        <f>SUM(5.25*2.8)</f>
        <v>14.7</v>
      </c>
      <c r="D309" s="42" t="s">
        <v>86</v>
      </c>
      <c r="E309" s="4" t="s">
        <v>59</v>
      </c>
      <c r="F309" s="12"/>
      <c r="G309" s="26">
        <v>0.21</v>
      </c>
      <c r="H309" s="43">
        <f t="shared" si="11"/>
        <v>0</v>
      </c>
    </row>
    <row r="310" spans="1:8" x14ac:dyDescent="0.25">
      <c r="A310" s="86" t="s">
        <v>248</v>
      </c>
      <c r="B310" s="41" t="s">
        <v>92</v>
      </c>
      <c r="C310" s="38">
        <v>15.9</v>
      </c>
      <c r="D310" s="42" t="s">
        <v>86</v>
      </c>
      <c r="E310" s="4" t="s">
        <v>59</v>
      </c>
      <c r="F310" s="12"/>
      <c r="G310" s="26">
        <v>0.21</v>
      </c>
      <c r="H310" s="43">
        <f t="shared" si="11"/>
        <v>0</v>
      </c>
    </row>
    <row r="311" spans="1:8" x14ac:dyDescent="0.25">
      <c r="A311" s="86" t="s">
        <v>249</v>
      </c>
      <c r="B311" s="41" t="s">
        <v>92</v>
      </c>
      <c r="C311" s="87">
        <f>SUM(7.15*2.5)</f>
        <v>17.875</v>
      </c>
      <c r="D311" s="42" t="s">
        <v>86</v>
      </c>
      <c r="E311" s="4" t="s">
        <v>59</v>
      </c>
      <c r="F311" s="12"/>
      <c r="G311" s="26">
        <v>0.21</v>
      </c>
      <c r="H311" s="43">
        <f t="shared" si="11"/>
        <v>0</v>
      </c>
    </row>
    <row r="312" spans="1:8" x14ac:dyDescent="0.25">
      <c r="A312" s="86" t="s">
        <v>250</v>
      </c>
      <c r="B312" s="41" t="s">
        <v>251</v>
      </c>
      <c r="C312" s="38">
        <f>SUM(5.25*9.2)</f>
        <v>48.3</v>
      </c>
      <c r="D312" s="42" t="s">
        <v>93</v>
      </c>
      <c r="E312" s="4" t="s">
        <v>59</v>
      </c>
      <c r="F312" s="12"/>
      <c r="G312" s="26">
        <v>0.21</v>
      </c>
      <c r="H312" s="43">
        <f t="shared" si="11"/>
        <v>0</v>
      </c>
    </row>
    <row r="313" spans="1:8" x14ac:dyDescent="0.25">
      <c r="A313" s="86" t="s">
        <v>252</v>
      </c>
      <c r="B313" s="41" t="s">
        <v>92</v>
      </c>
      <c r="C313" s="38">
        <f>SUM(5.25*3.6)</f>
        <v>18.900000000000002</v>
      </c>
      <c r="D313" s="42" t="s">
        <v>86</v>
      </c>
      <c r="E313" s="4" t="s">
        <v>59</v>
      </c>
      <c r="F313" s="12"/>
      <c r="G313" s="26">
        <v>0.21</v>
      </c>
      <c r="H313" s="43">
        <f t="shared" si="11"/>
        <v>0</v>
      </c>
    </row>
    <row r="314" spans="1:8" x14ac:dyDescent="0.25">
      <c r="A314" s="86" t="s">
        <v>253</v>
      </c>
      <c r="B314" s="41" t="s">
        <v>92</v>
      </c>
      <c r="C314" s="87">
        <v>27.04</v>
      </c>
      <c r="D314" s="42" t="s">
        <v>86</v>
      </c>
      <c r="E314" s="4" t="s">
        <v>59</v>
      </c>
      <c r="F314" s="12"/>
      <c r="G314" s="26">
        <v>0.21</v>
      </c>
      <c r="H314" s="43">
        <f t="shared" si="11"/>
        <v>0</v>
      </c>
    </row>
    <row r="315" spans="1:8" x14ac:dyDescent="0.25">
      <c r="A315" s="108" t="s">
        <v>254</v>
      </c>
      <c r="B315" s="41" t="s">
        <v>255</v>
      </c>
      <c r="C315" s="104">
        <f>SUM(4.15*3.2)</f>
        <v>13.280000000000001</v>
      </c>
      <c r="D315" s="105" t="s">
        <v>86</v>
      </c>
      <c r="E315" s="4" t="s">
        <v>256</v>
      </c>
      <c r="F315" s="12"/>
      <c r="G315" s="26">
        <v>0.21</v>
      </c>
      <c r="H315" s="43">
        <f t="shared" si="11"/>
        <v>0</v>
      </c>
    </row>
    <row r="316" spans="1:8" x14ac:dyDescent="0.25">
      <c r="A316" s="108" t="s">
        <v>257</v>
      </c>
      <c r="B316" s="41" t="s">
        <v>92</v>
      </c>
      <c r="C316" s="104">
        <f>SUM(4.15*3.2)</f>
        <v>13.280000000000001</v>
      </c>
      <c r="D316" s="105" t="s">
        <v>86</v>
      </c>
      <c r="E316" s="4" t="s">
        <v>59</v>
      </c>
      <c r="F316" s="12"/>
      <c r="G316" s="26">
        <v>0.21</v>
      </c>
      <c r="H316" s="43">
        <f t="shared" si="11"/>
        <v>0</v>
      </c>
    </row>
    <row r="317" spans="1:8" x14ac:dyDescent="0.25">
      <c r="A317" s="108" t="s">
        <v>258</v>
      </c>
      <c r="B317" s="41" t="s">
        <v>92</v>
      </c>
      <c r="C317" s="104">
        <f>SUM(4.15*4.1)</f>
        <v>17.015000000000001</v>
      </c>
      <c r="D317" s="105" t="s">
        <v>86</v>
      </c>
      <c r="E317" s="4" t="s">
        <v>59</v>
      </c>
      <c r="F317" s="12"/>
      <c r="G317" s="26">
        <v>0.21</v>
      </c>
      <c r="H317" s="43">
        <f t="shared" si="11"/>
        <v>0</v>
      </c>
    </row>
    <row r="318" spans="1:8" x14ac:dyDescent="0.25">
      <c r="A318" s="107">
        <v>226</v>
      </c>
      <c r="B318" s="41" t="s">
        <v>92</v>
      </c>
      <c r="C318" s="104">
        <f>SUM(4.15*4.1)</f>
        <v>17.015000000000001</v>
      </c>
      <c r="D318" s="105" t="s">
        <v>86</v>
      </c>
      <c r="E318" s="4" t="s">
        <v>59</v>
      </c>
      <c r="F318" s="12"/>
      <c r="G318" s="26">
        <v>0.21</v>
      </c>
      <c r="H318" s="43">
        <f t="shared" si="11"/>
        <v>0</v>
      </c>
    </row>
    <row r="319" spans="1:8" x14ac:dyDescent="0.25">
      <c r="A319" s="107">
        <v>227</v>
      </c>
      <c r="B319" s="41" t="s">
        <v>92</v>
      </c>
      <c r="C319" s="104">
        <f>SUM(6*5)</f>
        <v>30</v>
      </c>
      <c r="D319" s="105" t="s">
        <v>86</v>
      </c>
      <c r="E319" s="4" t="s">
        <v>59</v>
      </c>
      <c r="F319" s="12"/>
      <c r="G319" s="26">
        <v>0.21</v>
      </c>
      <c r="H319" s="43">
        <f t="shared" si="11"/>
        <v>0</v>
      </c>
    </row>
    <row r="320" spans="1:8" x14ac:dyDescent="0.25">
      <c r="A320" s="107">
        <v>228</v>
      </c>
      <c r="B320" s="41" t="s">
        <v>92</v>
      </c>
      <c r="C320" s="104">
        <f>SUM(4.2*6.96)</f>
        <v>29.231999999999999</v>
      </c>
      <c r="D320" s="105" t="s">
        <v>86</v>
      </c>
      <c r="E320" s="4" t="s">
        <v>59</v>
      </c>
      <c r="F320" s="12"/>
      <c r="G320" s="26">
        <v>0.21</v>
      </c>
      <c r="H320" s="43">
        <f t="shared" si="11"/>
        <v>0</v>
      </c>
    </row>
    <row r="321" spans="1:8" x14ac:dyDescent="0.25">
      <c r="A321" s="107">
        <v>229</v>
      </c>
      <c r="B321" s="41" t="s">
        <v>92</v>
      </c>
      <c r="C321" s="104">
        <f>SUM(4.2*4.2)</f>
        <v>17.64</v>
      </c>
      <c r="D321" s="105" t="s">
        <v>86</v>
      </c>
      <c r="E321" s="4" t="s">
        <v>59</v>
      </c>
      <c r="F321" s="12"/>
      <c r="G321" s="26">
        <v>0.21</v>
      </c>
      <c r="H321" s="43">
        <f t="shared" si="11"/>
        <v>0</v>
      </c>
    </row>
    <row r="322" spans="1:8" x14ac:dyDescent="0.25">
      <c r="A322" s="107">
        <v>230</v>
      </c>
      <c r="B322" s="41" t="s">
        <v>92</v>
      </c>
      <c r="C322" s="104">
        <f>SUM(4.2*4.65)</f>
        <v>19.53</v>
      </c>
      <c r="D322" s="105" t="s">
        <v>86</v>
      </c>
      <c r="E322" s="4" t="s">
        <v>59</v>
      </c>
      <c r="F322" s="12"/>
      <c r="G322" s="26">
        <v>0.21</v>
      </c>
      <c r="H322" s="43">
        <f t="shared" si="11"/>
        <v>0</v>
      </c>
    </row>
    <row r="323" spans="1:8" x14ac:dyDescent="0.25">
      <c r="A323" s="62"/>
      <c r="B323" s="41" t="s">
        <v>95</v>
      </c>
      <c r="C323" s="87">
        <f>(3.3*2.55)+(2.6*1.4)+(2.55*4.5)+(1.8*1.8)</f>
        <v>26.770000000000003</v>
      </c>
      <c r="D323" s="97" t="s">
        <v>58</v>
      </c>
      <c r="E323" s="4" t="s">
        <v>59</v>
      </c>
      <c r="F323" s="12"/>
      <c r="G323" s="26">
        <v>0.21</v>
      </c>
      <c r="H323" s="43">
        <f t="shared" si="11"/>
        <v>0</v>
      </c>
    </row>
    <row r="324" spans="1:8" x14ac:dyDescent="0.25">
      <c r="A324" s="62"/>
      <c r="B324" s="62" t="s">
        <v>240</v>
      </c>
      <c r="C324" s="87">
        <v>176.43</v>
      </c>
      <c r="D324" s="97" t="s">
        <v>58</v>
      </c>
      <c r="E324" s="4" t="s">
        <v>59</v>
      </c>
      <c r="F324" s="12"/>
      <c r="G324" s="26">
        <v>0.21</v>
      </c>
      <c r="H324" s="43">
        <f t="shared" si="11"/>
        <v>0</v>
      </c>
    </row>
    <row r="325" spans="1:8" x14ac:dyDescent="0.25">
      <c r="A325" s="62"/>
      <c r="B325" s="62" t="s">
        <v>241</v>
      </c>
      <c r="C325" s="87">
        <f>0.9*4.6</f>
        <v>4.1399999999999997</v>
      </c>
      <c r="D325" s="97" t="s">
        <v>58</v>
      </c>
      <c r="E325" s="4" t="s">
        <v>59</v>
      </c>
      <c r="F325" s="12"/>
      <c r="G325" s="26">
        <v>0.21</v>
      </c>
      <c r="H325" s="43">
        <f t="shared" si="11"/>
        <v>0</v>
      </c>
    </row>
    <row r="326" spans="1:8" x14ac:dyDescent="0.25">
      <c r="A326" s="68" t="s">
        <v>259</v>
      </c>
      <c r="B326" s="62"/>
      <c r="C326" s="109"/>
      <c r="D326" s="110"/>
      <c r="E326" s="4"/>
      <c r="F326" s="4"/>
      <c r="G326" s="26"/>
      <c r="H326" s="47"/>
    </row>
    <row r="327" spans="1:8" x14ac:dyDescent="0.25">
      <c r="A327" s="54">
        <v>202</v>
      </c>
      <c r="B327" s="41" t="s">
        <v>92</v>
      </c>
      <c r="C327" s="87">
        <f>5.2*2.95</f>
        <v>15.340000000000002</v>
      </c>
      <c r="D327" s="97" t="s">
        <v>86</v>
      </c>
      <c r="E327" s="4" t="s">
        <v>59</v>
      </c>
      <c r="F327" s="12"/>
      <c r="G327" s="26">
        <v>0.21</v>
      </c>
      <c r="H327" s="43">
        <f t="shared" si="11"/>
        <v>0</v>
      </c>
    </row>
    <row r="328" spans="1:8" x14ac:dyDescent="0.25">
      <c r="A328" s="54">
        <v>203</v>
      </c>
      <c r="B328" s="41" t="s">
        <v>92</v>
      </c>
      <c r="C328" s="87">
        <f>5.2*2.95</f>
        <v>15.340000000000002</v>
      </c>
      <c r="D328" s="97" t="s">
        <v>93</v>
      </c>
      <c r="E328" s="4" t="s">
        <v>59</v>
      </c>
      <c r="F328" s="12"/>
      <c r="G328" s="26">
        <v>0.21</v>
      </c>
      <c r="H328" s="43">
        <f t="shared" si="11"/>
        <v>0</v>
      </c>
    </row>
    <row r="329" spans="1:8" x14ac:dyDescent="0.25">
      <c r="A329" s="54">
        <v>204</v>
      </c>
      <c r="B329" s="41" t="s">
        <v>92</v>
      </c>
      <c r="C329" s="87">
        <f>5.2*2.95</f>
        <v>15.340000000000002</v>
      </c>
      <c r="D329" s="97" t="s">
        <v>93</v>
      </c>
      <c r="E329" s="4" t="s">
        <v>59</v>
      </c>
      <c r="F329" s="12"/>
      <c r="G329" s="26">
        <v>0.21</v>
      </c>
      <c r="H329" s="43">
        <f t="shared" si="11"/>
        <v>0</v>
      </c>
    </row>
    <row r="330" spans="1:8" x14ac:dyDescent="0.25">
      <c r="A330" s="54">
        <v>205</v>
      </c>
      <c r="B330" s="41" t="s">
        <v>92</v>
      </c>
      <c r="C330" s="38">
        <f>6*5.2</f>
        <v>31.200000000000003</v>
      </c>
      <c r="D330" s="97" t="s">
        <v>93</v>
      </c>
      <c r="E330" s="4" t="s">
        <v>59</v>
      </c>
      <c r="F330" s="12"/>
      <c r="G330" s="26">
        <v>0.21</v>
      </c>
      <c r="H330" s="43">
        <f t="shared" si="11"/>
        <v>0</v>
      </c>
    </row>
    <row r="331" spans="1:8" x14ac:dyDescent="0.25">
      <c r="A331" s="54">
        <v>206</v>
      </c>
      <c r="B331" s="41" t="s">
        <v>92</v>
      </c>
      <c r="C331" s="38">
        <f>6*5.2</f>
        <v>31.200000000000003</v>
      </c>
      <c r="D331" s="97" t="s">
        <v>93</v>
      </c>
      <c r="E331" s="4" t="s">
        <v>59</v>
      </c>
      <c r="F331" s="12"/>
      <c r="G331" s="26">
        <v>0.21</v>
      </c>
      <c r="H331" s="43">
        <f t="shared" si="11"/>
        <v>0</v>
      </c>
    </row>
    <row r="332" spans="1:8" x14ac:dyDescent="0.25">
      <c r="A332" s="54">
        <v>220</v>
      </c>
      <c r="B332" s="41" t="s">
        <v>92</v>
      </c>
      <c r="C332" s="87">
        <f>6.6*5.2</f>
        <v>34.32</v>
      </c>
      <c r="D332" s="97" t="s">
        <v>93</v>
      </c>
      <c r="E332" s="4" t="s">
        <v>59</v>
      </c>
      <c r="F332" s="12"/>
      <c r="G332" s="26">
        <v>0.21</v>
      </c>
      <c r="H332" s="43">
        <f t="shared" si="11"/>
        <v>0</v>
      </c>
    </row>
    <row r="333" spans="1:8" x14ac:dyDescent="0.25">
      <c r="A333" s="54">
        <v>207</v>
      </c>
      <c r="B333" s="41" t="s">
        <v>92</v>
      </c>
      <c r="C333" s="38">
        <f>5.4*6.47</f>
        <v>34.938000000000002</v>
      </c>
      <c r="D333" s="97" t="s">
        <v>93</v>
      </c>
      <c r="E333" s="4" t="s">
        <v>59</v>
      </c>
      <c r="F333" s="12"/>
      <c r="G333" s="26">
        <v>0.21</v>
      </c>
      <c r="H333" s="43">
        <f t="shared" si="11"/>
        <v>0</v>
      </c>
    </row>
    <row r="334" spans="1:8" x14ac:dyDescent="0.25">
      <c r="A334" s="54">
        <v>208</v>
      </c>
      <c r="B334" s="41" t="s">
        <v>92</v>
      </c>
      <c r="C334" s="38">
        <f>3.45*3.9</f>
        <v>13.455</v>
      </c>
      <c r="D334" s="97" t="s">
        <v>93</v>
      </c>
      <c r="E334" s="4" t="s">
        <v>59</v>
      </c>
      <c r="F334" s="12"/>
      <c r="G334" s="26">
        <v>0.21</v>
      </c>
      <c r="H334" s="43">
        <f t="shared" si="11"/>
        <v>0</v>
      </c>
    </row>
    <row r="335" spans="1:8" x14ac:dyDescent="0.25">
      <c r="A335" s="54">
        <v>221</v>
      </c>
      <c r="B335" s="41" t="s">
        <v>92</v>
      </c>
      <c r="C335" s="38">
        <f>5.08*3.45</f>
        <v>17.526</v>
      </c>
      <c r="D335" s="97" t="s">
        <v>93</v>
      </c>
      <c r="E335" s="4" t="s">
        <v>59</v>
      </c>
      <c r="F335" s="12"/>
      <c r="G335" s="26">
        <v>0.21</v>
      </c>
      <c r="H335" s="43">
        <f t="shared" si="11"/>
        <v>0</v>
      </c>
    </row>
    <row r="336" spans="1:8" x14ac:dyDescent="0.25">
      <c r="A336" s="54">
        <v>222</v>
      </c>
      <c r="B336" s="41" t="s">
        <v>92</v>
      </c>
      <c r="C336" s="38">
        <f>6.17*6.58</f>
        <v>40.598599999999998</v>
      </c>
      <c r="D336" s="97" t="s">
        <v>93</v>
      </c>
      <c r="E336" s="4" t="s">
        <v>59</v>
      </c>
      <c r="F336" s="12"/>
      <c r="G336" s="26">
        <v>0.21</v>
      </c>
      <c r="H336" s="43">
        <f t="shared" si="11"/>
        <v>0</v>
      </c>
    </row>
    <row r="337" spans="1:8" x14ac:dyDescent="0.25">
      <c r="A337" s="62"/>
      <c r="B337" s="62" t="s">
        <v>240</v>
      </c>
      <c r="C337" s="38">
        <f>33.4*2.5</f>
        <v>83.5</v>
      </c>
      <c r="D337" s="97" t="s">
        <v>58</v>
      </c>
      <c r="E337" s="4" t="s">
        <v>59</v>
      </c>
      <c r="F337" s="12"/>
      <c r="G337" s="26">
        <v>0.21</v>
      </c>
      <c r="H337" s="43">
        <f t="shared" si="11"/>
        <v>0</v>
      </c>
    </row>
    <row r="338" spans="1:8" x14ac:dyDescent="0.25">
      <c r="A338" s="62"/>
      <c r="B338" s="62" t="s">
        <v>241</v>
      </c>
      <c r="C338" s="38">
        <f>6*2.5</f>
        <v>15</v>
      </c>
      <c r="D338" s="97" t="s">
        <v>58</v>
      </c>
      <c r="E338" s="4" t="s">
        <v>59</v>
      </c>
      <c r="F338" s="12"/>
      <c r="G338" s="26">
        <v>0.21</v>
      </c>
      <c r="H338" s="43">
        <f t="shared" si="11"/>
        <v>0</v>
      </c>
    </row>
    <row r="339" spans="1:8" x14ac:dyDescent="0.25">
      <c r="A339" s="68" t="s">
        <v>260</v>
      </c>
      <c r="B339" s="62"/>
      <c r="C339" s="109"/>
      <c r="D339" s="110"/>
      <c r="E339" s="4"/>
      <c r="F339" s="4"/>
      <c r="G339" s="26"/>
      <c r="H339" s="47"/>
    </row>
    <row r="340" spans="1:8" x14ac:dyDescent="0.25">
      <c r="A340" s="54">
        <v>316</v>
      </c>
      <c r="B340" s="41" t="s">
        <v>92</v>
      </c>
      <c r="C340" s="38">
        <v>31.5</v>
      </c>
      <c r="D340" s="42" t="s">
        <v>86</v>
      </c>
      <c r="E340" s="4" t="s">
        <v>59</v>
      </c>
      <c r="F340" s="12"/>
      <c r="G340" s="26">
        <v>0.21</v>
      </c>
      <c r="H340" s="43">
        <f t="shared" si="11"/>
        <v>0</v>
      </c>
    </row>
    <row r="341" spans="1:8" x14ac:dyDescent="0.25">
      <c r="A341" s="54">
        <v>317</v>
      </c>
      <c r="B341" s="41" t="s">
        <v>92</v>
      </c>
      <c r="C341" s="38">
        <v>19.7</v>
      </c>
      <c r="D341" s="42" t="s">
        <v>86</v>
      </c>
      <c r="E341" s="4" t="s">
        <v>59</v>
      </c>
      <c r="F341" s="12"/>
      <c r="G341" s="26">
        <v>0.21</v>
      </c>
      <c r="H341" s="43">
        <f t="shared" si="11"/>
        <v>0</v>
      </c>
    </row>
    <row r="342" spans="1:8" x14ac:dyDescent="0.25">
      <c r="A342" s="54">
        <v>318</v>
      </c>
      <c r="B342" s="41" t="s">
        <v>92</v>
      </c>
      <c r="C342" s="38">
        <v>18.8</v>
      </c>
      <c r="D342" s="42" t="s">
        <v>86</v>
      </c>
      <c r="E342" s="4" t="s">
        <v>59</v>
      </c>
      <c r="F342" s="12"/>
      <c r="G342" s="26">
        <v>0.21</v>
      </c>
      <c r="H342" s="43">
        <f t="shared" si="11"/>
        <v>0</v>
      </c>
    </row>
    <row r="343" spans="1:8" x14ac:dyDescent="0.25">
      <c r="A343" s="54">
        <v>319</v>
      </c>
      <c r="B343" s="41" t="s">
        <v>92</v>
      </c>
      <c r="C343" s="38">
        <v>18.399999999999999</v>
      </c>
      <c r="D343" s="42" t="s">
        <v>86</v>
      </c>
      <c r="E343" s="4" t="s">
        <v>59</v>
      </c>
      <c r="F343" s="12"/>
      <c r="G343" s="26">
        <v>0.21</v>
      </c>
      <c r="H343" s="43">
        <f t="shared" si="11"/>
        <v>0</v>
      </c>
    </row>
    <row r="344" spans="1:8" x14ac:dyDescent="0.25">
      <c r="A344" s="54">
        <v>320</v>
      </c>
      <c r="B344" s="41" t="s">
        <v>92</v>
      </c>
      <c r="C344" s="106">
        <f>2.75*4.33</f>
        <v>11.907500000000001</v>
      </c>
      <c r="D344" s="111" t="s">
        <v>81</v>
      </c>
      <c r="E344" s="4" t="s">
        <v>59</v>
      </c>
      <c r="F344" s="12"/>
      <c r="G344" s="26">
        <v>0.21</v>
      </c>
      <c r="H344" s="43">
        <f t="shared" si="11"/>
        <v>0</v>
      </c>
    </row>
    <row r="345" spans="1:8" x14ac:dyDescent="0.25">
      <c r="A345" s="54">
        <v>321</v>
      </c>
      <c r="B345" s="41" t="s">
        <v>92</v>
      </c>
      <c r="C345" s="106">
        <f>3.8*4.33</f>
        <v>16.454000000000001</v>
      </c>
      <c r="D345" s="111" t="s">
        <v>81</v>
      </c>
      <c r="E345" s="4" t="s">
        <v>59</v>
      </c>
      <c r="F345" s="12"/>
      <c r="G345" s="26">
        <v>0.21</v>
      </c>
      <c r="H345" s="43">
        <f t="shared" si="11"/>
        <v>0</v>
      </c>
    </row>
    <row r="346" spans="1:8" x14ac:dyDescent="0.25">
      <c r="A346" s="54">
        <v>322</v>
      </c>
      <c r="B346" s="41" t="s">
        <v>92</v>
      </c>
      <c r="C346" s="106">
        <f>3.8*4.33</f>
        <v>16.454000000000001</v>
      </c>
      <c r="D346" s="111" t="s">
        <v>81</v>
      </c>
      <c r="E346" s="4" t="s">
        <v>59</v>
      </c>
      <c r="F346" s="12"/>
      <c r="G346" s="26">
        <v>0.21</v>
      </c>
      <c r="H346" s="43">
        <f t="shared" si="11"/>
        <v>0</v>
      </c>
    </row>
    <row r="347" spans="1:8" x14ac:dyDescent="0.25">
      <c r="A347" s="54">
        <v>323</v>
      </c>
      <c r="B347" s="41" t="s">
        <v>92</v>
      </c>
      <c r="C347" s="106">
        <f>1.9*5.23</f>
        <v>9.9370000000000012</v>
      </c>
      <c r="D347" s="111" t="s">
        <v>81</v>
      </c>
      <c r="E347" s="4" t="s">
        <v>59</v>
      </c>
      <c r="F347" s="12"/>
      <c r="G347" s="26">
        <v>0.21</v>
      </c>
      <c r="H347" s="43">
        <f t="shared" si="11"/>
        <v>0</v>
      </c>
    </row>
    <row r="348" spans="1:8" x14ac:dyDescent="0.25">
      <c r="A348" s="62"/>
      <c r="B348" s="62" t="s">
        <v>95</v>
      </c>
      <c r="C348" s="87">
        <v>25.25</v>
      </c>
      <c r="D348" s="97" t="s">
        <v>58</v>
      </c>
      <c r="E348" s="4" t="s">
        <v>59</v>
      </c>
      <c r="F348" s="12"/>
      <c r="G348" s="26">
        <v>0.21</v>
      </c>
      <c r="H348" s="43">
        <f t="shared" si="11"/>
        <v>0</v>
      </c>
    </row>
    <row r="349" spans="1:8" x14ac:dyDescent="0.25">
      <c r="A349" s="62"/>
      <c r="B349" s="62" t="s">
        <v>240</v>
      </c>
      <c r="C349" s="87">
        <f>(2.2*1.5)+(5*4)+(3*2.9)+(9.6*4.6)</f>
        <v>76.16</v>
      </c>
      <c r="D349" s="45" t="s">
        <v>65</v>
      </c>
      <c r="E349" s="4" t="s">
        <v>59</v>
      </c>
      <c r="F349" s="12"/>
      <c r="G349" s="26">
        <v>0.21</v>
      </c>
      <c r="H349" s="43">
        <f t="shared" si="11"/>
        <v>0</v>
      </c>
    </row>
    <row r="350" spans="1:8" x14ac:dyDescent="0.25">
      <c r="A350" s="62"/>
      <c r="B350" s="62" t="s">
        <v>241</v>
      </c>
      <c r="C350" s="87">
        <f>0.9*4.6</f>
        <v>4.1399999999999997</v>
      </c>
      <c r="D350" s="97" t="s">
        <v>58</v>
      </c>
      <c r="E350" s="4" t="s">
        <v>59</v>
      </c>
      <c r="F350" s="12"/>
      <c r="G350" s="26">
        <v>0.21</v>
      </c>
      <c r="H350" s="43">
        <f t="shared" si="11"/>
        <v>0</v>
      </c>
    </row>
    <row r="351" spans="1:8" x14ac:dyDescent="0.25">
      <c r="A351" s="68" t="s">
        <v>261</v>
      </c>
      <c r="B351" s="62"/>
      <c r="C351" s="64"/>
      <c r="D351" s="4"/>
      <c r="E351" s="4"/>
      <c r="F351" s="4"/>
      <c r="G351" s="26"/>
      <c r="H351" s="47"/>
    </row>
    <row r="352" spans="1:8" x14ac:dyDescent="0.25">
      <c r="A352" s="62"/>
      <c r="B352" s="87" t="s">
        <v>262</v>
      </c>
      <c r="C352" s="38">
        <v>10</v>
      </c>
      <c r="D352" s="42" t="s">
        <v>93</v>
      </c>
      <c r="E352" s="97" t="s">
        <v>263</v>
      </c>
      <c r="F352" s="12"/>
      <c r="G352" s="26">
        <v>0.21</v>
      </c>
      <c r="H352" s="43">
        <f t="shared" si="11"/>
        <v>0</v>
      </c>
    </row>
    <row r="353" spans="1:8" x14ac:dyDescent="0.25">
      <c r="A353" s="41"/>
      <c r="B353" s="41" t="s">
        <v>264</v>
      </c>
      <c r="C353" s="38">
        <f>10*2.5</f>
        <v>25</v>
      </c>
      <c r="D353" s="42" t="s">
        <v>58</v>
      </c>
      <c r="E353" s="4" t="s">
        <v>59</v>
      </c>
      <c r="F353" s="12"/>
      <c r="G353" s="26">
        <v>0.21</v>
      </c>
      <c r="H353" s="43">
        <f t="shared" si="11"/>
        <v>0</v>
      </c>
    </row>
    <row r="354" spans="1:8" x14ac:dyDescent="0.25">
      <c r="A354" s="112"/>
      <c r="B354" s="112" t="s">
        <v>265</v>
      </c>
      <c r="C354" s="113">
        <f>6*2.5</f>
        <v>15</v>
      </c>
      <c r="D354" s="42" t="s">
        <v>58</v>
      </c>
      <c r="E354" s="4" t="s">
        <v>59</v>
      </c>
      <c r="F354" s="12"/>
      <c r="G354" s="26">
        <v>0.21</v>
      </c>
      <c r="H354" s="43">
        <f t="shared" si="11"/>
        <v>0</v>
      </c>
    </row>
    <row r="355" spans="1:8" ht="13.8" thickBot="1" x14ac:dyDescent="0.3">
      <c r="A355" s="251" t="s">
        <v>266</v>
      </c>
      <c r="B355" s="251"/>
      <c r="C355" s="28">
        <f>SUM(C225:C354)</f>
        <v>3006.159200000001</v>
      </c>
      <c r="D355" s="29"/>
      <c r="E355" s="30"/>
      <c r="F355" s="29">
        <f>SUM(F225:F354)</f>
        <v>0</v>
      </c>
      <c r="G355" s="31">
        <v>0.21</v>
      </c>
      <c r="H355" s="28">
        <f>SUM(H225:H354)</f>
        <v>0</v>
      </c>
    </row>
    <row r="356" spans="1:8" ht="15.6" x14ac:dyDescent="0.25">
      <c r="A356" s="132" t="s">
        <v>0</v>
      </c>
      <c r="B356" s="133" t="s">
        <v>1</v>
      </c>
      <c r="C356" s="133" t="s">
        <v>2</v>
      </c>
      <c r="D356" s="133" t="s">
        <v>3</v>
      </c>
      <c r="E356" s="133" t="s">
        <v>4</v>
      </c>
      <c r="F356" s="133" t="s">
        <v>421</v>
      </c>
      <c r="G356" s="224" t="s">
        <v>5</v>
      </c>
      <c r="H356" s="134" t="s">
        <v>421</v>
      </c>
    </row>
    <row r="357" spans="1:8" ht="16.2" thickBot="1" x14ac:dyDescent="0.3">
      <c r="A357" s="135" t="s">
        <v>6</v>
      </c>
      <c r="B357" s="136"/>
      <c r="C357" s="136" t="s">
        <v>422</v>
      </c>
      <c r="D357" s="137"/>
      <c r="E357" s="137" t="s">
        <v>7</v>
      </c>
      <c r="F357" s="137" t="s">
        <v>8</v>
      </c>
      <c r="G357" s="225"/>
      <c r="H357" s="138" t="s">
        <v>9</v>
      </c>
    </row>
    <row r="358" spans="1:8" x14ac:dyDescent="0.25">
      <c r="A358" s="237"/>
      <c r="B358" s="114" t="s">
        <v>10</v>
      </c>
      <c r="C358" s="238"/>
      <c r="D358" s="239"/>
      <c r="E358" s="239"/>
      <c r="F358" s="239"/>
      <c r="G358" s="239"/>
      <c r="H358" s="239"/>
    </row>
    <row r="359" spans="1:8" x14ac:dyDescent="0.25">
      <c r="A359" s="237"/>
      <c r="B359" s="114" t="s">
        <v>267</v>
      </c>
      <c r="C359" s="238"/>
      <c r="D359" s="238"/>
      <c r="E359" s="238"/>
      <c r="F359" s="238"/>
      <c r="G359" s="238"/>
      <c r="H359" s="238"/>
    </row>
    <row r="360" spans="1:8" x14ac:dyDescent="0.25">
      <c r="A360" s="237"/>
      <c r="B360" s="114" t="s">
        <v>12</v>
      </c>
      <c r="C360" s="238"/>
      <c r="D360" s="238"/>
      <c r="E360" s="238"/>
      <c r="F360" s="238"/>
      <c r="G360" s="238"/>
      <c r="H360" s="238"/>
    </row>
    <row r="361" spans="1:8" x14ac:dyDescent="0.25">
      <c r="A361" s="115" t="s">
        <v>54</v>
      </c>
      <c r="B361" s="115"/>
      <c r="C361" s="116"/>
      <c r="D361" s="40"/>
      <c r="E361" s="40"/>
      <c r="F361" s="40"/>
      <c r="G361" s="40"/>
      <c r="H361" s="27"/>
    </row>
    <row r="362" spans="1:8" x14ac:dyDescent="0.25">
      <c r="A362" s="62" t="s">
        <v>268</v>
      </c>
      <c r="B362" s="62" t="s">
        <v>269</v>
      </c>
      <c r="C362" s="64">
        <v>38.33</v>
      </c>
      <c r="D362" s="117" t="s">
        <v>270</v>
      </c>
      <c r="E362" s="4" t="s">
        <v>15</v>
      </c>
      <c r="F362" s="12"/>
      <c r="G362" s="26">
        <v>0.21</v>
      </c>
      <c r="H362" s="47">
        <f>F362*1.21</f>
        <v>0</v>
      </c>
    </row>
    <row r="363" spans="1:8" x14ac:dyDescent="0.25">
      <c r="A363" s="62" t="s">
        <v>268</v>
      </c>
      <c r="B363" s="62" t="s">
        <v>271</v>
      </c>
      <c r="C363" s="64">
        <v>45.16</v>
      </c>
      <c r="D363" s="4" t="s">
        <v>86</v>
      </c>
      <c r="E363" s="4" t="s">
        <v>15</v>
      </c>
      <c r="F363" s="12"/>
      <c r="G363" s="26">
        <v>0.21</v>
      </c>
      <c r="H363" s="47">
        <f t="shared" ref="H363:H412" si="12">F363*1.21</f>
        <v>0</v>
      </c>
    </row>
    <row r="364" spans="1:8" x14ac:dyDescent="0.25">
      <c r="A364" s="62" t="s">
        <v>268</v>
      </c>
      <c r="B364" s="62" t="s">
        <v>94</v>
      </c>
      <c r="C364" s="64">
        <v>3.75</v>
      </c>
      <c r="D364" s="4" t="s">
        <v>86</v>
      </c>
      <c r="E364" s="4" t="s">
        <v>15</v>
      </c>
      <c r="F364" s="12"/>
      <c r="G364" s="26">
        <v>0.21</v>
      </c>
      <c r="H364" s="47">
        <f t="shared" si="12"/>
        <v>0</v>
      </c>
    </row>
    <row r="365" spans="1:8" x14ac:dyDescent="0.25">
      <c r="A365" s="62" t="s">
        <v>268</v>
      </c>
      <c r="B365" s="62" t="s">
        <v>272</v>
      </c>
      <c r="C365" s="64">
        <v>3.78</v>
      </c>
      <c r="D365" s="4" t="s">
        <v>86</v>
      </c>
      <c r="E365" s="4" t="s">
        <v>15</v>
      </c>
      <c r="F365" s="12"/>
      <c r="G365" s="26">
        <v>0.21</v>
      </c>
      <c r="H365" s="47">
        <f t="shared" si="12"/>
        <v>0</v>
      </c>
    </row>
    <row r="366" spans="1:8" x14ac:dyDescent="0.25">
      <c r="A366" s="62" t="s">
        <v>268</v>
      </c>
      <c r="B366" s="62" t="s">
        <v>273</v>
      </c>
      <c r="C366" s="64">
        <v>14.82</v>
      </c>
      <c r="D366" s="4" t="s">
        <v>86</v>
      </c>
      <c r="E366" s="4" t="s">
        <v>274</v>
      </c>
      <c r="F366" s="12"/>
      <c r="G366" s="26">
        <v>0.21</v>
      </c>
      <c r="H366" s="47">
        <f t="shared" si="12"/>
        <v>0</v>
      </c>
    </row>
    <row r="367" spans="1:8" x14ac:dyDescent="0.25">
      <c r="A367" s="62" t="s">
        <v>268</v>
      </c>
      <c r="B367" s="62" t="s">
        <v>275</v>
      </c>
      <c r="C367" s="64">
        <v>9.0399999999999991</v>
      </c>
      <c r="D367" s="4" t="s">
        <v>86</v>
      </c>
      <c r="E367" s="4" t="s">
        <v>15</v>
      </c>
      <c r="F367" s="12"/>
      <c r="G367" s="26">
        <v>0.21</v>
      </c>
      <c r="H367" s="47">
        <f t="shared" si="12"/>
        <v>0</v>
      </c>
    </row>
    <row r="368" spans="1:8" x14ac:dyDescent="0.25">
      <c r="A368" s="115" t="s">
        <v>13</v>
      </c>
      <c r="B368" s="68"/>
      <c r="C368" s="64"/>
      <c r="D368" s="4"/>
      <c r="E368" s="4"/>
      <c r="F368" s="12"/>
      <c r="G368" s="26"/>
      <c r="H368" s="47"/>
    </row>
    <row r="369" spans="1:8" x14ac:dyDescent="0.25">
      <c r="A369" s="62" t="s">
        <v>268</v>
      </c>
      <c r="B369" s="62" t="s">
        <v>276</v>
      </c>
      <c r="C369" s="64">
        <v>19.45</v>
      </c>
      <c r="D369" s="4" t="s">
        <v>86</v>
      </c>
      <c r="E369" s="4" t="s">
        <v>15</v>
      </c>
      <c r="F369" s="12"/>
      <c r="G369" s="26">
        <v>0.21</v>
      </c>
      <c r="H369" s="47">
        <f t="shared" si="12"/>
        <v>0</v>
      </c>
    </row>
    <row r="370" spans="1:8" x14ac:dyDescent="0.25">
      <c r="A370" s="62" t="s">
        <v>268</v>
      </c>
      <c r="B370" s="62" t="s">
        <v>75</v>
      </c>
      <c r="C370" s="64">
        <v>40.119999999999997</v>
      </c>
      <c r="D370" s="4" t="s">
        <v>86</v>
      </c>
      <c r="E370" s="4" t="s">
        <v>15</v>
      </c>
      <c r="F370" s="12"/>
      <c r="G370" s="26">
        <v>0.21</v>
      </c>
      <c r="H370" s="47">
        <f t="shared" si="12"/>
        <v>0</v>
      </c>
    </row>
    <row r="371" spans="1:8" x14ac:dyDescent="0.25">
      <c r="A371" s="68" t="s">
        <v>277</v>
      </c>
      <c r="B371" s="68" t="s">
        <v>278</v>
      </c>
      <c r="C371" s="64"/>
      <c r="D371" s="4"/>
      <c r="E371" s="4"/>
      <c r="F371" s="4"/>
      <c r="G371" s="26"/>
      <c r="H371" s="47"/>
    </row>
    <row r="372" spans="1:8" x14ac:dyDescent="0.25">
      <c r="A372" s="62" t="s">
        <v>268</v>
      </c>
      <c r="B372" s="62" t="s">
        <v>92</v>
      </c>
      <c r="C372" s="64">
        <v>15.05</v>
      </c>
      <c r="D372" s="4" t="s">
        <v>86</v>
      </c>
      <c r="E372" s="4" t="s">
        <v>15</v>
      </c>
      <c r="F372" s="12"/>
      <c r="G372" s="26">
        <v>0.21</v>
      </c>
      <c r="H372" s="47">
        <f t="shared" si="12"/>
        <v>0</v>
      </c>
    </row>
    <row r="373" spans="1:8" x14ac:dyDescent="0.25">
      <c r="A373" s="62" t="s">
        <v>268</v>
      </c>
      <c r="B373" s="62" t="s">
        <v>236</v>
      </c>
      <c r="C373" s="64">
        <v>10.74</v>
      </c>
      <c r="D373" s="4" t="s">
        <v>86</v>
      </c>
      <c r="E373" s="4" t="s">
        <v>279</v>
      </c>
      <c r="F373" s="12"/>
      <c r="G373" s="26">
        <v>0.21</v>
      </c>
      <c r="H373" s="47">
        <f t="shared" si="12"/>
        <v>0</v>
      </c>
    </row>
    <row r="374" spans="1:8" x14ac:dyDescent="0.25">
      <c r="A374" s="62" t="s">
        <v>268</v>
      </c>
      <c r="B374" s="62" t="s">
        <v>92</v>
      </c>
      <c r="C374" s="64">
        <v>14.71</v>
      </c>
      <c r="D374" s="4" t="s">
        <v>86</v>
      </c>
      <c r="E374" s="4" t="s">
        <v>15</v>
      </c>
      <c r="F374" s="12"/>
      <c r="G374" s="26">
        <v>0.21</v>
      </c>
      <c r="H374" s="47">
        <f t="shared" si="12"/>
        <v>0</v>
      </c>
    </row>
    <row r="375" spans="1:8" x14ac:dyDescent="0.25">
      <c r="A375" s="62" t="s">
        <v>268</v>
      </c>
      <c r="B375" s="62" t="s">
        <v>92</v>
      </c>
      <c r="C375" s="64">
        <v>14.71</v>
      </c>
      <c r="D375" s="4" t="s">
        <v>86</v>
      </c>
      <c r="E375" s="4" t="s">
        <v>15</v>
      </c>
      <c r="F375" s="12"/>
      <c r="G375" s="26">
        <v>0.21</v>
      </c>
      <c r="H375" s="47">
        <f t="shared" si="12"/>
        <v>0</v>
      </c>
    </row>
    <row r="376" spans="1:8" x14ac:dyDescent="0.25">
      <c r="A376" s="62" t="s">
        <v>268</v>
      </c>
      <c r="B376" s="62" t="s">
        <v>280</v>
      </c>
      <c r="C376" s="47">
        <v>3.2</v>
      </c>
      <c r="D376" s="4" t="s">
        <v>86</v>
      </c>
      <c r="E376" s="4" t="s">
        <v>15</v>
      </c>
      <c r="F376" s="12"/>
      <c r="G376" s="26">
        <v>0.21</v>
      </c>
      <c r="H376" s="47">
        <f t="shared" si="12"/>
        <v>0</v>
      </c>
    </row>
    <row r="377" spans="1:8" x14ac:dyDescent="0.25">
      <c r="A377" s="62" t="s">
        <v>268</v>
      </c>
      <c r="B377" s="62" t="s">
        <v>281</v>
      </c>
      <c r="C377" s="64">
        <v>4.7300000000000004</v>
      </c>
      <c r="D377" s="4" t="s">
        <v>86</v>
      </c>
      <c r="E377" s="4" t="s">
        <v>15</v>
      </c>
      <c r="F377" s="12"/>
      <c r="G377" s="26">
        <v>0.21</v>
      </c>
      <c r="H377" s="47">
        <f t="shared" si="12"/>
        <v>0</v>
      </c>
    </row>
    <row r="378" spans="1:8" x14ac:dyDescent="0.25">
      <c r="A378" s="62" t="s">
        <v>268</v>
      </c>
      <c r="B378" s="62" t="s">
        <v>94</v>
      </c>
      <c r="C378" s="64">
        <v>3.23</v>
      </c>
      <c r="D378" s="4" t="s">
        <v>86</v>
      </c>
      <c r="E378" s="4" t="s">
        <v>15</v>
      </c>
      <c r="F378" s="12"/>
      <c r="G378" s="26">
        <v>0.21</v>
      </c>
      <c r="H378" s="47">
        <f t="shared" si="12"/>
        <v>0</v>
      </c>
    </row>
    <row r="379" spans="1:8" x14ac:dyDescent="0.25">
      <c r="A379" s="68" t="s">
        <v>282</v>
      </c>
      <c r="B379" s="68"/>
      <c r="C379" s="64"/>
      <c r="D379" s="4"/>
      <c r="E379" s="4"/>
      <c r="F379" s="4"/>
      <c r="G379" s="26"/>
      <c r="H379" s="47"/>
    </row>
    <row r="380" spans="1:8" x14ac:dyDescent="0.25">
      <c r="A380" s="62" t="s">
        <v>268</v>
      </c>
      <c r="B380" s="62" t="s">
        <v>92</v>
      </c>
      <c r="C380" s="64">
        <v>21.45</v>
      </c>
      <c r="D380" s="4" t="s">
        <v>86</v>
      </c>
      <c r="E380" s="4" t="s">
        <v>15</v>
      </c>
      <c r="F380" s="12"/>
      <c r="G380" s="26">
        <v>0.21</v>
      </c>
      <c r="H380" s="47">
        <f t="shared" si="12"/>
        <v>0</v>
      </c>
    </row>
    <row r="381" spans="1:8" x14ac:dyDescent="0.25">
      <c r="A381" s="62" t="s">
        <v>268</v>
      </c>
      <c r="B381" s="62" t="s">
        <v>92</v>
      </c>
      <c r="C381" s="64">
        <v>30.77</v>
      </c>
      <c r="D381" s="4" t="s">
        <v>86</v>
      </c>
      <c r="E381" s="4" t="s">
        <v>15</v>
      </c>
      <c r="F381" s="12"/>
      <c r="G381" s="26">
        <v>0.21</v>
      </c>
      <c r="H381" s="47">
        <f t="shared" si="12"/>
        <v>0</v>
      </c>
    </row>
    <row r="382" spans="1:8" x14ac:dyDescent="0.25">
      <c r="A382" s="62" t="s">
        <v>268</v>
      </c>
      <c r="B382" s="62" t="s">
        <v>281</v>
      </c>
      <c r="C382" s="47">
        <v>3</v>
      </c>
      <c r="D382" s="4" t="s">
        <v>86</v>
      </c>
      <c r="E382" s="4" t="s">
        <v>15</v>
      </c>
      <c r="F382" s="12"/>
      <c r="G382" s="26">
        <v>0.21</v>
      </c>
      <c r="H382" s="47">
        <f t="shared" si="12"/>
        <v>0</v>
      </c>
    </row>
    <row r="383" spans="1:8" x14ac:dyDescent="0.25">
      <c r="A383" s="62" t="s">
        <v>268</v>
      </c>
      <c r="B383" s="62" t="s">
        <v>280</v>
      </c>
      <c r="C383" s="47">
        <v>3</v>
      </c>
      <c r="D383" s="4" t="s">
        <v>86</v>
      </c>
      <c r="E383" s="4" t="s">
        <v>15</v>
      </c>
      <c r="F383" s="12"/>
      <c r="G383" s="26">
        <v>0.21</v>
      </c>
      <c r="H383" s="47">
        <f t="shared" si="12"/>
        <v>0</v>
      </c>
    </row>
    <row r="384" spans="1:8" x14ac:dyDescent="0.25">
      <c r="A384" s="62" t="s">
        <v>268</v>
      </c>
      <c r="B384" s="62" t="s">
        <v>283</v>
      </c>
      <c r="C384" s="64">
        <v>36.75</v>
      </c>
      <c r="D384" s="4" t="s">
        <v>93</v>
      </c>
      <c r="E384" s="4" t="s">
        <v>15</v>
      </c>
      <c r="F384" s="12"/>
      <c r="G384" s="26">
        <v>0.21</v>
      </c>
      <c r="H384" s="47">
        <f t="shared" si="12"/>
        <v>0</v>
      </c>
    </row>
    <row r="385" spans="1:8" x14ac:dyDescent="0.25">
      <c r="A385" s="62" t="s">
        <v>268</v>
      </c>
      <c r="B385" s="62" t="s">
        <v>240</v>
      </c>
      <c r="C385" s="64">
        <v>22.08</v>
      </c>
      <c r="D385" s="4" t="s">
        <v>86</v>
      </c>
      <c r="E385" s="4" t="s">
        <v>15</v>
      </c>
      <c r="F385" s="12"/>
      <c r="G385" s="26">
        <v>0.21</v>
      </c>
      <c r="H385" s="47">
        <f t="shared" si="12"/>
        <v>0</v>
      </c>
    </row>
    <row r="386" spans="1:8" x14ac:dyDescent="0.25">
      <c r="A386" s="68" t="s">
        <v>32</v>
      </c>
      <c r="B386" s="68"/>
      <c r="C386" s="64"/>
      <c r="D386" s="4"/>
      <c r="E386" s="4"/>
      <c r="F386" s="4"/>
      <c r="G386" s="26"/>
      <c r="H386" s="47"/>
    </row>
    <row r="387" spans="1:8" x14ac:dyDescent="0.25">
      <c r="A387" s="62" t="s">
        <v>268</v>
      </c>
      <c r="B387" s="62" t="s">
        <v>284</v>
      </c>
      <c r="C387" s="64">
        <v>19.45</v>
      </c>
      <c r="D387" s="4" t="s">
        <v>86</v>
      </c>
      <c r="E387" s="4" t="s">
        <v>15</v>
      </c>
      <c r="F387" s="12"/>
      <c r="G387" s="26">
        <v>0.21</v>
      </c>
      <c r="H387" s="47">
        <f t="shared" si="12"/>
        <v>0</v>
      </c>
    </row>
    <row r="388" spans="1:8" x14ac:dyDescent="0.25">
      <c r="A388" s="62" t="s">
        <v>268</v>
      </c>
      <c r="B388" s="62" t="s">
        <v>75</v>
      </c>
      <c r="C388" s="64">
        <v>11.1</v>
      </c>
      <c r="D388" s="4" t="s">
        <v>86</v>
      </c>
      <c r="E388" s="4" t="s">
        <v>15</v>
      </c>
      <c r="F388" s="12"/>
      <c r="G388" s="26">
        <v>0.21</v>
      </c>
      <c r="H388" s="47">
        <f t="shared" si="12"/>
        <v>0</v>
      </c>
    </row>
    <row r="389" spans="1:8" x14ac:dyDescent="0.25">
      <c r="A389" s="62" t="s">
        <v>268</v>
      </c>
      <c r="B389" s="62" t="s">
        <v>92</v>
      </c>
      <c r="C389" s="64">
        <v>21.45</v>
      </c>
      <c r="D389" s="4" t="s">
        <v>86</v>
      </c>
      <c r="E389" s="4" t="s">
        <v>15</v>
      </c>
      <c r="F389" s="12"/>
      <c r="G389" s="26">
        <v>0.21</v>
      </c>
      <c r="H389" s="47">
        <f t="shared" si="12"/>
        <v>0</v>
      </c>
    </row>
    <row r="390" spans="1:8" x14ac:dyDescent="0.25">
      <c r="A390" s="62" t="s">
        <v>268</v>
      </c>
      <c r="B390" s="62" t="s">
        <v>92</v>
      </c>
      <c r="C390" s="64">
        <v>30.77</v>
      </c>
      <c r="D390" s="4" t="s">
        <v>86</v>
      </c>
      <c r="E390" s="4" t="s">
        <v>15</v>
      </c>
      <c r="F390" s="12"/>
      <c r="G390" s="26">
        <v>0.21</v>
      </c>
      <c r="H390" s="47">
        <f t="shared" si="12"/>
        <v>0</v>
      </c>
    </row>
    <row r="391" spans="1:8" x14ac:dyDescent="0.25">
      <c r="A391" s="62" t="s">
        <v>268</v>
      </c>
      <c r="B391" s="62" t="s">
        <v>94</v>
      </c>
      <c r="C391" s="64">
        <v>3.23</v>
      </c>
      <c r="D391" s="4" t="s">
        <v>86</v>
      </c>
      <c r="E391" s="4" t="s">
        <v>15</v>
      </c>
      <c r="F391" s="12"/>
      <c r="G391" s="26">
        <v>0.21</v>
      </c>
      <c r="H391" s="47">
        <f t="shared" si="12"/>
        <v>0</v>
      </c>
    </row>
    <row r="392" spans="1:8" x14ac:dyDescent="0.25">
      <c r="A392" s="62" t="s">
        <v>268</v>
      </c>
      <c r="B392" s="62" t="s">
        <v>281</v>
      </c>
      <c r="C392" s="47">
        <v>3</v>
      </c>
      <c r="D392" s="4" t="s">
        <v>86</v>
      </c>
      <c r="E392" s="4" t="s">
        <v>15</v>
      </c>
      <c r="F392" s="12"/>
      <c r="G392" s="26">
        <v>0.21</v>
      </c>
      <c r="H392" s="47">
        <f t="shared" si="12"/>
        <v>0</v>
      </c>
    </row>
    <row r="393" spans="1:8" x14ac:dyDescent="0.25">
      <c r="A393" s="62" t="s">
        <v>268</v>
      </c>
      <c r="B393" s="62" t="s">
        <v>280</v>
      </c>
      <c r="C393" s="47">
        <v>3</v>
      </c>
      <c r="D393" s="4" t="s">
        <v>86</v>
      </c>
      <c r="E393" s="4" t="s">
        <v>15</v>
      </c>
      <c r="F393" s="12"/>
      <c r="G393" s="26">
        <v>0.21</v>
      </c>
      <c r="H393" s="47">
        <f t="shared" si="12"/>
        <v>0</v>
      </c>
    </row>
    <row r="394" spans="1:8" x14ac:dyDescent="0.25">
      <c r="A394" s="62"/>
      <c r="B394" s="62" t="s">
        <v>92</v>
      </c>
      <c r="C394" s="64">
        <v>11</v>
      </c>
      <c r="D394" s="4" t="s">
        <v>86</v>
      </c>
      <c r="E394" s="4" t="s">
        <v>15</v>
      </c>
      <c r="F394" s="12"/>
      <c r="G394" s="26">
        <v>0.21</v>
      </c>
      <c r="H394" s="47">
        <f t="shared" si="12"/>
        <v>0</v>
      </c>
    </row>
    <row r="395" spans="1:8" x14ac:dyDescent="0.25">
      <c r="A395" s="62" t="s">
        <v>268</v>
      </c>
      <c r="B395" s="62" t="s">
        <v>240</v>
      </c>
      <c r="C395" s="64">
        <v>22.08</v>
      </c>
      <c r="D395" s="4" t="s">
        <v>86</v>
      </c>
      <c r="E395" s="4" t="s">
        <v>15</v>
      </c>
      <c r="F395" s="12"/>
      <c r="G395" s="26">
        <v>0.21</v>
      </c>
      <c r="H395" s="47">
        <f t="shared" si="12"/>
        <v>0</v>
      </c>
    </row>
    <row r="396" spans="1:8" x14ac:dyDescent="0.25">
      <c r="A396" s="68" t="s">
        <v>88</v>
      </c>
      <c r="B396" s="68"/>
      <c r="C396" s="64"/>
      <c r="D396" s="4"/>
      <c r="E396" s="4"/>
      <c r="F396" s="4"/>
      <c r="G396" s="26"/>
      <c r="H396" s="47"/>
    </row>
    <row r="397" spans="1:8" x14ac:dyDescent="0.25">
      <c r="A397" s="62" t="s">
        <v>268</v>
      </c>
      <c r="B397" s="62" t="s">
        <v>285</v>
      </c>
      <c r="C397" s="47">
        <v>12.8</v>
      </c>
      <c r="D397" s="4" t="s">
        <v>86</v>
      </c>
      <c r="E397" s="4" t="s">
        <v>15</v>
      </c>
      <c r="F397" s="12"/>
      <c r="G397" s="26">
        <v>0.21</v>
      </c>
      <c r="H397" s="47">
        <f t="shared" si="12"/>
        <v>0</v>
      </c>
    </row>
    <row r="398" spans="1:8" x14ac:dyDescent="0.25">
      <c r="A398" s="62" t="s">
        <v>268</v>
      </c>
      <c r="B398" s="62" t="s">
        <v>75</v>
      </c>
      <c r="C398" s="47">
        <v>22.3</v>
      </c>
      <c r="D398" s="4" t="s">
        <v>86</v>
      </c>
      <c r="E398" s="4" t="s">
        <v>15</v>
      </c>
      <c r="F398" s="12"/>
      <c r="G398" s="26">
        <v>0.21</v>
      </c>
      <c r="H398" s="47">
        <f t="shared" si="12"/>
        <v>0</v>
      </c>
    </row>
    <row r="399" spans="1:8" x14ac:dyDescent="0.25">
      <c r="A399" s="62" t="s">
        <v>268</v>
      </c>
      <c r="B399" s="62" t="s">
        <v>286</v>
      </c>
      <c r="C399" s="64">
        <v>21.45</v>
      </c>
      <c r="D399" s="4" t="s">
        <v>86</v>
      </c>
      <c r="E399" s="4" t="s">
        <v>15</v>
      </c>
      <c r="F399" s="12"/>
      <c r="G399" s="26">
        <v>0.21</v>
      </c>
      <c r="H399" s="47">
        <f t="shared" si="12"/>
        <v>0</v>
      </c>
    </row>
    <row r="400" spans="1:8" x14ac:dyDescent="0.25">
      <c r="A400" s="62" t="s">
        <v>268</v>
      </c>
      <c r="B400" s="62" t="s">
        <v>286</v>
      </c>
      <c r="C400" s="64">
        <v>23.85</v>
      </c>
      <c r="D400" s="4" t="s">
        <v>86</v>
      </c>
      <c r="E400" s="4" t="s">
        <v>15</v>
      </c>
      <c r="F400" s="12"/>
      <c r="G400" s="26">
        <v>0.21</v>
      </c>
      <c r="H400" s="47">
        <f t="shared" si="12"/>
        <v>0</v>
      </c>
    </row>
    <row r="401" spans="1:8" x14ac:dyDescent="0.25">
      <c r="A401" s="62" t="s">
        <v>268</v>
      </c>
      <c r="B401" s="62" t="s">
        <v>280</v>
      </c>
      <c r="C401" s="47">
        <v>3.5</v>
      </c>
      <c r="D401" s="4" t="s">
        <v>86</v>
      </c>
      <c r="E401" s="4" t="s">
        <v>15</v>
      </c>
      <c r="F401" s="12"/>
      <c r="G401" s="26">
        <v>0.21</v>
      </c>
      <c r="H401" s="47">
        <f t="shared" si="12"/>
        <v>0</v>
      </c>
    </row>
    <row r="402" spans="1:8" x14ac:dyDescent="0.25">
      <c r="A402" s="62" t="s">
        <v>268</v>
      </c>
      <c r="B402" s="62" t="s">
        <v>281</v>
      </c>
      <c r="C402" s="64">
        <v>3.13</v>
      </c>
      <c r="D402" s="4" t="s">
        <v>86</v>
      </c>
      <c r="E402" s="4" t="s">
        <v>15</v>
      </c>
      <c r="F402" s="12"/>
      <c r="G402" s="26">
        <v>0.21</v>
      </c>
      <c r="H402" s="47">
        <f t="shared" si="12"/>
        <v>0</v>
      </c>
    </row>
    <row r="403" spans="1:8" x14ac:dyDescent="0.25">
      <c r="A403" s="62" t="s">
        <v>268</v>
      </c>
      <c r="B403" s="62" t="s">
        <v>286</v>
      </c>
      <c r="C403" s="64">
        <v>18.09</v>
      </c>
      <c r="D403" s="4" t="s">
        <v>86</v>
      </c>
      <c r="E403" s="4" t="s">
        <v>15</v>
      </c>
      <c r="F403" s="12"/>
      <c r="G403" s="26">
        <v>0.21</v>
      </c>
      <c r="H403" s="47">
        <f t="shared" si="12"/>
        <v>0</v>
      </c>
    </row>
    <row r="404" spans="1:8" x14ac:dyDescent="0.25">
      <c r="A404" s="68" t="s">
        <v>287</v>
      </c>
      <c r="B404" s="68"/>
      <c r="C404" s="64"/>
      <c r="D404" s="4"/>
      <c r="E404" s="4"/>
      <c r="F404" s="4"/>
      <c r="G404" s="26"/>
      <c r="H404" s="47"/>
    </row>
    <row r="405" spans="1:8" x14ac:dyDescent="0.25">
      <c r="A405" s="62" t="s">
        <v>288</v>
      </c>
      <c r="B405" s="68"/>
      <c r="C405" s="64"/>
      <c r="D405" s="4"/>
      <c r="E405" s="4"/>
      <c r="F405" s="4"/>
      <c r="G405" s="26"/>
      <c r="H405" s="47"/>
    </row>
    <row r="406" spans="1:8" x14ac:dyDescent="0.25">
      <c r="A406" s="62" t="s">
        <v>268</v>
      </c>
      <c r="B406" s="62" t="s">
        <v>92</v>
      </c>
      <c r="C406" s="64">
        <v>22.31</v>
      </c>
      <c r="D406" s="4" t="s">
        <v>86</v>
      </c>
      <c r="E406" s="4" t="s">
        <v>15</v>
      </c>
      <c r="F406" s="12"/>
      <c r="G406" s="26">
        <v>0.21</v>
      </c>
      <c r="H406" s="47">
        <f t="shared" si="12"/>
        <v>0</v>
      </c>
    </row>
    <row r="407" spans="1:8" x14ac:dyDescent="0.25">
      <c r="A407" s="62" t="s">
        <v>268</v>
      </c>
      <c r="B407" s="62" t="s">
        <v>92</v>
      </c>
      <c r="C407" s="64">
        <v>17.7</v>
      </c>
      <c r="D407" s="4" t="s">
        <v>86</v>
      </c>
      <c r="E407" s="4" t="s">
        <v>15</v>
      </c>
      <c r="F407" s="12"/>
      <c r="G407" s="26">
        <v>0.21</v>
      </c>
      <c r="H407" s="47">
        <f t="shared" si="12"/>
        <v>0</v>
      </c>
    </row>
    <row r="408" spans="1:8" x14ac:dyDescent="0.25">
      <c r="A408" s="62" t="s">
        <v>268</v>
      </c>
      <c r="B408" s="62" t="s">
        <v>94</v>
      </c>
      <c r="C408" s="64">
        <v>8.0299999999999994</v>
      </c>
      <c r="D408" s="4" t="s">
        <v>86</v>
      </c>
      <c r="E408" s="4" t="s">
        <v>15</v>
      </c>
      <c r="F408" s="12"/>
      <c r="G408" s="26">
        <v>0.21</v>
      </c>
      <c r="H408" s="47">
        <f t="shared" si="12"/>
        <v>0</v>
      </c>
    </row>
    <row r="409" spans="1:8" x14ac:dyDescent="0.25">
      <c r="A409" s="62" t="s">
        <v>268</v>
      </c>
      <c r="B409" s="62" t="s">
        <v>272</v>
      </c>
      <c r="C409" s="47">
        <v>7.5</v>
      </c>
      <c r="D409" s="4" t="s">
        <v>86</v>
      </c>
      <c r="E409" s="4" t="s">
        <v>15</v>
      </c>
      <c r="F409" s="12"/>
      <c r="G409" s="26">
        <v>0.21</v>
      </c>
      <c r="H409" s="47">
        <f t="shared" si="12"/>
        <v>0</v>
      </c>
    </row>
    <row r="410" spans="1:8" x14ac:dyDescent="0.25">
      <c r="A410" s="62" t="s">
        <v>268</v>
      </c>
      <c r="B410" s="62" t="s">
        <v>289</v>
      </c>
      <c r="C410" s="64">
        <v>14.62</v>
      </c>
      <c r="D410" s="4" t="s">
        <v>86</v>
      </c>
      <c r="E410" s="4" t="s">
        <v>15</v>
      </c>
      <c r="F410" s="12"/>
      <c r="G410" s="26">
        <v>0.21</v>
      </c>
      <c r="H410" s="47">
        <f t="shared" si="12"/>
        <v>0</v>
      </c>
    </row>
    <row r="411" spans="1:8" x14ac:dyDescent="0.25">
      <c r="A411" s="62" t="s">
        <v>268</v>
      </c>
      <c r="B411" s="62" t="s">
        <v>75</v>
      </c>
      <c r="C411" s="47">
        <v>10.5</v>
      </c>
      <c r="D411" s="4" t="s">
        <v>86</v>
      </c>
      <c r="E411" s="4" t="s">
        <v>15</v>
      </c>
      <c r="F411" s="12"/>
      <c r="G411" s="26">
        <v>0.21</v>
      </c>
      <c r="H411" s="47">
        <f t="shared" si="12"/>
        <v>0</v>
      </c>
    </row>
    <row r="412" spans="1:8" x14ac:dyDescent="0.25">
      <c r="A412" s="81" t="s">
        <v>268</v>
      </c>
      <c r="B412" s="81" t="s">
        <v>290</v>
      </c>
      <c r="C412" s="11">
        <v>80</v>
      </c>
      <c r="D412" s="117" t="s">
        <v>270</v>
      </c>
      <c r="E412" s="2" t="s">
        <v>274</v>
      </c>
      <c r="F412" s="83"/>
      <c r="G412" s="26">
        <v>0.21</v>
      </c>
      <c r="H412" s="47">
        <f t="shared" si="12"/>
        <v>0</v>
      </c>
    </row>
    <row r="413" spans="1:8" ht="13.8" thickBot="1" x14ac:dyDescent="0.3">
      <c r="A413" s="246" t="s">
        <v>291</v>
      </c>
      <c r="B413" s="246"/>
      <c r="C413" s="118">
        <f>SUM(C362:C412)</f>
        <v>748.73</v>
      </c>
      <c r="D413" s="119"/>
      <c r="E413" s="119"/>
      <c r="F413" s="29">
        <f>SUM(F362:F412)</f>
        <v>0</v>
      </c>
      <c r="G413" s="120">
        <v>0.21</v>
      </c>
      <c r="H413" s="121">
        <f>SUM(H362:H412)</f>
        <v>0</v>
      </c>
    </row>
    <row r="414" spans="1:8" ht="15.6" x14ac:dyDescent="0.25">
      <c r="A414" s="132" t="s">
        <v>0</v>
      </c>
      <c r="B414" s="133" t="s">
        <v>1</v>
      </c>
      <c r="C414" s="133" t="s">
        <v>2</v>
      </c>
      <c r="D414" s="133" t="s">
        <v>3</v>
      </c>
      <c r="E414" s="133" t="s">
        <v>4</v>
      </c>
      <c r="F414" s="133" t="s">
        <v>421</v>
      </c>
      <c r="G414" s="224" t="s">
        <v>5</v>
      </c>
      <c r="H414" s="134" t="s">
        <v>421</v>
      </c>
    </row>
    <row r="415" spans="1:8" ht="16.2" thickBot="1" x14ac:dyDescent="0.3">
      <c r="A415" s="135" t="s">
        <v>6</v>
      </c>
      <c r="B415" s="136"/>
      <c r="C415" s="136" t="s">
        <v>422</v>
      </c>
      <c r="D415" s="137"/>
      <c r="E415" s="137" t="s">
        <v>7</v>
      </c>
      <c r="F415" s="137" t="s">
        <v>8</v>
      </c>
      <c r="G415" s="225"/>
      <c r="H415" s="138" t="s">
        <v>9</v>
      </c>
    </row>
    <row r="416" spans="1:8" x14ac:dyDescent="0.25">
      <c r="A416" s="237"/>
      <c r="B416" s="114" t="s">
        <v>10</v>
      </c>
      <c r="C416" s="238"/>
      <c r="D416" s="239"/>
      <c r="E416" s="239"/>
      <c r="F416" s="239"/>
      <c r="G416" s="239"/>
      <c r="H416" s="239"/>
    </row>
    <row r="417" spans="1:8" x14ac:dyDescent="0.25">
      <c r="A417" s="237"/>
      <c r="B417" s="114" t="s">
        <v>292</v>
      </c>
      <c r="C417" s="238"/>
      <c r="D417" s="238"/>
      <c r="E417" s="238"/>
      <c r="F417" s="238"/>
      <c r="G417" s="238"/>
      <c r="H417" s="238"/>
    </row>
    <row r="418" spans="1:8" x14ac:dyDescent="0.25">
      <c r="A418" s="237"/>
      <c r="B418" s="114" t="s">
        <v>12</v>
      </c>
      <c r="C418" s="238"/>
      <c r="D418" s="238"/>
      <c r="E418" s="238"/>
      <c r="F418" s="238"/>
      <c r="G418" s="238"/>
      <c r="H418" s="238"/>
    </row>
    <row r="419" spans="1:8" x14ac:dyDescent="0.25">
      <c r="A419" s="154" t="s">
        <v>54</v>
      </c>
      <c r="B419" s="154"/>
      <c r="C419" s="154"/>
      <c r="D419" s="154"/>
      <c r="E419" s="155"/>
      <c r="F419" s="156"/>
      <c r="G419" s="157"/>
      <c r="H419" s="140"/>
    </row>
    <row r="420" spans="1:8" x14ac:dyDescent="0.25">
      <c r="A420" s="157">
        <v>101</v>
      </c>
      <c r="B420" s="157" t="s">
        <v>75</v>
      </c>
      <c r="C420" s="158">
        <v>33.9</v>
      </c>
      <c r="D420" s="157" t="s">
        <v>293</v>
      </c>
      <c r="E420" s="155" t="s">
        <v>294</v>
      </c>
      <c r="F420" s="156"/>
      <c r="G420" s="26">
        <v>0.21</v>
      </c>
      <c r="H420" s="140"/>
    </row>
    <row r="421" spans="1:8" x14ac:dyDescent="0.25">
      <c r="A421" s="157"/>
      <c r="B421" s="157" t="s">
        <v>89</v>
      </c>
      <c r="C421" s="158">
        <v>20</v>
      </c>
      <c r="D421" s="157" t="s">
        <v>295</v>
      </c>
      <c r="E421" s="155" t="s">
        <v>294</v>
      </c>
      <c r="F421" s="156"/>
      <c r="G421" s="26">
        <v>0.21</v>
      </c>
      <c r="H421" s="140"/>
    </row>
    <row r="422" spans="1:8" x14ac:dyDescent="0.25">
      <c r="A422" s="157"/>
      <c r="B422" s="157" t="s">
        <v>296</v>
      </c>
      <c r="C422" s="158">
        <v>1.6</v>
      </c>
      <c r="D422" s="157" t="s">
        <v>187</v>
      </c>
      <c r="E422" s="155" t="s">
        <v>294</v>
      </c>
      <c r="F422" s="156"/>
      <c r="G422" s="26">
        <v>0.21</v>
      </c>
      <c r="H422" s="140"/>
    </row>
    <row r="423" spans="1:8" x14ac:dyDescent="0.25">
      <c r="A423" s="157">
        <v>113</v>
      </c>
      <c r="B423" s="157" t="s">
        <v>75</v>
      </c>
      <c r="C423" s="158">
        <v>9.6</v>
      </c>
      <c r="D423" s="157" t="s">
        <v>295</v>
      </c>
      <c r="E423" s="155" t="s">
        <v>294</v>
      </c>
      <c r="F423" s="156"/>
      <c r="G423" s="26">
        <v>0.21</v>
      </c>
      <c r="H423" s="140"/>
    </row>
    <row r="424" spans="1:8" x14ac:dyDescent="0.25">
      <c r="A424" s="157">
        <v>112</v>
      </c>
      <c r="B424" s="157" t="s">
        <v>297</v>
      </c>
      <c r="C424" s="158">
        <v>5.9</v>
      </c>
      <c r="D424" s="157" t="s">
        <v>295</v>
      </c>
      <c r="E424" s="155" t="s">
        <v>294</v>
      </c>
      <c r="F424" s="156"/>
      <c r="G424" s="26">
        <v>0.21</v>
      </c>
      <c r="H424" s="140"/>
    </row>
    <row r="425" spans="1:8" ht="26.4" x14ac:dyDescent="0.25">
      <c r="A425" s="157">
        <v>123</v>
      </c>
      <c r="B425" s="157" t="s">
        <v>298</v>
      </c>
      <c r="C425" s="158">
        <v>37.799999999999997</v>
      </c>
      <c r="D425" s="159" t="s">
        <v>299</v>
      </c>
      <c r="E425" s="155" t="s">
        <v>294</v>
      </c>
      <c r="F425" s="156"/>
      <c r="G425" s="26">
        <v>0.21</v>
      </c>
      <c r="H425" s="140"/>
    </row>
    <row r="426" spans="1:8" x14ac:dyDescent="0.25">
      <c r="A426" s="157">
        <v>124</v>
      </c>
      <c r="B426" s="157" t="s">
        <v>300</v>
      </c>
      <c r="C426" s="158">
        <v>118.8</v>
      </c>
      <c r="D426" s="159" t="s">
        <v>301</v>
      </c>
      <c r="E426" s="155" t="s">
        <v>294</v>
      </c>
      <c r="F426" s="156"/>
      <c r="G426" s="26">
        <v>0.21</v>
      </c>
      <c r="H426" s="140"/>
    </row>
    <row r="427" spans="1:8" x14ac:dyDescent="0.25">
      <c r="A427" s="157">
        <v>125</v>
      </c>
      <c r="B427" s="157" t="s">
        <v>75</v>
      </c>
      <c r="C427" s="158">
        <v>15.6</v>
      </c>
      <c r="D427" s="157" t="s">
        <v>293</v>
      </c>
      <c r="E427" s="155" t="s">
        <v>294</v>
      </c>
      <c r="F427" s="156"/>
      <c r="G427" s="26">
        <v>0.21</v>
      </c>
      <c r="H427" s="140"/>
    </row>
    <row r="428" spans="1:8" x14ac:dyDescent="0.25">
      <c r="A428" s="157">
        <v>126</v>
      </c>
      <c r="B428" s="157" t="s">
        <v>72</v>
      </c>
      <c r="C428" s="158">
        <v>12.4</v>
      </c>
      <c r="D428" s="157" t="s">
        <v>295</v>
      </c>
      <c r="E428" s="155" t="s">
        <v>294</v>
      </c>
      <c r="F428" s="156"/>
      <c r="G428" s="26">
        <v>0.21</v>
      </c>
      <c r="H428" s="140"/>
    </row>
    <row r="429" spans="1:8" x14ac:dyDescent="0.25">
      <c r="A429" s="157">
        <v>128</v>
      </c>
      <c r="B429" s="157" t="s">
        <v>302</v>
      </c>
      <c r="C429" s="158">
        <v>1.5</v>
      </c>
      <c r="D429" s="157" t="s">
        <v>295</v>
      </c>
      <c r="E429" s="155" t="s">
        <v>294</v>
      </c>
      <c r="F429" s="156"/>
      <c r="G429" s="26">
        <v>0.21</v>
      </c>
      <c r="H429" s="140"/>
    </row>
    <row r="430" spans="1:8" x14ac:dyDescent="0.25">
      <c r="A430" s="157">
        <v>129</v>
      </c>
      <c r="B430" s="157" t="s">
        <v>303</v>
      </c>
      <c r="C430" s="158">
        <v>1.7</v>
      </c>
      <c r="D430" s="157" t="s">
        <v>295</v>
      </c>
      <c r="E430" s="155" t="s">
        <v>294</v>
      </c>
      <c r="F430" s="156"/>
      <c r="G430" s="26">
        <v>0.21</v>
      </c>
      <c r="H430" s="140"/>
    </row>
    <row r="431" spans="1:8" x14ac:dyDescent="0.25">
      <c r="A431" s="157">
        <v>130</v>
      </c>
      <c r="B431" s="157" t="s">
        <v>304</v>
      </c>
      <c r="C431" s="158">
        <v>1.6</v>
      </c>
      <c r="D431" s="157" t="s">
        <v>295</v>
      </c>
      <c r="E431" s="155" t="s">
        <v>294</v>
      </c>
      <c r="F431" s="156"/>
      <c r="G431" s="26">
        <v>0.21</v>
      </c>
      <c r="H431" s="140"/>
    </row>
    <row r="432" spans="1:8" x14ac:dyDescent="0.25">
      <c r="A432" s="157">
        <v>131</v>
      </c>
      <c r="B432" s="157" t="s">
        <v>302</v>
      </c>
      <c r="C432" s="158">
        <v>3.4</v>
      </c>
      <c r="D432" s="157" t="s">
        <v>295</v>
      </c>
      <c r="E432" s="155" t="s">
        <v>294</v>
      </c>
      <c r="F432" s="156"/>
      <c r="G432" s="26">
        <v>0.21</v>
      </c>
      <c r="H432" s="140"/>
    </row>
    <row r="433" spans="1:8" x14ac:dyDescent="0.25">
      <c r="A433" s="157">
        <v>132</v>
      </c>
      <c r="B433" s="157" t="s">
        <v>73</v>
      </c>
      <c r="C433" s="158">
        <v>5.5</v>
      </c>
      <c r="D433" s="157" t="s">
        <v>295</v>
      </c>
      <c r="E433" s="155" t="s">
        <v>294</v>
      </c>
      <c r="F433" s="156"/>
      <c r="G433" s="26">
        <v>0.21</v>
      </c>
      <c r="H433" s="140"/>
    </row>
    <row r="434" spans="1:8" x14ac:dyDescent="0.25">
      <c r="A434" s="157">
        <v>133</v>
      </c>
      <c r="B434" s="157" t="s">
        <v>74</v>
      </c>
      <c r="C434" s="158">
        <v>8.8000000000000007</v>
      </c>
      <c r="D434" s="157" t="s">
        <v>295</v>
      </c>
      <c r="E434" s="155" t="s">
        <v>294</v>
      </c>
      <c r="F434" s="156"/>
      <c r="G434" s="26">
        <v>0.21</v>
      </c>
      <c r="H434" s="140"/>
    </row>
    <row r="435" spans="1:8" x14ac:dyDescent="0.25">
      <c r="A435" s="154" t="s">
        <v>305</v>
      </c>
      <c r="B435" s="154"/>
      <c r="C435" s="160"/>
      <c r="D435" s="154"/>
      <c r="E435" s="155"/>
      <c r="F435" s="156"/>
      <c r="G435" s="26"/>
      <c r="H435" s="140"/>
    </row>
    <row r="436" spans="1:8" x14ac:dyDescent="0.25">
      <c r="A436" s="157">
        <v>201</v>
      </c>
      <c r="B436" s="157" t="s">
        <v>75</v>
      </c>
      <c r="C436" s="158">
        <v>51.5</v>
      </c>
      <c r="D436" s="157" t="s">
        <v>293</v>
      </c>
      <c r="E436" s="155" t="s">
        <v>306</v>
      </c>
      <c r="F436" s="156"/>
      <c r="G436" s="26">
        <v>0.21</v>
      </c>
      <c r="H436" s="140"/>
    </row>
    <row r="437" spans="1:8" x14ac:dyDescent="0.25">
      <c r="A437" s="157">
        <v>204</v>
      </c>
      <c r="B437" s="157" t="s">
        <v>74</v>
      </c>
      <c r="C437" s="158">
        <v>5</v>
      </c>
      <c r="D437" s="157" t="s">
        <v>295</v>
      </c>
      <c r="E437" s="155" t="s">
        <v>306</v>
      </c>
      <c r="F437" s="156"/>
      <c r="G437" s="26">
        <v>0.21</v>
      </c>
      <c r="H437" s="140"/>
    </row>
    <row r="438" spans="1:8" x14ac:dyDescent="0.25">
      <c r="A438" s="157">
        <v>205</v>
      </c>
      <c r="B438" s="157" t="s">
        <v>75</v>
      </c>
      <c r="C438" s="158">
        <v>11</v>
      </c>
      <c r="D438" s="157" t="s">
        <v>295</v>
      </c>
      <c r="E438" s="155" t="s">
        <v>306</v>
      </c>
      <c r="F438" s="156"/>
      <c r="G438" s="26">
        <v>0.21</v>
      </c>
      <c r="H438" s="140"/>
    </row>
    <row r="439" spans="1:8" x14ac:dyDescent="0.25">
      <c r="A439" s="157">
        <v>206</v>
      </c>
      <c r="B439" s="157" t="s">
        <v>73</v>
      </c>
      <c r="C439" s="158">
        <v>4.7</v>
      </c>
      <c r="D439" s="157" t="s">
        <v>295</v>
      </c>
      <c r="E439" s="155" t="s">
        <v>306</v>
      </c>
      <c r="F439" s="156"/>
      <c r="G439" s="26">
        <v>0.21</v>
      </c>
      <c r="H439" s="140"/>
    </row>
    <row r="440" spans="1:8" x14ac:dyDescent="0.25">
      <c r="A440" s="157">
        <v>208</v>
      </c>
      <c r="B440" s="157" t="s">
        <v>75</v>
      </c>
      <c r="C440" s="158">
        <v>12.5</v>
      </c>
      <c r="D440" s="157" t="s">
        <v>293</v>
      </c>
      <c r="E440" s="155" t="s">
        <v>306</v>
      </c>
      <c r="F440" s="156"/>
      <c r="G440" s="26">
        <v>0.21</v>
      </c>
      <c r="H440" s="140"/>
    </row>
    <row r="441" spans="1:8" x14ac:dyDescent="0.25">
      <c r="A441" s="157">
        <v>209</v>
      </c>
      <c r="B441" s="159" t="s">
        <v>307</v>
      </c>
      <c r="C441" s="158">
        <v>23.7</v>
      </c>
      <c r="D441" s="157" t="s">
        <v>308</v>
      </c>
      <c r="E441" s="155" t="s">
        <v>306</v>
      </c>
      <c r="F441" s="156"/>
      <c r="G441" s="26">
        <v>0.21</v>
      </c>
      <c r="H441" s="140"/>
    </row>
    <row r="442" spans="1:8" x14ac:dyDescent="0.25">
      <c r="A442" s="157">
        <v>210</v>
      </c>
      <c r="B442" s="157" t="s">
        <v>309</v>
      </c>
      <c r="C442" s="158">
        <v>23.1</v>
      </c>
      <c r="D442" s="157" t="s">
        <v>308</v>
      </c>
      <c r="E442" s="155" t="s">
        <v>310</v>
      </c>
      <c r="F442" s="156"/>
      <c r="G442" s="26">
        <v>0.21</v>
      </c>
      <c r="H442" s="140"/>
    </row>
    <row r="443" spans="1:8" x14ac:dyDescent="0.25">
      <c r="A443" s="157">
        <v>211</v>
      </c>
      <c r="B443" s="157" t="s">
        <v>311</v>
      </c>
      <c r="C443" s="158">
        <v>37</v>
      </c>
      <c r="D443" s="157" t="s">
        <v>308</v>
      </c>
      <c r="E443" s="155" t="s">
        <v>310</v>
      </c>
      <c r="F443" s="156"/>
      <c r="G443" s="26">
        <v>0.21</v>
      </c>
      <c r="H443" s="140"/>
    </row>
    <row r="444" spans="1:8" x14ac:dyDescent="0.25">
      <c r="A444" s="157">
        <v>214</v>
      </c>
      <c r="B444" s="157" t="s">
        <v>75</v>
      </c>
      <c r="C444" s="158">
        <v>20.5</v>
      </c>
      <c r="D444" s="157" t="s">
        <v>293</v>
      </c>
      <c r="E444" s="155" t="s">
        <v>310</v>
      </c>
      <c r="F444" s="156"/>
      <c r="G444" s="26">
        <v>0.21</v>
      </c>
      <c r="H444" s="140"/>
    </row>
    <row r="445" spans="1:8" x14ac:dyDescent="0.25">
      <c r="A445" s="157">
        <v>213</v>
      </c>
      <c r="B445" s="157" t="s">
        <v>312</v>
      </c>
      <c r="C445" s="158">
        <v>10.4</v>
      </c>
      <c r="D445" s="157" t="s">
        <v>295</v>
      </c>
      <c r="E445" s="155" t="s">
        <v>310</v>
      </c>
      <c r="F445" s="156"/>
      <c r="G445" s="26">
        <v>0.21</v>
      </c>
      <c r="H445" s="140"/>
    </row>
    <row r="446" spans="1:8" x14ac:dyDescent="0.25">
      <c r="A446" s="157">
        <v>215</v>
      </c>
      <c r="B446" s="157" t="s">
        <v>75</v>
      </c>
      <c r="C446" s="158">
        <v>49</v>
      </c>
      <c r="D446" s="157" t="s">
        <v>293</v>
      </c>
      <c r="E446" s="155" t="s">
        <v>306</v>
      </c>
      <c r="F446" s="156"/>
      <c r="G446" s="26">
        <v>0.21</v>
      </c>
      <c r="H446" s="140"/>
    </row>
    <row r="447" spans="1:8" x14ac:dyDescent="0.25">
      <c r="A447" s="157">
        <v>221</v>
      </c>
      <c r="B447" s="157" t="s">
        <v>313</v>
      </c>
      <c r="C447" s="158">
        <v>11</v>
      </c>
      <c r="D447" s="157" t="s">
        <v>295</v>
      </c>
      <c r="E447" s="155" t="s">
        <v>306</v>
      </c>
      <c r="F447" s="156"/>
      <c r="G447" s="26">
        <v>0.21</v>
      </c>
      <c r="H447" s="140"/>
    </row>
    <row r="448" spans="1:8" x14ac:dyDescent="0.25">
      <c r="A448" s="157">
        <v>222</v>
      </c>
      <c r="B448" s="157" t="s">
        <v>314</v>
      </c>
      <c r="C448" s="158">
        <v>7.5</v>
      </c>
      <c r="D448" s="157" t="s">
        <v>295</v>
      </c>
      <c r="E448" s="155" t="s">
        <v>306</v>
      </c>
      <c r="F448" s="156"/>
      <c r="G448" s="26">
        <v>0.21</v>
      </c>
      <c r="H448" s="140"/>
    </row>
    <row r="449" spans="1:8" x14ac:dyDescent="0.25">
      <c r="A449" s="157">
        <v>223</v>
      </c>
      <c r="B449" s="157" t="s">
        <v>75</v>
      </c>
      <c r="C449" s="158">
        <v>6.4</v>
      </c>
      <c r="D449" s="157" t="s">
        <v>293</v>
      </c>
      <c r="E449" s="155" t="s">
        <v>306</v>
      </c>
      <c r="F449" s="156"/>
      <c r="G449" s="26">
        <v>0.21</v>
      </c>
      <c r="H449" s="140"/>
    </row>
    <row r="450" spans="1:8" x14ac:dyDescent="0.25">
      <c r="A450" s="157">
        <v>224</v>
      </c>
      <c r="B450" s="157" t="s">
        <v>75</v>
      </c>
      <c r="C450" s="158">
        <v>8.6999999999999993</v>
      </c>
      <c r="D450" s="157" t="s">
        <v>293</v>
      </c>
      <c r="E450" s="155" t="s">
        <v>315</v>
      </c>
      <c r="F450" s="156"/>
      <c r="G450" s="26">
        <v>0.21</v>
      </c>
      <c r="H450" s="140"/>
    </row>
    <row r="451" spans="1:8" x14ac:dyDescent="0.25">
      <c r="A451" s="157">
        <v>225</v>
      </c>
      <c r="B451" s="157" t="s">
        <v>316</v>
      </c>
      <c r="C451" s="158">
        <v>13.1</v>
      </c>
      <c r="D451" s="157" t="s">
        <v>295</v>
      </c>
      <c r="E451" s="155" t="s">
        <v>315</v>
      </c>
      <c r="F451" s="156"/>
      <c r="G451" s="26">
        <v>0.21</v>
      </c>
      <c r="H451" s="140"/>
    </row>
    <row r="452" spans="1:8" x14ac:dyDescent="0.25">
      <c r="A452" s="157">
        <v>226</v>
      </c>
      <c r="B452" s="157" t="s">
        <v>316</v>
      </c>
      <c r="C452" s="158">
        <v>14</v>
      </c>
      <c r="D452" s="157" t="s">
        <v>295</v>
      </c>
      <c r="E452" s="155" t="s">
        <v>315</v>
      </c>
      <c r="F452" s="156"/>
      <c r="G452" s="26">
        <v>0.21</v>
      </c>
      <c r="H452" s="140"/>
    </row>
    <row r="453" spans="1:8" x14ac:dyDescent="0.25">
      <c r="A453" s="240" t="s">
        <v>317</v>
      </c>
      <c r="B453" s="241"/>
      <c r="C453" s="161">
        <f>SUM(C420:C452)</f>
        <v>587.20000000000005</v>
      </c>
      <c r="D453" s="162"/>
      <c r="E453" s="163"/>
      <c r="F453" s="164">
        <f>SUM(F420:F452)</f>
        <v>0</v>
      </c>
      <c r="G453" s="122">
        <v>0.21</v>
      </c>
      <c r="H453" s="164">
        <f>SUM(H419:H452)</f>
        <v>0</v>
      </c>
    </row>
    <row r="454" spans="1:8" ht="15.6" x14ac:dyDescent="0.25">
      <c r="A454" s="165" t="s">
        <v>0</v>
      </c>
      <c r="B454" s="136" t="s">
        <v>1</v>
      </c>
      <c r="C454" s="136" t="s">
        <v>2</v>
      </c>
      <c r="D454" s="136" t="s">
        <v>3</v>
      </c>
      <c r="E454" s="136" t="s">
        <v>4</v>
      </c>
      <c r="F454" s="136" t="s">
        <v>421</v>
      </c>
      <c r="G454" s="242" t="s">
        <v>5</v>
      </c>
      <c r="H454" s="166" t="s">
        <v>421</v>
      </c>
    </row>
    <row r="455" spans="1:8" ht="16.2" thickBot="1" x14ac:dyDescent="0.3">
      <c r="A455" s="165" t="s">
        <v>6</v>
      </c>
      <c r="B455" s="136"/>
      <c r="C455" s="136" t="s">
        <v>422</v>
      </c>
      <c r="D455" s="136"/>
      <c r="E455" s="136" t="s">
        <v>7</v>
      </c>
      <c r="F455" s="136" t="s">
        <v>8</v>
      </c>
      <c r="G455" s="242"/>
      <c r="H455" s="166" t="s">
        <v>9</v>
      </c>
    </row>
    <row r="456" spans="1:8" ht="13.8" thickBot="1" x14ac:dyDescent="0.3">
      <c r="A456" s="226"/>
      <c r="B456" s="123" t="s">
        <v>10</v>
      </c>
      <c r="C456" s="228"/>
      <c r="D456" s="229"/>
      <c r="E456" s="229"/>
      <c r="F456" s="229"/>
      <c r="G456" s="229"/>
      <c r="H456" s="230"/>
    </row>
    <row r="457" spans="1:8" ht="27" thickBot="1" x14ac:dyDescent="0.3">
      <c r="A457" s="226"/>
      <c r="B457" s="124" t="s">
        <v>318</v>
      </c>
      <c r="C457" s="228"/>
      <c r="D457" s="229"/>
      <c r="E457" s="229"/>
      <c r="F457" s="229"/>
      <c r="G457" s="229"/>
      <c r="H457" s="230"/>
    </row>
    <row r="458" spans="1:8" x14ac:dyDescent="0.25">
      <c r="A458" s="227"/>
      <c r="B458" s="125" t="s">
        <v>12</v>
      </c>
      <c r="C458" s="243"/>
      <c r="D458" s="244"/>
      <c r="E458" s="244"/>
      <c r="F458" s="244"/>
      <c r="G458" s="244"/>
      <c r="H458" s="245"/>
    </row>
    <row r="459" spans="1:8" x14ac:dyDescent="0.25">
      <c r="A459" s="167"/>
      <c r="B459" s="168" t="s">
        <v>319</v>
      </c>
      <c r="C459" s="169">
        <v>284</v>
      </c>
      <c r="D459" s="170" t="s">
        <v>101</v>
      </c>
      <c r="E459" s="171" t="s">
        <v>320</v>
      </c>
      <c r="F459" s="93"/>
      <c r="G459" s="126">
        <v>0.21</v>
      </c>
      <c r="H459" s="172"/>
    </row>
    <row r="460" spans="1:8" ht="13.8" thickBot="1" x14ac:dyDescent="0.3">
      <c r="A460" s="222" t="s">
        <v>321</v>
      </c>
      <c r="B460" s="223"/>
      <c r="C460" s="173">
        <v>284</v>
      </c>
      <c r="D460" s="174"/>
      <c r="E460" s="162"/>
      <c r="F460" s="162"/>
      <c r="G460" s="31">
        <v>0.21</v>
      </c>
      <c r="H460" s="175"/>
    </row>
    <row r="461" spans="1:8" ht="15.6" x14ac:dyDescent="0.25">
      <c r="A461" s="132" t="s">
        <v>0</v>
      </c>
      <c r="B461" s="132" t="s">
        <v>1</v>
      </c>
      <c r="C461" s="132" t="s">
        <v>2</v>
      </c>
      <c r="D461" s="132" t="s">
        <v>3</v>
      </c>
      <c r="E461" s="132" t="s">
        <v>4</v>
      </c>
      <c r="F461" s="132" t="s">
        <v>421</v>
      </c>
      <c r="G461" s="224" t="s">
        <v>5</v>
      </c>
      <c r="H461" s="176" t="s">
        <v>421</v>
      </c>
    </row>
    <row r="462" spans="1:8" ht="16.2" thickBot="1" x14ac:dyDescent="0.3">
      <c r="A462" s="165" t="s">
        <v>6</v>
      </c>
      <c r="B462" s="136"/>
      <c r="C462" s="136" t="s">
        <v>422</v>
      </c>
      <c r="D462" s="136"/>
      <c r="E462" s="136" t="s">
        <v>7</v>
      </c>
      <c r="F462" s="136" t="s">
        <v>8</v>
      </c>
      <c r="G462" s="225"/>
      <c r="H462" s="166" t="s">
        <v>9</v>
      </c>
    </row>
    <row r="463" spans="1:8" ht="13.8" thickBot="1" x14ac:dyDescent="0.3">
      <c r="A463" s="226"/>
      <c r="B463" s="114" t="s">
        <v>10</v>
      </c>
      <c r="C463" s="228"/>
      <c r="D463" s="229"/>
      <c r="E463" s="229"/>
      <c r="F463" s="229"/>
      <c r="G463" s="229"/>
      <c r="H463" s="230"/>
    </row>
    <row r="464" spans="1:8" ht="13.8" thickBot="1" x14ac:dyDescent="0.3">
      <c r="A464" s="226"/>
      <c r="B464" s="127" t="s">
        <v>322</v>
      </c>
      <c r="C464" s="228"/>
      <c r="D464" s="229"/>
      <c r="E464" s="229"/>
      <c r="F464" s="229"/>
      <c r="G464" s="229"/>
      <c r="H464" s="230"/>
    </row>
    <row r="465" spans="1:8" x14ac:dyDescent="0.25">
      <c r="A465" s="227"/>
      <c r="B465" s="114" t="s">
        <v>12</v>
      </c>
      <c r="C465" s="231"/>
      <c r="D465" s="232"/>
      <c r="E465" s="232"/>
      <c r="F465" s="232"/>
      <c r="G465" s="232"/>
      <c r="H465" s="233"/>
    </row>
    <row r="466" spans="1:8" x14ac:dyDescent="0.25">
      <c r="A466" s="177" t="s">
        <v>102</v>
      </c>
      <c r="B466" s="178"/>
      <c r="C466" s="178"/>
      <c r="D466" s="178"/>
      <c r="E466" s="179"/>
      <c r="F466" s="179"/>
      <c r="G466" s="179"/>
      <c r="H466" s="179"/>
    </row>
    <row r="467" spans="1:8" x14ac:dyDescent="0.25">
      <c r="A467" s="180" t="s">
        <v>103</v>
      </c>
      <c r="B467" s="181" t="s">
        <v>323</v>
      </c>
      <c r="C467" s="182">
        <v>13.3</v>
      </c>
      <c r="D467" s="180" t="s">
        <v>324</v>
      </c>
      <c r="E467" s="155" t="s">
        <v>306</v>
      </c>
      <c r="F467" s="179"/>
      <c r="G467" s="26">
        <v>0.21</v>
      </c>
      <c r="H467" s="179"/>
    </row>
    <row r="468" spans="1:8" x14ac:dyDescent="0.25">
      <c r="A468" s="180" t="s">
        <v>325</v>
      </c>
      <c r="B468" s="181" t="s">
        <v>323</v>
      </c>
      <c r="C468" s="182">
        <v>50.41</v>
      </c>
      <c r="D468" s="180" t="s">
        <v>324</v>
      </c>
      <c r="E468" s="155" t="s">
        <v>306</v>
      </c>
      <c r="F468" s="179"/>
      <c r="G468" s="26">
        <v>0.21</v>
      </c>
      <c r="H468" s="179"/>
    </row>
    <row r="469" spans="1:8" x14ac:dyDescent="0.25">
      <c r="A469" s="180" t="s">
        <v>326</v>
      </c>
      <c r="B469" s="181" t="s">
        <v>323</v>
      </c>
      <c r="C469" s="182">
        <v>17.7</v>
      </c>
      <c r="D469" s="180" t="s">
        <v>324</v>
      </c>
      <c r="E469" s="155" t="s">
        <v>306</v>
      </c>
      <c r="F469" s="179"/>
      <c r="G469" s="26">
        <v>0.21</v>
      </c>
      <c r="H469" s="179"/>
    </row>
    <row r="470" spans="1:8" x14ac:dyDescent="0.25">
      <c r="A470" s="180" t="s">
        <v>327</v>
      </c>
      <c r="B470" s="181" t="s">
        <v>323</v>
      </c>
      <c r="C470" s="182">
        <v>9.32</v>
      </c>
      <c r="D470" s="180" t="s">
        <v>324</v>
      </c>
      <c r="E470" s="155" t="s">
        <v>306</v>
      </c>
      <c r="F470" s="179"/>
      <c r="G470" s="26">
        <v>0.21</v>
      </c>
      <c r="H470" s="179"/>
    </row>
    <row r="471" spans="1:8" x14ac:dyDescent="0.25">
      <c r="A471" s="180" t="s">
        <v>109</v>
      </c>
      <c r="B471" s="181" t="s">
        <v>323</v>
      </c>
      <c r="C471" s="182">
        <v>18.239999999999998</v>
      </c>
      <c r="D471" s="180" t="s">
        <v>324</v>
      </c>
      <c r="E471" s="155" t="s">
        <v>306</v>
      </c>
      <c r="F471" s="179"/>
      <c r="G471" s="26">
        <v>0.21</v>
      </c>
      <c r="H471" s="179"/>
    </row>
    <row r="472" spans="1:8" x14ac:dyDescent="0.25">
      <c r="A472" s="180" t="s">
        <v>110</v>
      </c>
      <c r="B472" s="181" t="s">
        <v>323</v>
      </c>
      <c r="C472" s="182">
        <v>5.15</v>
      </c>
      <c r="D472" s="180" t="s">
        <v>324</v>
      </c>
      <c r="E472" s="155" t="s">
        <v>306</v>
      </c>
      <c r="F472" s="179"/>
      <c r="G472" s="26">
        <v>0.21</v>
      </c>
      <c r="H472" s="179"/>
    </row>
    <row r="473" spans="1:8" x14ac:dyDescent="0.25">
      <c r="A473" s="180" t="s">
        <v>328</v>
      </c>
      <c r="B473" s="181" t="s">
        <v>329</v>
      </c>
      <c r="C473" s="182">
        <v>19.61</v>
      </c>
      <c r="D473" s="180" t="s">
        <v>330</v>
      </c>
      <c r="E473" s="155" t="s">
        <v>306</v>
      </c>
      <c r="F473" s="179"/>
      <c r="G473" s="26">
        <v>0.21</v>
      </c>
      <c r="H473" s="179"/>
    </row>
    <row r="474" spans="1:8" x14ac:dyDescent="0.25">
      <c r="A474" s="180" t="s">
        <v>331</v>
      </c>
      <c r="B474" s="181" t="s">
        <v>329</v>
      </c>
      <c r="C474" s="182">
        <v>18.37</v>
      </c>
      <c r="D474" s="180" t="s">
        <v>330</v>
      </c>
      <c r="E474" s="155" t="s">
        <v>306</v>
      </c>
      <c r="F474" s="179"/>
      <c r="G474" s="26">
        <v>0.21</v>
      </c>
      <c r="H474" s="179"/>
    </row>
    <row r="475" spans="1:8" x14ac:dyDescent="0.25">
      <c r="A475" s="180" t="s">
        <v>112</v>
      </c>
      <c r="B475" s="181" t="s">
        <v>332</v>
      </c>
      <c r="C475" s="182">
        <v>6.54</v>
      </c>
      <c r="D475" s="180" t="s">
        <v>333</v>
      </c>
      <c r="E475" s="155" t="s">
        <v>306</v>
      </c>
      <c r="F475" s="179"/>
      <c r="G475" s="26">
        <v>0.21</v>
      </c>
      <c r="H475" s="179"/>
    </row>
    <row r="476" spans="1:8" x14ac:dyDescent="0.25">
      <c r="A476" s="180" t="s">
        <v>114</v>
      </c>
      <c r="B476" s="181" t="s">
        <v>329</v>
      </c>
      <c r="C476" s="182">
        <v>27.03</v>
      </c>
      <c r="D476" s="180" t="s">
        <v>333</v>
      </c>
      <c r="E476" s="155" t="s">
        <v>306</v>
      </c>
      <c r="F476" s="179"/>
      <c r="G476" s="26">
        <v>0.21</v>
      </c>
      <c r="H476" s="179"/>
    </row>
    <row r="477" spans="1:8" x14ac:dyDescent="0.25">
      <c r="A477" s="180" t="s">
        <v>116</v>
      </c>
      <c r="B477" s="181" t="s">
        <v>45</v>
      </c>
      <c r="C477" s="182">
        <v>2.57</v>
      </c>
      <c r="D477" s="180" t="s">
        <v>334</v>
      </c>
      <c r="E477" s="155" t="s">
        <v>306</v>
      </c>
      <c r="F477" s="179"/>
      <c r="G477" s="26">
        <v>0.21</v>
      </c>
      <c r="H477" s="179"/>
    </row>
    <row r="478" spans="1:8" x14ac:dyDescent="0.25">
      <c r="A478" s="180" t="s">
        <v>335</v>
      </c>
      <c r="B478" s="181" t="s">
        <v>45</v>
      </c>
      <c r="C478" s="182">
        <v>3.33</v>
      </c>
      <c r="D478" s="180" t="s">
        <v>336</v>
      </c>
      <c r="E478" s="155" t="s">
        <v>306</v>
      </c>
      <c r="F478" s="179"/>
      <c r="G478" s="26">
        <v>0.21</v>
      </c>
      <c r="H478" s="179"/>
    </row>
    <row r="479" spans="1:8" x14ac:dyDescent="0.25">
      <c r="A479" s="180" t="s">
        <v>337</v>
      </c>
      <c r="B479" s="181" t="s">
        <v>45</v>
      </c>
      <c r="C479" s="182">
        <v>4.32</v>
      </c>
      <c r="D479" s="180" t="s">
        <v>336</v>
      </c>
      <c r="E479" s="155" t="s">
        <v>306</v>
      </c>
      <c r="F479" s="179"/>
      <c r="G479" s="26">
        <v>0.21</v>
      </c>
      <c r="H479" s="179"/>
    </row>
    <row r="480" spans="1:8" x14ac:dyDescent="0.25">
      <c r="A480" s="180" t="s">
        <v>338</v>
      </c>
      <c r="B480" s="181" t="s">
        <v>45</v>
      </c>
      <c r="C480" s="182">
        <v>3.36</v>
      </c>
      <c r="D480" s="180" t="s">
        <v>339</v>
      </c>
      <c r="E480" s="155" t="s">
        <v>306</v>
      </c>
      <c r="F480" s="179"/>
      <c r="G480" s="26">
        <v>0.21</v>
      </c>
      <c r="H480" s="179"/>
    </row>
    <row r="481" spans="1:8" x14ac:dyDescent="0.25">
      <c r="A481" s="180" t="s">
        <v>340</v>
      </c>
      <c r="B481" s="181" t="s">
        <v>45</v>
      </c>
      <c r="C481" s="182">
        <v>3.71</v>
      </c>
      <c r="D481" s="180" t="s">
        <v>339</v>
      </c>
      <c r="E481" s="155" t="s">
        <v>306</v>
      </c>
      <c r="F481" s="179"/>
      <c r="G481" s="26">
        <v>0.21</v>
      </c>
      <c r="H481" s="179"/>
    </row>
    <row r="482" spans="1:8" x14ac:dyDescent="0.25">
      <c r="A482" s="183" t="s">
        <v>13</v>
      </c>
      <c r="B482" s="181"/>
      <c r="C482" s="182"/>
      <c r="D482" s="180"/>
      <c r="E482" s="155"/>
      <c r="F482" s="179"/>
      <c r="G482" s="26">
        <v>0.21</v>
      </c>
      <c r="H482" s="179"/>
    </row>
    <row r="483" spans="1:8" ht="26.4" x14ac:dyDescent="0.25">
      <c r="A483" s="180" t="s">
        <v>117</v>
      </c>
      <c r="B483" s="181" t="s">
        <v>474</v>
      </c>
      <c r="C483" s="182">
        <v>8.3699999999999992</v>
      </c>
      <c r="D483" s="180" t="s">
        <v>341</v>
      </c>
      <c r="E483" s="155" t="s">
        <v>306</v>
      </c>
      <c r="F483" s="179"/>
      <c r="G483" s="26">
        <v>0.21</v>
      </c>
      <c r="H483" s="179"/>
    </row>
    <row r="484" spans="1:8" ht="26.4" x14ac:dyDescent="0.25">
      <c r="A484" s="180" t="s">
        <v>342</v>
      </c>
      <c r="B484" s="181" t="s">
        <v>475</v>
      </c>
      <c r="C484" s="182">
        <v>77.540000000000006</v>
      </c>
      <c r="D484" s="180" t="s">
        <v>341</v>
      </c>
      <c r="E484" s="155" t="s">
        <v>306</v>
      </c>
      <c r="F484" s="179"/>
      <c r="G484" s="26">
        <v>0.21</v>
      </c>
      <c r="H484" s="179"/>
    </row>
    <row r="485" spans="1:8" x14ac:dyDescent="0.25">
      <c r="A485" s="180" t="s">
        <v>343</v>
      </c>
      <c r="B485" s="181" t="s">
        <v>344</v>
      </c>
      <c r="C485" s="182">
        <v>14.45</v>
      </c>
      <c r="D485" s="180" t="s">
        <v>330</v>
      </c>
      <c r="E485" s="155" t="s">
        <v>306</v>
      </c>
      <c r="F485" s="179"/>
      <c r="G485" s="26">
        <v>0.21</v>
      </c>
      <c r="H485" s="179"/>
    </row>
    <row r="486" spans="1:8" ht="26.4" x14ac:dyDescent="0.25">
      <c r="A486" s="180" t="s">
        <v>121</v>
      </c>
      <c r="B486" s="181" t="s">
        <v>345</v>
      </c>
      <c r="C486" s="182">
        <v>59</v>
      </c>
      <c r="D486" s="180" t="s">
        <v>17</v>
      </c>
      <c r="E486" s="155" t="s">
        <v>306</v>
      </c>
      <c r="F486" s="179"/>
      <c r="G486" s="26">
        <v>0.21</v>
      </c>
      <c r="H486" s="179"/>
    </row>
    <row r="487" spans="1:8" ht="26.4" x14ac:dyDescent="0.25">
      <c r="A487" s="180" t="s">
        <v>123</v>
      </c>
      <c r="B487" s="181" t="s">
        <v>346</v>
      </c>
      <c r="C487" s="182">
        <v>38.799999999999997</v>
      </c>
      <c r="D487" s="180" t="s">
        <v>347</v>
      </c>
      <c r="E487" s="155" t="s">
        <v>306</v>
      </c>
      <c r="F487" s="179"/>
      <c r="G487" s="26">
        <v>0.21</v>
      </c>
      <c r="H487" s="179"/>
    </row>
    <row r="488" spans="1:8" ht="26.4" x14ac:dyDescent="0.25">
      <c r="A488" s="180" t="s">
        <v>125</v>
      </c>
      <c r="B488" s="181" t="s">
        <v>346</v>
      </c>
      <c r="C488" s="182">
        <v>20.91</v>
      </c>
      <c r="D488" s="180" t="s">
        <v>347</v>
      </c>
      <c r="E488" s="155" t="s">
        <v>306</v>
      </c>
      <c r="F488" s="179"/>
      <c r="G488" s="26">
        <v>0.21</v>
      </c>
      <c r="H488" s="179"/>
    </row>
    <row r="489" spans="1:8" ht="26.4" x14ac:dyDescent="0.25">
      <c r="A489" s="180" t="s">
        <v>127</v>
      </c>
      <c r="B489" s="181" t="s">
        <v>346</v>
      </c>
      <c r="C489" s="182">
        <v>24.82</v>
      </c>
      <c r="D489" s="180" t="s">
        <v>330</v>
      </c>
      <c r="E489" s="155" t="s">
        <v>306</v>
      </c>
      <c r="F489" s="179"/>
      <c r="G489" s="26">
        <v>0.21</v>
      </c>
      <c r="H489" s="179"/>
    </row>
    <row r="490" spans="1:8" x14ac:dyDescent="0.25">
      <c r="A490" s="180" t="s">
        <v>348</v>
      </c>
      <c r="B490" s="181" t="s">
        <v>323</v>
      </c>
      <c r="C490" s="182">
        <v>31.83</v>
      </c>
      <c r="D490" s="180" t="s">
        <v>330</v>
      </c>
      <c r="E490" s="155" t="s">
        <v>306</v>
      </c>
      <c r="F490" s="179"/>
      <c r="G490" s="26">
        <v>0.21</v>
      </c>
      <c r="H490" s="179"/>
    </row>
    <row r="491" spans="1:8" x14ac:dyDescent="0.25">
      <c r="A491" s="180" t="s">
        <v>128</v>
      </c>
      <c r="B491" s="181" t="s">
        <v>28</v>
      </c>
      <c r="C491" s="182">
        <v>15.17</v>
      </c>
      <c r="D491" s="180" t="s">
        <v>18</v>
      </c>
      <c r="E491" s="155" t="s">
        <v>306</v>
      </c>
      <c r="F491" s="179"/>
      <c r="G491" s="26">
        <v>0.21</v>
      </c>
      <c r="H491" s="179"/>
    </row>
    <row r="492" spans="1:8" x14ac:dyDescent="0.25">
      <c r="A492" s="180" t="s">
        <v>129</v>
      </c>
      <c r="B492" s="181" t="s">
        <v>349</v>
      </c>
      <c r="C492" s="182">
        <v>2.04</v>
      </c>
      <c r="D492" s="180" t="s">
        <v>18</v>
      </c>
      <c r="E492" s="155" t="s">
        <v>306</v>
      </c>
      <c r="F492" s="179"/>
      <c r="G492" s="26">
        <v>0.21</v>
      </c>
      <c r="H492" s="179"/>
    </row>
    <row r="493" spans="1:8" x14ac:dyDescent="0.25">
      <c r="A493" s="180" t="s">
        <v>350</v>
      </c>
      <c r="B493" s="181" t="s">
        <v>351</v>
      </c>
      <c r="C493" s="182">
        <v>2.4300000000000002</v>
      </c>
      <c r="D493" s="180" t="s">
        <v>18</v>
      </c>
      <c r="E493" s="155" t="s">
        <v>306</v>
      </c>
      <c r="F493" s="179"/>
      <c r="G493" s="26">
        <v>0.21</v>
      </c>
      <c r="H493" s="179"/>
    </row>
    <row r="494" spans="1:8" x14ac:dyDescent="0.25">
      <c r="A494" s="180" t="s">
        <v>352</v>
      </c>
      <c r="B494" s="181" t="s">
        <v>353</v>
      </c>
      <c r="C494" s="182">
        <v>1.46</v>
      </c>
      <c r="D494" s="180" t="s">
        <v>18</v>
      </c>
      <c r="E494" s="155" t="s">
        <v>306</v>
      </c>
      <c r="F494" s="179"/>
      <c r="G494" s="26">
        <v>0.21</v>
      </c>
      <c r="H494" s="179"/>
    </row>
    <row r="495" spans="1:8" x14ac:dyDescent="0.25">
      <c r="A495" s="180" t="s">
        <v>354</v>
      </c>
      <c r="B495" s="181" t="s">
        <v>355</v>
      </c>
      <c r="C495" s="182">
        <v>2.74</v>
      </c>
      <c r="D495" s="180" t="s">
        <v>18</v>
      </c>
      <c r="E495" s="155" t="s">
        <v>306</v>
      </c>
      <c r="F495" s="179"/>
      <c r="G495" s="26">
        <v>0.21</v>
      </c>
      <c r="H495" s="179"/>
    </row>
    <row r="496" spans="1:8" x14ac:dyDescent="0.25">
      <c r="A496" s="180" t="s">
        <v>356</v>
      </c>
      <c r="B496" s="181" t="s">
        <v>357</v>
      </c>
      <c r="C496" s="182">
        <v>1.62</v>
      </c>
      <c r="D496" s="180" t="s">
        <v>18</v>
      </c>
      <c r="E496" s="155" t="s">
        <v>306</v>
      </c>
      <c r="F496" s="179"/>
      <c r="G496" s="26">
        <v>0.21</v>
      </c>
      <c r="H496" s="179"/>
    </row>
    <row r="497" spans="1:8" x14ac:dyDescent="0.25">
      <c r="A497" s="180" t="s">
        <v>358</v>
      </c>
      <c r="B497" s="181" t="s">
        <v>359</v>
      </c>
      <c r="C497" s="182">
        <v>3.71</v>
      </c>
      <c r="D497" s="180" t="s">
        <v>18</v>
      </c>
      <c r="E497" s="155" t="s">
        <v>306</v>
      </c>
      <c r="F497" s="179"/>
      <c r="G497" s="26">
        <v>0.21</v>
      </c>
      <c r="H497" s="179"/>
    </row>
    <row r="498" spans="1:8" x14ac:dyDescent="0.25">
      <c r="A498" s="180" t="s">
        <v>360</v>
      </c>
      <c r="B498" s="181" t="s">
        <v>361</v>
      </c>
      <c r="C498" s="182">
        <v>1.57</v>
      </c>
      <c r="D498" s="180" t="s">
        <v>18</v>
      </c>
      <c r="E498" s="155" t="s">
        <v>306</v>
      </c>
      <c r="F498" s="179"/>
      <c r="G498" s="26">
        <v>0.21</v>
      </c>
      <c r="H498" s="179"/>
    </row>
    <row r="499" spans="1:8" x14ac:dyDescent="0.25">
      <c r="A499" s="180" t="s">
        <v>362</v>
      </c>
      <c r="B499" s="181" t="s">
        <v>363</v>
      </c>
      <c r="C499" s="182">
        <v>5.14</v>
      </c>
      <c r="D499" s="180" t="s">
        <v>18</v>
      </c>
      <c r="E499" s="155" t="s">
        <v>306</v>
      </c>
      <c r="F499" s="179"/>
      <c r="G499" s="26">
        <v>0.21</v>
      </c>
      <c r="H499" s="179"/>
    </row>
    <row r="500" spans="1:8" x14ac:dyDescent="0.25">
      <c r="A500" s="180" t="s">
        <v>364</v>
      </c>
      <c r="B500" s="181" t="s">
        <v>45</v>
      </c>
      <c r="C500" s="182">
        <v>8.08</v>
      </c>
      <c r="D500" s="180" t="s">
        <v>339</v>
      </c>
      <c r="E500" s="155" t="s">
        <v>306</v>
      </c>
      <c r="F500" s="179"/>
      <c r="G500" s="26">
        <v>0.21</v>
      </c>
      <c r="H500" s="179"/>
    </row>
    <row r="501" spans="1:8" ht="26.4" x14ac:dyDescent="0.25">
      <c r="A501" s="180" t="s">
        <v>365</v>
      </c>
      <c r="B501" s="181" t="s">
        <v>366</v>
      </c>
      <c r="C501" s="182">
        <v>6.06</v>
      </c>
      <c r="D501" s="180" t="s">
        <v>339</v>
      </c>
      <c r="E501" s="155" t="s">
        <v>306</v>
      </c>
      <c r="F501" s="179"/>
      <c r="G501" s="26">
        <v>0.21</v>
      </c>
      <c r="H501" s="179"/>
    </row>
    <row r="502" spans="1:8" x14ac:dyDescent="0.25">
      <c r="A502" s="183" t="s">
        <v>32</v>
      </c>
      <c r="B502" s="181"/>
      <c r="C502" s="182"/>
      <c r="D502" s="180"/>
      <c r="E502" s="155"/>
      <c r="F502" s="179"/>
      <c r="G502" s="26">
        <v>0.21</v>
      </c>
      <c r="H502" s="179"/>
    </row>
    <row r="503" spans="1:8" ht="26.4" x14ac:dyDescent="0.25">
      <c r="A503" s="180" t="s">
        <v>140</v>
      </c>
      <c r="B503" s="181" t="s">
        <v>367</v>
      </c>
      <c r="C503" s="182">
        <v>78.27</v>
      </c>
      <c r="D503" s="180" t="s">
        <v>330</v>
      </c>
      <c r="E503" s="155" t="s">
        <v>306</v>
      </c>
      <c r="F503" s="179"/>
      <c r="G503" s="26">
        <v>0.21</v>
      </c>
      <c r="H503" s="179"/>
    </row>
    <row r="504" spans="1:8" x14ac:dyDescent="0.25">
      <c r="A504" s="180" t="s">
        <v>141</v>
      </c>
      <c r="B504" s="181" t="s">
        <v>368</v>
      </c>
      <c r="C504" s="182">
        <v>27.75</v>
      </c>
      <c r="D504" s="180" t="s">
        <v>347</v>
      </c>
      <c r="E504" s="155" t="s">
        <v>306</v>
      </c>
      <c r="F504" s="179"/>
      <c r="G504" s="26">
        <v>0.21</v>
      </c>
      <c r="H504" s="179"/>
    </row>
    <row r="505" spans="1:8" x14ac:dyDescent="0.25">
      <c r="A505" s="180" t="s">
        <v>143</v>
      </c>
      <c r="B505" s="181" t="s">
        <v>368</v>
      </c>
      <c r="C505" s="182">
        <v>73.27</v>
      </c>
      <c r="D505" s="180" t="s">
        <v>369</v>
      </c>
      <c r="E505" s="155" t="s">
        <v>306</v>
      </c>
      <c r="F505" s="179"/>
      <c r="G505" s="26">
        <v>0.21</v>
      </c>
      <c r="H505" s="179"/>
    </row>
    <row r="506" spans="1:8" x14ac:dyDescent="0.25">
      <c r="A506" s="180" t="s">
        <v>370</v>
      </c>
      <c r="B506" s="181" t="s">
        <v>368</v>
      </c>
      <c r="C506" s="182">
        <v>39.24</v>
      </c>
      <c r="D506" s="180" t="s">
        <v>347</v>
      </c>
      <c r="E506" s="155" t="s">
        <v>306</v>
      </c>
      <c r="F506" s="179"/>
      <c r="G506" s="26">
        <v>0.21</v>
      </c>
      <c r="H506" s="179"/>
    </row>
    <row r="507" spans="1:8" x14ac:dyDescent="0.25">
      <c r="A507" s="180" t="s">
        <v>145</v>
      </c>
      <c r="B507" s="181" t="s">
        <v>371</v>
      </c>
      <c r="C507" s="182">
        <v>20.78</v>
      </c>
      <c r="D507" s="180" t="s">
        <v>347</v>
      </c>
      <c r="E507" s="155" t="s">
        <v>306</v>
      </c>
      <c r="F507" s="179"/>
      <c r="G507" s="26">
        <v>0.21</v>
      </c>
      <c r="H507" s="179"/>
    </row>
    <row r="508" spans="1:8" x14ac:dyDescent="0.25">
      <c r="A508" s="180" t="s">
        <v>146</v>
      </c>
      <c r="B508" s="181" t="s">
        <v>372</v>
      </c>
      <c r="C508" s="182">
        <v>24.32</v>
      </c>
      <c r="D508" s="180" t="s">
        <v>330</v>
      </c>
      <c r="E508" s="155" t="s">
        <v>306</v>
      </c>
      <c r="F508" s="179"/>
      <c r="G508" s="26">
        <v>0.21</v>
      </c>
      <c r="H508" s="179"/>
    </row>
    <row r="509" spans="1:8" ht="26.4" x14ac:dyDescent="0.25">
      <c r="A509" s="180" t="s">
        <v>147</v>
      </c>
      <c r="B509" s="181" t="s">
        <v>373</v>
      </c>
      <c r="C509" s="182">
        <v>19.62</v>
      </c>
      <c r="D509" s="180" t="s">
        <v>17</v>
      </c>
      <c r="E509" s="155" t="s">
        <v>306</v>
      </c>
      <c r="F509" s="179"/>
      <c r="G509" s="26">
        <v>0.21</v>
      </c>
      <c r="H509" s="179"/>
    </row>
    <row r="510" spans="1:8" x14ac:dyDescent="0.25">
      <c r="A510" s="180" t="s">
        <v>374</v>
      </c>
      <c r="B510" s="181" t="s">
        <v>375</v>
      </c>
      <c r="C510" s="182">
        <v>6.62</v>
      </c>
      <c r="D510" s="180" t="s">
        <v>18</v>
      </c>
      <c r="E510" s="155" t="s">
        <v>306</v>
      </c>
      <c r="F510" s="179"/>
      <c r="G510" s="26">
        <v>0.21</v>
      </c>
      <c r="H510" s="179"/>
    </row>
    <row r="511" spans="1:8" x14ac:dyDescent="0.25">
      <c r="A511" s="180" t="s">
        <v>150</v>
      </c>
      <c r="B511" s="181" t="s">
        <v>28</v>
      </c>
      <c r="C511" s="182">
        <v>14.25</v>
      </c>
      <c r="D511" s="180" t="s">
        <v>18</v>
      </c>
      <c r="E511" s="155" t="s">
        <v>306</v>
      </c>
      <c r="F511" s="179"/>
      <c r="G511" s="26">
        <v>0.21</v>
      </c>
      <c r="H511" s="179"/>
    </row>
    <row r="512" spans="1:8" x14ac:dyDescent="0.25">
      <c r="A512" s="180" t="s">
        <v>152</v>
      </c>
      <c r="B512" s="181" t="s">
        <v>376</v>
      </c>
      <c r="C512" s="182">
        <v>3.98</v>
      </c>
      <c r="D512" s="180" t="s">
        <v>18</v>
      </c>
      <c r="E512" s="155" t="s">
        <v>306</v>
      </c>
      <c r="F512" s="179"/>
      <c r="G512" s="26">
        <v>0.21</v>
      </c>
      <c r="H512" s="179"/>
    </row>
    <row r="513" spans="1:8" x14ac:dyDescent="0.25">
      <c r="A513" s="180" t="s">
        <v>154</v>
      </c>
      <c r="B513" s="181" t="s">
        <v>377</v>
      </c>
      <c r="C513" s="182">
        <v>4.93</v>
      </c>
      <c r="D513" s="180" t="s">
        <v>18</v>
      </c>
      <c r="E513" s="155" t="s">
        <v>306</v>
      </c>
      <c r="F513" s="179"/>
      <c r="G513" s="26">
        <v>0.21</v>
      </c>
      <c r="H513" s="179"/>
    </row>
    <row r="514" spans="1:8" x14ac:dyDescent="0.25">
      <c r="A514" s="180" t="s">
        <v>155</v>
      </c>
      <c r="B514" s="181" t="s">
        <v>353</v>
      </c>
      <c r="C514" s="182">
        <v>1.22</v>
      </c>
      <c r="D514" s="180" t="s">
        <v>18</v>
      </c>
      <c r="E514" s="155" t="s">
        <v>306</v>
      </c>
      <c r="F514" s="179"/>
      <c r="G514" s="26">
        <v>0.21</v>
      </c>
      <c r="H514" s="179"/>
    </row>
    <row r="515" spans="1:8" x14ac:dyDescent="0.25">
      <c r="A515" s="180" t="s">
        <v>156</v>
      </c>
      <c r="B515" s="181" t="s">
        <v>378</v>
      </c>
      <c r="C515" s="182">
        <v>4.9800000000000004</v>
      </c>
      <c r="D515" s="180" t="s">
        <v>18</v>
      </c>
      <c r="E515" s="155" t="s">
        <v>306</v>
      </c>
      <c r="F515" s="179"/>
      <c r="G515" s="26">
        <v>0.21</v>
      </c>
      <c r="H515" s="179"/>
    </row>
    <row r="516" spans="1:8" x14ac:dyDescent="0.25">
      <c r="A516" s="180" t="s">
        <v>379</v>
      </c>
      <c r="B516" s="181" t="s">
        <v>357</v>
      </c>
      <c r="C516" s="182">
        <v>1.2</v>
      </c>
      <c r="D516" s="180" t="s">
        <v>18</v>
      </c>
      <c r="E516" s="155" t="s">
        <v>306</v>
      </c>
      <c r="F516" s="179"/>
      <c r="G516" s="26">
        <v>0.21</v>
      </c>
      <c r="H516" s="179"/>
    </row>
    <row r="517" spans="1:8" x14ac:dyDescent="0.25">
      <c r="A517" s="180" t="s">
        <v>380</v>
      </c>
      <c r="B517" s="181" t="s">
        <v>357</v>
      </c>
      <c r="C517" s="182">
        <v>1.1399999999999999</v>
      </c>
      <c r="D517" s="180" t="s">
        <v>18</v>
      </c>
      <c r="E517" s="155" t="s">
        <v>306</v>
      </c>
      <c r="F517" s="179"/>
      <c r="G517" s="26">
        <v>0.21</v>
      </c>
      <c r="H517" s="179"/>
    </row>
    <row r="518" spans="1:8" x14ac:dyDescent="0.25">
      <c r="A518" s="180" t="s">
        <v>381</v>
      </c>
      <c r="B518" s="181" t="s">
        <v>45</v>
      </c>
      <c r="C518" s="182">
        <v>12.2</v>
      </c>
      <c r="D518" s="180" t="s">
        <v>339</v>
      </c>
      <c r="E518" s="155" t="s">
        <v>306</v>
      </c>
      <c r="F518" s="179"/>
      <c r="G518" s="26">
        <v>0.21</v>
      </c>
      <c r="H518" s="179"/>
    </row>
    <row r="519" spans="1:8" x14ac:dyDescent="0.25">
      <c r="A519" s="183" t="s">
        <v>47</v>
      </c>
      <c r="B519" s="181"/>
      <c r="C519" s="182"/>
      <c r="D519" s="180"/>
      <c r="E519" s="155"/>
      <c r="F519" s="179"/>
      <c r="G519" s="26">
        <v>0.21</v>
      </c>
      <c r="H519" s="179"/>
    </row>
    <row r="520" spans="1:8" x14ac:dyDescent="0.25">
      <c r="A520" s="180" t="s">
        <v>163</v>
      </c>
      <c r="B520" s="181" t="s">
        <v>368</v>
      </c>
      <c r="C520" s="182">
        <v>84.99</v>
      </c>
      <c r="D520" s="180" t="s">
        <v>330</v>
      </c>
      <c r="E520" s="155" t="s">
        <v>306</v>
      </c>
      <c r="F520" s="179"/>
      <c r="G520" s="26">
        <v>0.21</v>
      </c>
      <c r="H520" s="179"/>
    </row>
    <row r="521" spans="1:8" x14ac:dyDescent="0.25">
      <c r="A521" s="180" t="s">
        <v>164</v>
      </c>
      <c r="B521" s="181" t="s">
        <v>368</v>
      </c>
      <c r="C521" s="182">
        <v>29.2</v>
      </c>
      <c r="D521" s="180" t="s">
        <v>347</v>
      </c>
      <c r="E521" s="155" t="s">
        <v>306</v>
      </c>
      <c r="F521" s="179"/>
      <c r="G521" s="26">
        <v>0.21</v>
      </c>
      <c r="H521" s="179"/>
    </row>
    <row r="522" spans="1:8" x14ac:dyDescent="0.25">
      <c r="A522" s="180" t="s">
        <v>166</v>
      </c>
      <c r="B522" s="181" t="s">
        <v>368</v>
      </c>
      <c r="C522" s="182">
        <v>77.819999999999993</v>
      </c>
      <c r="D522" s="180" t="s">
        <v>369</v>
      </c>
      <c r="E522" s="155" t="s">
        <v>306</v>
      </c>
      <c r="F522" s="179"/>
      <c r="G522" s="26">
        <v>0.21</v>
      </c>
      <c r="H522" s="179"/>
    </row>
    <row r="523" spans="1:8" x14ac:dyDescent="0.25">
      <c r="A523" s="180" t="s">
        <v>382</v>
      </c>
      <c r="B523" s="181" t="s">
        <v>368</v>
      </c>
      <c r="C523" s="182">
        <v>40.869999999999997</v>
      </c>
      <c r="D523" s="180" t="s">
        <v>347</v>
      </c>
      <c r="E523" s="155" t="s">
        <v>306</v>
      </c>
      <c r="F523" s="179"/>
      <c r="G523" s="26">
        <v>0.21</v>
      </c>
      <c r="H523" s="179"/>
    </row>
    <row r="524" spans="1:8" x14ac:dyDescent="0.25">
      <c r="A524" s="180" t="s">
        <v>168</v>
      </c>
      <c r="B524" s="181" t="s">
        <v>24</v>
      </c>
      <c r="C524" s="182">
        <v>22.8</v>
      </c>
      <c r="D524" s="180" t="s">
        <v>347</v>
      </c>
      <c r="E524" s="155" t="s">
        <v>306</v>
      </c>
      <c r="F524" s="179"/>
      <c r="G524" s="26">
        <v>0.21</v>
      </c>
      <c r="H524" s="179"/>
    </row>
    <row r="525" spans="1:8" x14ac:dyDescent="0.25">
      <c r="A525" s="180" t="s">
        <v>383</v>
      </c>
      <c r="B525" s="181" t="s">
        <v>372</v>
      </c>
      <c r="C525" s="182">
        <v>24.18</v>
      </c>
      <c r="D525" s="180" t="s">
        <v>330</v>
      </c>
      <c r="E525" s="155" t="s">
        <v>306</v>
      </c>
      <c r="F525" s="179"/>
      <c r="G525" s="26">
        <v>0.21</v>
      </c>
      <c r="H525" s="179"/>
    </row>
    <row r="526" spans="1:8" x14ac:dyDescent="0.25">
      <c r="A526" s="180" t="s">
        <v>384</v>
      </c>
      <c r="B526" s="181" t="s">
        <v>372</v>
      </c>
      <c r="C526" s="182">
        <v>20.86</v>
      </c>
      <c r="D526" s="180" t="s">
        <v>330</v>
      </c>
      <c r="E526" s="155" t="s">
        <v>306</v>
      </c>
      <c r="F526" s="179"/>
      <c r="G526" s="26">
        <v>0.21</v>
      </c>
      <c r="H526" s="179"/>
    </row>
    <row r="527" spans="1:8" x14ac:dyDescent="0.25">
      <c r="A527" s="180" t="s">
        <v>170</v>
      </c>
      <c r="B527" s="181" t="s">
        <v>385</v>
      </c>
      <c r="C527" s="182">
        <v>6.32</v>
      </c>
      <c r="D527" s="180" t="s">
        <v>18</v>
      </c>
      <c r="E527" s="155" t="s">
        <v>306</v>
      </c>
      <c r="F527" s="179"/>
      <c r="G527" s="26">
        <v>0.21</v>
      </c>
      <c r="H527" s="179"/>
    </row>
    <row r="528" spans="1:8" x14ac:dyDescent="0.25">
      <c r="A528" s="180" t="s">
        <v>386</v>
      </c>
      <c r="B528" s="181" t="s">
        <v>28</v>
      </c>
      <c r="C528" s="182">
        <v>13.72</v>
      </c>
      <c r="D528" s="180" t="s">
        <v>18</v>
      </c>
      <c r="E528" s="155" t="s">
        <v>306</v>
      </c>
      <c r="F528" s="179"/>
      <c r="G528" s="26">
        <v>0.21</v>
      </c>
      <c r="H528" s="179"/>
    </row>
    <row r="529" spans="1:8" x14ac:dyDescent="0.25">
      <c r="A529" s="180" t="s">
        <v>387</v>
      </c>
      <c r="B529" s="181" t="s">
        <v>376</v>
      </c>
      <c r="C529" s="182">
        <v>3.99</v>
      </c>
      <c r="D529" s="180" t="s">
        <v>18</v>
      </c>
      <c r="E529" s="155" t="s">
        <v>306</v>
      </c>
      <c r="F529" s="179"/>
      <c r="G529" s="26">
        <v>0.21</v>
      </c>
      <c r="H529" s="179"/>
    </row>
    <row r="530" spans="1:8" x14ac:dyDescent="0.25">
      <c r="A530" s="180" t="s">
        <v>388</v>
      </c>
      <c r="B530" s="181" t="s">
        <v>377</v>
      </c>
      <c r="C530" s="182">
        <v>4.7</v>
      </c>
      <c r="D530" s="180" t="s">
        <v>18</v>
      </c>
      <c r="E530" s="155" t="s">
        <v>306</v>
      </c>
      <c r="F530" s="179"/>
      <c r="G530" s="26">
        <v>0.21</v>
      </c>
      <c r="H530" s="179"/>
    </row>
    <row r="531" spans="1:8" x14ac:dyDescent="0.25">
      <c r="A531" s="180" t="s">
        <v>389</v>
      </c>
      <c r="B531" s="181" t="s">
        <v>353</v>
      </c>
      <c r="C531" s="182">
        <v>1.23</v>
      </c>
      <c r="D531" s="180" t="s">
        <v>18</v>
      </c>
      <c r="E531" s="155" t="s">
        <v>306</v>
      </c>
      <c r="F531" s="179"/>
      <c r="G531" s="26">
        <v>0.21</v>
      </c>
      <c r="H531" s="179"/>
    </row>
    <row r="532" spans="1:8" x14ac:dyDescent="0.25">
      <c r="A532" s="180" t="s">
        <v>390</v>
      </c>
      <c r="B532" s="181" t="s">
        <v>378</v>
      </c>
      <c r="C532" s="182">
        <v>4.99</v>
      </c>
      <c r="D532" s="180" t="s">
        <v>18</v>
      </c>
      <c r="E532" s="155" t="s">
        <v>306</v>
      </c>
      <c r="F532" s="179"/>
      <c r="G532" s="26">
        <v>0.21</v>
      </c>
      <c r="H532" s="179"/>
    </row>
    <row r="533" spans="1:8" x14ac:dyDescent="0.25">
      <c r="A533" s="180" t="s">
        <v>391</v>
      </c>
      <c r="B533" s="181" t="s">
        <v>357</v>
      </c>
      <c r="C533" s="182">
        <v>1.19</v>
      </c>
      <c r="D533" s="180" t="s">
        <v>18</v>
      </c>
      <c r="E533" s="155" t="s">
        <v>306</v>
      </c>
      <c r="F533" s="179"/>
      <c r="G533" s="26">
        <v>0.21</v>
      </c>
      <c r="H533" s="179"/>
    </row>
    <row r="534" spans="1:8" x14ac:dyDescent="0.25">
      <c r="A534" s="180" t="s">
        <v>392</v>
      </c>
      <c r="B534" s="181" t="s">
        <v>357</v>
      </c>
      <c r="C534" s="182">
        <v>1.1499999999999999</v>
      </c>
      <c r="D534" s="180" t="s">
        <v>18</v>
      </c>
      <c r="E534" s="155" t="s">
        <v>306</v>
      </c>
      <c r="F534" s="179"/>
      <c r="G534" s="26">
        <v>0.21</v>
      </c>
      <c r="H534" s="179"/>
    </row>
    <row r="535" spans="1:8" x14ac:dyDescent="0.25">
      <c r="A535" s="180" t="s">
        <v>393</v>
      </c>
      <c r="B535" s="181" t="s">
        <v>45</v>
      </c>
      <c r="C535" s="182">
        <v>7.01</v>
      </c>
      <c r="D535" s="180" t="s">
        <v>339</v>
      </c>
      <c r="E535" s="155" t="s">
        <v>306</v>
      </c>
      <c r="F535" s="179"/>
      <c r="G535" s="26">
        <v>0.21</v>
      </c>
      <c r="H535" s="179"/>
    </row>
    <row r="536" spans="1:8" x14ac:dyDescent="0.25">
      <c r="A536" s="183" t="s">
        <v>394</v>
      </c>
      <c r="B536" s="181"/>
      <c r="C536" s="182"/>
      <c r="D536" s="180"/>
      <c r="E536" s="155"/>
      <c r="F536" s="179"/>
      <c r="G536" s="26">
        <v>0.21</v>
      </c>
      <c r="H536" s="179"/>
    </row>
    <row r="537" spans="1:8" x14ac:dyDescent="0.25">
      <c r="A537" s="180" t="s">
        <v>395</v>
      </c>
      <c r="B537" s="181" t="s">
        <v>372</v>
      </c>
      <c r="C537" s="182">
        <v>134.61000000000001</v>
      </c>
      <c r="D537" s="180" t="s">
        <v>330</v>
      </c>
      <c r="E537" s="155" t="s">
        <v>306</v>
      </c>
      <c r="F537" s="179"/>
      <c r="G537" s="26">
        <v>0.21</v>
      </c>
      <c r="H537" s="179"/>
    </row>
    <row r="538" spans="1:8" x14ac:dyDescent="0.25">
      <c r="A538" s="180" t="s">
        <v>396</v>
      </c>
      <c r="B538" s="181" t="s">
        <v>397</v>
      </c>
      <c r="C538" s="182">
        <v>136.53</v>
      </c>
      <c r="D538" s="180" t="s">
        <v>333</v>
      </c>
      <c r="E538" s="155" t="s">
        <v>306</v>
      </c>
      <c r="F538" s="179"/>
      <c r="G538" s="26">
        <v>0.21</v>
      </c>
      <c r="H538" s="179"/>
    </row>
    <row r="539" spans="1:8" x14ac:dyDescent="0.25">
      <c r="A539" s="180" t="s">
        <v>398</v>
      </c>
      <c r="B539" s="181" t="s">
        <v>399</v>
      </c>
      <c r="C539" s="182">
        <v>6.12</v>
      </c>
      <c r="D539" s="180" t="s">
        <v>330</v>
      </c>
      <c r="E539" s="155" t="s">
        <v>306</v>
      </c>
      <c r="F539" s="179"/>
      <c r="G539" s="26">
        <v>0.21</v>
      </c>
      <c r="H539" s="179"/>
    </row>
    <row r="540" spans="1:8" x14ac:dyDescent="0.25">
      <c r="A540" s="180" t="s">
        <v>400</v>
      </c>
      <c r="B540" s="181" t="s">
        <v>385</v>
      </c>
      <c r="C540" s="182">
        <v>3.95</v>
      </c>
      <c r="D540" s="180" t="s">
        <v>330</v>
      </c>
      <c r="E540" s="155" t="s">
        <v>306</v>
      </c>
      <c r="F540" s="179"/>
      <c r="G540" s="26">
        <v>0.21</v>
      </c>
      <c r="H540" s="179"/>
    </row>
    <row r="541" spans="1:8" x14ac:dyDescent="0.25">
      <c r="A541" s="180" t="s">
        <v>401</v>
      </c>
      <c r="B541" s="181" t="s">
        <v>45</v>
      </c>
      <c r="C541" s="182">
        <v>7.42</v>
      </c>
      <c r="D541" s="180" t="s">
        <v>339</v>
      </c>
      <c r="E541" s="155" t="s">
        <v>306</v>
      </c>
      <c r="F541" s="179"/>
      <c r="G541" s="26">
        <v>0.21</v>
      </c>
      <c r="H541" s="179"/>
    </row>
    <row r="542" spans="1:8" x14ac:dyDescent="0.25">
      <c r="A542" s="183" t="s">
        <v>402</v>
      </c>
      <c r="B542" s="181"/>
      <c r="C542" s="182"/>
      <c r="D542" s="180"/>
      <c r="E542" s="155"/>
      <c r="F542" s="179"/>
      <c r="G542" s="26">
        <v>0.21</v>
      </c>
      <c r="H542" s="179"/>
    </row>
    <row r="543" spans="1:8" ht="26.4" x14ac:dyDescent="0.25">
      <c r="A543" s="180" t="s">
        <v>403</v>
      </c>
      <c r="B543" s="181" t="s">
        <v>404</v>
      </c>
      <c r="C543" s="182">
        <v>17.7</v>
      </c>
      <c r="D543" s="180" t="s">
        <v>330</v>
      </c>
      <c r="E543" s="155" t="s">
        <v>306</v>
      </c>
      <c r="F543" s="179"/>
      <c r="G543" s="26">
        <v>0.21</v>
      </c>
      <c r="H543" s="179"/>
    </row>
    <row r="544" spans="1:8" x14ac:dyDescent="0.25">
      <c r="A544" s="180" t="s">
        <v>405</v>
      </c>
      <c r="B544" s="181" t="s">
        <v>45</v>
      </c>
      <c r="C544" s="182">
        <v>1.91</v>
      </c>
      <c r="D544" s="180" t="s">
        <v>334</v>
      </c>
      <c r="E544" s="155" t="s">
        <v>306</v>
      </c>
      <c r="F544" s="179"/>
      <c r="G544" s="26">
        <v>0.21</v>
      </c>
      <c r="H544" s="179"/>
    </row>
    <row r="545" spans="1:9" ht="26.4" x14ac:dyDescent="0.25">
      <c r="A545" s="184" t="s">
        <v>406</v>
      </c>
      <c r="B545" s="185" t="s">
        <v>407</v>
      </c>
      <c r="C545" s="186">
        <v>21.9</v>
      </c>
      <c r="D545" s="184" t="s">
        <v>17</v>
      </c>
      <c r="E545" s="155" t="s">
        <v>306</v>
      </c>
      <c r="F545" s="179"/>
      <c r="G545" s="26">
        <v>0.21</v>
      </c>
      <c r="H545" s="179"/>
    </row>
    <row r="546" spans="1:9" x14ac:dyDescent="0.25">
      <c r="A546" s="187" t="s">
        <v>408</v>
      </c>
      <c r="B546" s="188" t="s">
        <v>409</v>
      </c>
      <c r="C546" s="189">
        <v>32.869999999999997</v>
      </c>
      <c r="D546" s="187" t="s">
        <v>330</v>
      </c>
      <c r="E546" s="155" t="s">
        <v>306</v>
      </c>
      <c r="F546" s="179"/>
      <c r="G546" s="26">
        <v>0.21</v>
      </c>
      <c r="H546" s="179"/>
    </row>
    <row r="547" spans="1:9" ht="26.4" x14ac:dyDescent="0.25">
      <c r="A547" s="187" t="s">
        <v>410</v>
      </c>
      <c r="B547" s="188" t="s">
        <v>411</v>
      </c>
      <c r="C547" s="189">
        <v>42.21</v>
      </c>
      <c r="D547" s="187" t="s">
        <v>330</v>
      </c>
      <c r="E547" s="155" t="s">
        <v>306</v>
      </c>
      <c r="F547" s="179"/>
      <c r="G547" s="26">
        <v>0.21</v>
      </c>
      <c r="H547" s="179"/>
    </row>
    <row r="548" spans="1:9" x14ac:dyDescent="0.25">
      <c r="A548" s="187" t="s">
        <v>412</v>
      </c>
      <c r="B548" s="188" t="s">
        <v>413</v>
      </c>
      <c r="C548" s="189">
        <v>12.05</v>
      </c>
      <c r="D548" s="187" t="s">
        <v>333</v>
      </c>
      <c r="E548" s="155" t="s">
        <v>306</v>
      </c>
      <c r="F548" s="179"/>
      <c r="G548" s="26">
        <v>0.21</v>
      </c>
      <c r="H548" s="179"/>
    </row>
    <row r="549" spans="1:9" ht="26.4" x14ac:dyDescent="0.25">
      <c r="A549" s="187" t="s">
        <v>414</v>
      </c>
      <c r="B549" s="188" t="s">
        <v>415</v>
      </c>
      <c r="C549" s="189">
        <v>27.35</v>
      </c>
      <c r="D549" s="187" t="s">
        <v>333</v>
      </c>
      <c r="E549" s="155" t="s">
        <v>306</v>
      </c>
      <c r="F549" s="179"/>
      <c r="G549" s="26">
        <v>0.21</v>
      </c>
      <c r="H549" s="179"/>
    </row>
    <row r="550" spans="1:9" x14ac:dyDescent="0.25">
      <c r="A550" s="187" t="s">
        <v>416</v>
      </c>
      <c r="B550" s="188" t="s">
        <v>417</v>
      </c>
      <c r="C550" s="189">
        <v>41.62</v>
      </c>
      <c r="D550" s="187" t="s">
        <v>333</v>
      </c>
      <c r="E550" s="155" t="s">
        <v>306</v>
      </c>
      <c r="F550" s="179"/>
      <c r="G550" s="26">
        <v>0.21</v>
      </c>
      <c r="H550" s="179"/>
    </row>
    <row r="551" spans="1:9" x14ac:dyDescent="0.25">
      <c r="A551" s="187"/>
      <c r="B551" s="188" t="s">
        <v>418</v>
      </c>
      <c r="C551" s="189">
        <v>1.89</v>
      </c>
      <c r="D551" s="187" t="s">
        <v>27</v>
      </c>
      <c r="E551" s="155" t="s">
        <v>306</v>
      </c>
      <c r="F551" s="179"/>
      <c r="G551" s="26">
        <v>0.21</v>
      </c>
      <c r="H551" s="179"/>
    </row>
    <row r="552" spans="1:9" x14ac:dyDescent="0.25">
      <c r="A552" s="234" t="s">
        <v>419</v>
      </c>
      <c r="B552" s="234"/>
      <c r="C552" s="190">
        <f>SUM(C467:C551)</f>
        <v>1695.6200000000003</v>
      </c>
      <c r="D552" s="191" t="s">
        <v>420</v>
      </c>
      <c r="E552" s="192"/>
      <c r="F552" s="192">
        <f>SUM(F466:F551)</f>
        <v>0</v>
      </c>
      <c r="G552" s="193"/>
      <c r="H552" s="192">
        <f>SUM(H467:H551)</f>
        <v>0</v>
      </c>
    </row>
    <row r="553" spans="1:9" ht="13.8" thickBot="1" x14ac:dyDescent="0.3">
      <c r="A553" s="198"/>
      <c r="B553" s="194"/>
      <c r="C553" s="204"/>
      <c r="D553" s="195"/>
      <c r="E553" s="196"/>
      <c r="F553" s="206"/>
      <c r="G553" s="207"/>
      <c r="H553" s="196"/>
    </row>
    <row r="554" spans="1:9" ht="17.25" customHeight="1" thickTop="1" x14ac:dyDescent="0.25">
      <c r="A554" s="197" t="s">
        <v>0</v>
      </c>
      <c r="B554" s="199" t="s">
        <v>1</v>
      </c>
      <c r="C554" s="201" t="s">
        <v>2</v>
      </c>
      <c r="D554" s="235" t="s">
        <v>477</v>
      </c>
      <c r="E554" s="235" t="s">
        <v>477</v>
      </c>
      <c r="F554" s="205" t="s">
        <v>421</v>
      </c>
      <c r="G554" s="220" t="s">
        <v>5</v>
      </c>
      <c r="H554" s="208" t="s">
        <v>421</v>
      </c>
      <c r="I554" s="202"/>
    </row>
    <row r="555" spans="1:9" ht="15.75" customHeight="1" thickBot="1" x14ac:dyDescent="0.3">
      <c r="A555" s="197" t="s">
        <v>6</v>
      </c>
      <c r="B555" s="200"/>
      <c r="C555" s="209" t="s">
        <v>422</v>
      </c>
      <c r="D555" s="236"/>
      <c r="E555" s="236"/>
      <c r="F555" s="210" t="s">
        <v>8</v>
      </c>
      <c r="G555" s="221"/>
      <c r="H555" s="203" t="s">
        <v>9</v>
      </c>
      <c r="I555" s="202"/>
    </row>
    <row r="556" spans="1:9" ht="33.75" customHeight="1" thickTop="1" thickBot="1" x14ac:dyDescent="0.35">
      <c r="A556" s="218" t="s">
        <v>476</v>
      </c>
      <c r="B556" s="219"/>
      <c r="C556" s="215">
        <v>10665.72</v>
      </c>
      <c r="D556" s="216" t="s">
        <v>477</v>
      </c>
      <c r="E556" s="217" t="s">
        <v>477</v>
      </c>
      <c r="F556" s="212"/>
      <c r="G556" s="213">
        <v>0.21</v>
      </c>
      <c r="H556" s="214"/>
      <c r="I556" s="202"/>
    </row>
    <row r="557" spans="1:9" ht="13.8" thickTop="1" x14ac:dyDescent="0.25">
      <c r="G557" s="211"/>
    </row>
  </sheetData>
  <mergeCells count="43">
    <mergeCell ref="A117:B117"/>
    <mergeCell ref="A1:H1"/>
    <mergeCell ref="G3:G4"/>
    <mergeCell ref="A5:A7"/>
    <mergeCell ref="C5:C7"/>
    <mergeCell ref="E5:E7"/>
    <mergeCell ref="H5:H7"/>
    <mergeCell ref="G118:G119"/>
    <mergeCell ref="A120:A122"/>
    <mergeCell ref="C120:C122"/>
    <mergeCell ref="D120:H122"/>
    <mergeCell ref="A124:A126"/>
    <mergeCell ref="A149:B149"/>
    <mergeCell ref="A160:B160"/>
    <mergeCell ref="G161:G162"/>
    <mergeCell ref="A163:A165"/>
    <mergeCell ref="C163:C165"/>
    <mergeCell ref="D163:H165"/>
    <mergeCell ref="A219:B219"/>
    <mergeCell ref="G220:G221"/>
    <mergeCell ref="A222:A224"/>
    <mergeCell ref="C222:C224"/>
    <mergeCell ref="A355:B355"/>
    <mergeCell ref="G356:G357"/>
    <mergeCell ref="A358:A360"/>
    <mergeCell ref="C358:H360"/>
    <mergeCell ref="A413:B413"/>
    <mergeCell ref="G414:G415"/>
    <mergeCell ref="A416:A418"/>
    <mergeCell ref="C416:H418"/>
    <mergeCell ref="A453:B453"/>
    <mergeCell ref="G454:G455"/>
    <mergeCell ref="A456:A458"/>
    <mergeCell ref="C456:H458"/>
    <mergeCell ref="A556:B556"/>
    <mergeCell ref="G554:G555"/>
    <mergeCell ref="A460:B460"/>
    <mergeCell ref="G461:G462"/>
    <mergeCell ref="A463:A465"/>
    <mergeCell ref="C463:H465"/>
    <mergeCell ref="A552:B552"/>
    <mergeCell ref="D554:D555"/>
    <mergeCell ref="E554:E555"/>
  </mergeCells>
  <pageMargins left="0.11811023622047245" right="0.11811023622047245" top="0.78740157480314965" bottom="0.78740157480314965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Mesto Kutna Hora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Zavřelová Helena</dc:creator>
  <cp:lastModifiedBy>Daňková Pavlína</cp:lastModifiedBy>
  <cp:lastPrinted>2023-08-09T05:16:34Z</cp:lastPrinted>
  <dcterms:created xsi:type="dcterms:W3CDTF">2022-01-27T10:35:59Z</dcterms:created>
  <dcterms:modified xsi:type="dcterms:W3CDTF">2023-12-11T10:16:05Z</dcterms:modified>
</cp:coreProperties>
</file>