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19440" windowHeight="15000" activeTab="1"/>
  </bookViews>
  <sheets>
    <sheet name="Rekapitulace stavby" sheetId="1" r:id="rId1"/>
    <sheet name="20028 - Zázemí pro personál" sheetId="2" r:id="rId2"/>
  </sheets>
  <definedNames>
    <definedName name="_xlnm._FilterDatabase" localSheetId="1" hidden="1">'20028 - Zázemí pro personál'!$C$141:$K$307</definedName>
    <definedName name="_xlnm.Print_Area" localSheetId="1">'20028 - Zázemí pro personál'!$C$4:$J$76,'20028 - Zázemí pro personál'!$C$82:$J$121,'20028 - Zázemí pro personál'!$C$127:$K$307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'20028 - Zázemí pro personál'!$141:$141</definedName>
  </definedNames>
  <calcPr calcId="191029"/>
  <extLst/>
</workbook>
</file>

<file path=xl/sharedStrings.xml><?xml version="1.0" encoding="utf-8"?>
<sst xmlns="http://schemas.openxmlformats.org/spreadsheetml/2006/main" count="2333" uniqueCount="625">
  <si>
    <t>Export Komplet</t>
  </si>
  <si>
    <t/>
  </si>
  <si>
    <t>2.0</t>
  </si>
  <si>
    <t>False</t>
  </si>
  <si>
    <t>{8d8025a7-9346-44bf-a6e7-7f8f532f4883}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</si>
  <si>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</si>
  <si>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</si>
  <si>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</si>
  <si>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</si>
  <si>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</si>
  <si>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</si>
  <si>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</si>
  <si>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</si>
  <si>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20028</t>
  </si>
  <si>
    <t>Stavba:</t>
  </si>
  <si>
    <t>KSO:</t>
  </si>
  <si>
    <t>CC-CZ:</t>
  </si>
  <si>
    <t>Místo:</t>
  </si>
  <si>
    <t>Kutná Hora čp. 17</t>
  </si>
  <si>
    <t>Datum:</t>
  </si>
  <si>
    <t>18. 6. 2020</t>
  </si>
  <si>
    <t>Zadavatel:</t>
  </si>
  <si>
    <t>IČ:</t>
  </si>
  <si>
    <t>Město Kutná Hora, Havlíčkovo nám. 552/1, Kutná Hor</t>
  </si>
  <si>
    <t>DIČ:</t>
  </si>
  <si>
    <t>Zhotovitel:</t>
  </si>
  <si>
    <t xml:space="preserve"> </t>
  </si>
  <si>
    <t>Projektant:</t>
  </si>
  <si>
    <t>Ing. Karel Vrátný, Rubešova 60, Kolín I</t>
  </si>
  <si>
    <t>True</t>
  </si>
  <si>
    <t>Zpracovatel:</t>
  </si>
  <si>
    <t>Alena Vrátná, Rubešova 60, Kolín I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</si>
  <si>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</si>
  <si>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</si>
  <si>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</si>
  <si>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</si>
  <si>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</si>
  <si>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</si>
  <si>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</si>
  <si>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</si>
  <si>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</si>
  <si>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</si>
  <si>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</si>
  <si>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</si>
  <si>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</si>
  <si>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</si>
  <si>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</si>
  <si>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</si>
  <si>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</si>
  <si>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</si>
  <si>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</si>
  <si>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</si>
  <si>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</si>
  <si>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</si>
  <si>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</si>
  <si>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</si>
  <si>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</si>
  <si>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</si>
  <si>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</si>
  <si>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</si>
  <si>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</si>
  <si>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</si>
  <si>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</si>
  <si>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</si>
  <si>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</si>
  <si>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</si>
  <si>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</si>
  <si>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</si>
  <si>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</si>
  <si>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</si>
  <si>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</si>
  <si>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</si>
  <si>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</si>
  <si>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</si>
  <si>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</si>
  <si>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</si>
  <si>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</si>
  <si>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</si>
  <si>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</si>
  <si>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{983ab05a-0dc5-433d-9ef4-3d717e17658e}</t>
  </si>
  <si>
    <t>2</t>
  </si>
  <si>
    <t>/</t>
  </si>
  <si>
    <t>Soupis</t>
  </si>
  <si>
    <t>{444c1cd5-db40-4e50-9b2b-adc6b8d4120c}</t>
  </si>
  <si>
    <t>KRYCÍ LIST SOUPISU PRACÍ</t>
  </si>
  <si>
    <t>Objekt:</t>
  </si>
  <si>
    <t>20028 - Areál pro přespání osob bez domova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</si>
  <si>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</si>
  <si>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</si>
  <si>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</si>
  <si>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</si>
  <si>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</si>
  <si>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</si>
  <si>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</si>
  <si>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</si>
  <si>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</si>
  <si>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</si>
  <si>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</si>
  <si>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</si>
  <si>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</si>
  <si>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</si>
  <si>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</si>
  <si>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</si>
  <si>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</si>
  <si>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</si>
  <si>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</si>
  <si>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</si>
  <si>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</si>
  <si>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</si>
  <si>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</si>
  <si>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</si>
  <si>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</si>
  <si>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</si>
  <si>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</si>
  <si>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</si>
  <si>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</si>
  <si>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</si>
  <si>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</si>
  <si>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</si>
  <si>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</si>
  <si>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</si>
  <si>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</si>
  <si>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</si>
  <si>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</si>
  <si>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</si>
  <si>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</si>
  <si>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</si>
  <si>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</si>
  <si>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</si>
  <si>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</si>
  <si>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</si>
  <si>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</si>
  <si>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</si>
  <si>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</si>
  <si>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342272225.XLA</t>
  </si>
  <si>
    <t>Příčka z tvárnic Ytong Klasik 100 na tenkovrstvou maltu tl 100 mm</t>
  </si>
  <si>
    <t>m2</t>
  </si>
  <si>
    <t>4</t>
  </si>
  <si>
    <t>1343151320</t>
  </si>
  <si>
    <t>VV</t>
  </si>
  <si>
    <t>0,8*1,97*2"zazdívky dverí</t>
  </si>
  <si>
    <t>1,15*2,4-0,8*1,97"příčka pro dveře 1.27-1.04</t>
  </si>
  <si>
    <t>1,4*2,6-0,8*1,97"pro dveře 1.18-1.31</t>
  </si>
  <si>
    <t>Součet</t>
  </si>
  <si>
    <t>342291111</t>
  </si>
  <si>
    <t>Ukotvení příček  polyuretanovou pěnou, tl. příčky do 100 mm</t>
  </si>
  <si>
    <t>m</t>
  </si>
  <si>
    <t>CS ÚRS 2020 01</t>
  </si>
  <si>
    <t>-1348664848</t>
  </si>
  <si>
    <t>1,97*4+2,4*2+2,6*2</t>
  </si>
  <si>
    <t>6</t>
  </si>
  <si>
    <t>Úpravy povrchů, podlahy a osazování výplní</t>
  </si>
  <si>
    <t>612321141</t>
  </si>
  <si>
    <t>Omítka vápenocementová vnitřních ploch  nanášená ručně dvouvrstvá, tloušťky jádrové omítky do 10 mm a tloušťky štuku do 3 mm štuková svislých konstrukcí stěn</t>
  </si>
  <si>
    <t>-1851244397</t>
  </si>
  <si>
    <t>6,4*2"zazdívky, prícky</t>
  </si>
  <si>
    <t>50,988"po otlucení obkladu</t>
  </si>
  <si>
    <t>631311134</t>
  </si>
  <si>
    <t>Mazanina z betonu  prostého bez zvýšených nároků na prostředí tl. přes 120 do 240 mm tř. C 16/20</t>
  </si>
  <si>
    <t>m3</t>
  </si>
  <si>
    <t>-1014121117</t>
  </si>
  <si>
    <t>2,625"sociální zázemí</t>
  </si>
  <si>
    <t>5</t>
  </si>
  <si>
    <t>631319013</t>
  </si>
  <si>
    <t>Příplatek k cenám mazanin  za úpravu povrchu mazaniny přehlazením, mazanina tl. přes 120 do 240 mm</t>
  </si>
  <si>
    <t>-1350285047</t>
  </si>
  <si>
    <t>642944121</t>
  </si>
  <si>
    <t>Osazení ocelových dveřních zárubní lisovaných nebo z úhelníků dodatečně  s vybetonováním prahu, plochy do 2,5 m2</t>
  </si>
  <si>
    <t>kus</t>
  </si>
  <si>
    <t>-1057389518</t>
  </si>
  <si>
    <t>7</t>
  </si>
  <si>
    <t>M</t>
  </si>
  <si>
    <t>55331367</t>
  </si>
  <si>
    <t>zárubeň ocelová pro běžné zdění a pórobeton 125 levá/pravá 600</t>
  </si>
  <si>
    <t>8</t>
  </si>
  <si>
    <t>698265149</t>
  </si>
  <si>
    <t>55331371</t>
  </si>
  <si>
    <t>zárubeň ocelová pro běžné zdění a pórobeton 125 levá/pravá 800</t>
  </si>
  <si>
    <t>1669052002</t>
  </si>
  <si>
    <t>9</t>
  </si>
  <si>
    <t>Ostatní konstrukce a práce, bourání</t>
  </si>
  <si>
    <t>952901111</t>
  </si>
  <si>
    <t>Vyčištění budov nebo objektů před předáním do užívání  budov bytové nebo občanské výstavby, světlé výšky podlaží do 4 m</t>
  </si>
  <si>
    <t>CS ÚRS 2018 02</t>
  </si>
  <si>
    <t>-30658395</t>
  </si>
  <si>
    <t>10+28,8+2,1+4,8+1,6+9+14,3+4+8,8+23,3"zázemí</t>
  </si>
  <si>
    <t>59,5+12,4+3,3+10,5"sousední prostory</t>
  </si>
  <si>
    <t>10</t>
  </si>
  <si>
    <t>965042231</t>
  </si>
  <si>
    <t>Bourání mazanin betonových nebo z litého asfaltu tl. přes 100 mm, plochy do 4 m2</t>
  </si>
  <si>
    <t>1400904859</t>
  </si>
  <si>
    <t>0,15*17,5"sociální zázemí</t>
  </si>
  <si>
    <t>11</t>
  </si>
  <si>
    <t>965081213</t>
  </si>
  <si>
    <t>Bourání podlah z dlaždic bez podkladního lože nebo mazaniny, s jakoukoliv výplní spár keramických nebo xylolitových tl. do 10 mm, plochy přes 1 m2</t>
  </si>
  <si>
    <t>42326572</t>
  </si>
  <si>
    <t>2,1+4,8+1,6+9</t>
  </si>
  <si>
    <t>12</t>
  </si>
  <si>
    <t>968072455</t>
  </si>
  <si>
    <t>Vybourání kovových rámů oken s křídly, dveřních zárubní, vrat, stěn, ostění nebo obkladů  dveřních zárubní, plochy do 2 m2</t>
  </si>
  <si>
    <t>529344958</t>
  </si>
  <si>
    <t>0,8*1,97*2+0,6*1,97*3</t>
  </si>
  <si>
    <t>13</t>
  </si>
  <si>
    <t>974042553</t>
  </si>
  <si>
    <t>Vysekání rýh v betonové nebo jiné monolitické dlažbě s betonovým podkladem  do hl. 100 mm a šířky do 100 mm</t>
  </si>
  <si>
    <t>-1084147147</t>
  </si>
  <si>
    <t>14</t>
  </si>
  <si>
    <t>978059541</t>
  </si>
  <si>
    <t>Odsekání obkladů  stěn včetně otlučení podkladní omítky až na zdivo z obkládaček vnitřních, z jakýchkoliv materiálů, plochy přes 1 m2</t>
  </si>
  <si>
    <t>205416082</t>
  </si>
  <si>
    <t>1,5*2*(1,55*3+1,1+1*2+1,3+3,2+1,3*2+0,9*2+1,6+1,2+1,15*2+1,55)</t>
  </si>
  <si>
    <t>-0,6*1,97*16</t>
  </si>
  <si>
    <t>997</t>
  </si>
  <si>
    <t>Přesun sutě</t>
  </si>
  <si>
    <t>997013501</t>
  </si>
  <si>
    <t>Odvoz suti a vybouraných hmot na skládku nebo meziskládku  se složením, na vzdálenost do 1 km</t>
  </si>
  <si>
    <t>t</t>
  </si>
  <si>
    <t>-1501172235</t>
  </si>
  <si>
    <t>16</t>
  </si>
  <si>
    <t>997013509</t>
  </si>
  <si>
    <t>Odvoz suti a vybouraných hmot na skládku nebo meziskládku  se složením, na vzdálenost Příplatek k ceně za každý další i započatý 1 km přes 1 km</t>
  </si>
  <si>
    <t>-1532355270</t>
  </si>
  <si>
    <t>5,26*19</t>
  </si>
  <si>
    <t>17</t>
  </si>
  <si>
    <t>997013831</t>
  </si>
  <si>
    <t>Poplatek za uložení stavebního odpadu na skládce (skládkovné) směsného stavebního a demoličního zatříděného do Katalogu odpadů pod kódem 170 904</t>
  </si>
  <si>
    <t>395934397</t>
  </si>
  <si>
    <t>5,26</t>
  </si>
  <si>
    <t>998</t>
  </si>
  <si>
    <t>Přesun hmot</t>
  </si>
  <si>
    <t>18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</si>
  <si>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</si>
  <si>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</si>
  <si>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CS ÚRS 2019 02</t>
  </si>
  <si>
    <t>-1649562518</t>
  </si>
  <si>
    <t>PSV</t>
  </si>
  <si>
    <t>Práce a dodávky PSV</t>
  </si>
  <si>
    <t>721</t>
  </si>
  <si>
    <t>Zdravotechnika - vnitřní kanalizace</t>
  </si>
  <si>
    <t>19</t>
  </si>
  <si>
    <t>721110962</t>
  </si>
  <si>
    <t>Opravy odpadního potrubí kameninového  propojení dosavadního potrubí DN 125</t>
  </si>
  <si>
    <t>1701108647</t>
  </si>
  <si>
    <t>2,000"WC</t>
  </si>
  <si>
    <t>20</t>
  </si>
  <si>
    <t>721110964</t>
  </si>
  <si>
    <t>Opravy odpadního potrubí kameninového  propojení dosavadního potrubí DN 200</t>
  </si>
  <si>
    <t>-59632885</t>
  </si>
  <si>
    <t>721171912</t>
  </si>
  <si>
    <t>Opravy odpadního potrubí plastového  propojení dosavadního potrubí DN 40</t>
  </si>
  <si>
    <t>1191078228</t>
  </si>
  <si>
    <t>3"umyvadla</t>
  </si>
  <si>
    <t>22</t>
  </si>
  <si>
    <t>721171914</t>
  </si>
  <si>
    <t>Opravy odpadního potrubí plastového  propojení dosavadního potrubí DN 75</t>
  </si>
  <si>
    <t>863246056</t>
  </si>
  <si>
    <t>3,000"sprch. kouty, výlevka</t>
  </si>
  <si>
    <t>23</t>
  </si>
  <si>
    <t>721173404</t>
  </si>
  <si>
    <t>Potrubí z trub PVC SN4 svodné (ležaté) DN 200</t>
  </si>
  <si>
    <t>308730606</t>
  </si>
  <si>
    <t>6"v šachtách</t>
  </si>
  <si>
    <t>24</t>
  </si>
  <si>
    <t>721173704</t>
  </si>
  <si>
    <t>Potrubí z trub polyetylenových svařované odpadní (svislé) DN 70</t>
  </si>
  <si>
    <t>215975432</t>
  </si>
  <si>
    <t>0,9*4"umyvadla+pisoár</t>
  </si>
  <si>
    <t>25</t>
  </si>
  <si>
    <t>721173724</t>
  </si>
  <si>
    <t>Potrubí z trub polyetylenových svařované připojovací DN 70</t>
  </si>
  <si>
    <t>83016997</t>
  </si>
  <si>
    <t>1"sprchy</t>
  </si>
  <si>
    <t>26</t>
  </si>
  <si>
    <t>721194104</t>
  </si>
  <si>
    <t>Vyměření přípojek na potrubí vyvedení a upevnění odpadních výpustek DN 40</t>
  </si>
  <si>
    <t>-949012139</t>
  </si>
  <si>
    <t>27</t>
  </si>
  <si>
    <t>721194107</t>
  </si>
  <si>
    <t>Vyměření přípojek na potrubí vyvedení a upevnění odpadních výpustek DN 70</t>
  </si>
  <si>
    <t>-2108775201</t>
  </si>
  <si>
    <t>4"pisoáry+sprchy+úklid</t>
  </si>
  <si>
    <t>28</t>
  </si>
  <si>
    <t>72121081r</t>
  </si>
  <si>
    <t>Demontáž kanalizačního příslušenství  vpustí podlahových</t>
  </si>
  <si>
    <t>1126442637</t>
  </si>
  <si>
    <t>29</t>
  </si>
  <si>
    <t>721211913</t>
  </si>
  <si>
    <t>Podlahové vpusti montáž podlahových vpustí DN 110</t>
  </si>
  <si>
    <t>1546236853</t>
  </si>
  <si>
    <t>30</t>
  </si>
  <si>
    <t>55161750</t>
  </si>
  <si>
    <t>uzávěrka zápachová podlahová svislý odtok DN 50/75/110 mřížka nerez 115x115mm</t>
  </si>
  <si>
    <t>32</t>
  </si>
  <si>
    <t>1608521562</t>
  </si>
  <si>
    <t>31</t>
  </si>
  <si>
    <t>721290111</t>
  </si>
  <si>
    <t>Zkouška těsnosti kanalizace  v objektech vodou do DN 125</t>
  </si>
  <si>
    <t>-1443516499</t>
  </si>
  <si>
    <t>721290113</t>
  </si>
  <si>
    <t>Zkouška těsnosti kanalizace  v objektech vodou DN 250 nebo DN 300</t>
  </si>
  <si>
    <t>-1375054425</t>
  </si>
  <si>
    <t>33</t>
  </si>
  <si>
    <t>721300912</t>
  </si>
  <si>
    <t>Pročištění  svislých odpadů v jednom podlaží do DN 200</t>
  </si>
  <si>
    <t>-1983035035</t>
  </si>
  <si>
    <t>0,9*2</t>
  </si>
  <si>
    <t>34</t>
  </si>
  <si>
    <t>721300922</t>
  </si>
  <si>
    <t>Pročištění  ležatých svodů do DN 300</t>
  </si>
  <si>
    <t>-224543610</t>
  </si>
  <si>
    <t>2,6+2+11" v objektu</t>
  </si>
  <si>
    <t>35</t>
  </si>
  <si>
    <t>721300943</t>
  </si>
  <si>
    <t>Pročištění  podlahových vpustí do DN 70</t>
  </si>
  <si>
    <t>1480932117</t>
  </si>
  <si>
    <t>36</t>
  </si>
  <si>
    <t>7213009r1</t>
  </si>
  <si>
    <t>Kamerový průzkum vnitřní kanalizace</t>
  </si>
  <si>
    <t>kpl</t>
  </si>
  <si>
    <t>-1832986432</t>
  </si>
  <si>
    <t>37</t>
  </si>
  <si>
    <t>998721101</t>
  </si>
  <si>
    <t>Přesun hmot pro vnitřní kanalizace  stanovený z hmotnosti přesunovaného materiálu vodorovná dopravní vzdálenost do 50 m v objektech výšky do 6 m</t>
  </si>
  <si>
    <t>491250058</t>
  </si>
  <si>
    <t>722</t>
  </si>
  <si>
    <t>Zdravotechnika - vnitřní vodovod</t>
  </si>
  <si>
    <t>38</t>
  </si>
  <si>
    <t>722174003</t>
  </si>
  <si>
    <t>Potrubí z plastových trubek z polypropylenu (PPR) svařovaných polyfuzně PN 16 (SDR 7,4) D 25 x 3,5</t>
  </si>
  <si>
    <t>-2030467402</t>
  </si>
  <si>
    <t>8+2+1,5+2,8+3+2+5+3</t>
  </si>
  <si>
    <t>39</t>
  </si>
  <si>
    <t>722181113</t>
  </si>
  <si>
    <t>Ochrana potrubí  plstěnými pásy DN 25</t>
  </si>
  <si>
    <t>-1166477809</t>
  </si>
  <si>
    <t>40</t>
  </si>
  <si>
    <t>722220151</t>
  </si>
  <si>
    <t>Armatury s jedním závitem plastové (PPR) PN 20 (SDR 6) DN 16 x G 1/2</t>
  </si>
  <si>
    <t>-225731443</t>
  </si>
  <si>
    <t>41</t>
  </si>
  <si>
    <t>722262211</t>
  </si>
  <si>
    <t>-1250718108</t>
  </si>
  <si>
    <t>42</t>
  </si>
  <si>
    <t>722270101</t>
  </si>
  <si>
    <t>Vodoměrové sestavy  závitové G 3/4</t>
  </si>
  <si>
    <t>soubor</t>
  </si>
  <si>
    <t>-87114716</t>
  </si>
  <si>
    <t>43</t>
  </si>
  <si>
    <t>722290234</t>
  </si>
  <si>
    <t>Zkoušky, proplach a desinfekce vodovodního potrubí  proplach a desinfekce vodovodního potrubí do DN 80</t>
  </si>
  <si>
    <t>-827443214</t>
  </si>
  <si>
    <t>44</t>
  </si>
  <si>
    <t>72229r</t>
  </si>
  <si>
    <t>Drážky, demontáž stávajících rozvodů, nové napojení vody, omítka rýh</t>
  </si>
  <si>
    <t>-545452245</t>
  </si>
  <si>
    <t>45</t>
  </si>
  <si>
    <t>998722101</t>
  </si>
  <si>
    <t>Přesun hmot pro vnitřní vodovod  stanovený z hmotnosti přesunovaného materiálu vodorovná dopravní vzdálenost do 50 m v objektech výšky do 6 m</t>
  </si>
  <si>
    <t>282681327</t>
  </si>
  <si>
    <t>725</t>
  </si>
  <si>
    <t>Zdravotechnika - zařizovací předměty</t>
  </si>
  <si>
    <t>46</t>
  </si>
  <si>
    <t>725110814</t>
  </si>
  <si>
    <t>Demontáž klozetů  odsávacích nebo kombinačních</t>
  </si>
  <si>
    <t>502207560</t>
  </si>
  <si>
    <t>47</t>
  </si>
  <si>
    <t>725112002</t>
  </si>
  <si>
    <t>Zařízení záchodů klozety keramické standardní samostatně stojící s hlubokým splachováním odpad svislý</t>
  </si>
  <si>
    <t>-2093273420</t>
  </si>
  <si>
    <t>48</t>
  </si>
  <si>
    <t>725121501</t>
  </si>
  <si>
    <t>Pisoárové záchodky keramické bez splachovací nádrže urinál bez odsávání bez otvoru pro ventil</t>
  </si>
  <si>
    <t>1184377421</t>
  </si>
  <si>
    <t>49</t>
  </si>
  <si>
    <t>725130811</t>
  </si>
  <si>
    <t>Demontáž pisoárových stání  s nádrží jednodílných</t>
  </si>
  <si>
    <t>2025835103</t>
  </si>
  <si>
    <t>50</t>
  </si>
  <si>
    <t>725210821</t>
  </si>
  <si>
    <t>Demontáž umyvadel  bez výtokových armatur umyvadel</t>
  </si>
  <si>
    <t>-875764096</t>
  </si>
  <si>
    <t>51</t>
  </si>
  <si>
    <t>725211616</t>
  </si>
  <si>
    <t>Umyvadla keramická bílá bez výtokových armatur připevněná na stěnu šrouby s krytem na sifon (polosloupem) 550 mm</t>
  </si>
  <si>
    <t>387428895</t>
  </si>
  <si>
    <t>52</t>
  </si>
  <si>
    <t>725241111</t>
  </si>
  <si>
    <t>Sprchové vaničky akrylátové čtvercové 800x800 mm</t>
  </si>
  <si>
    <t>-98614076</t>
  </si>
  <si>
    <t>53</t>
  </si>
  <si>
    <t>725241112</t>
  </si>
  <si>
    <t>Sprchové vaničky akrylátové čtvercové 900x900 mm</t>
  </si>
  <si>
    <t>252606401</t>
  </si>
  <si>
    <t>54</t>
  </si>
  <si>
    <t>725244102</t>
  </si>
  <si>
    <t>Sprchové dveře a zástěny dveře sprchové do niky rámové se skleněnou výplní tl. 5 mm otvíravé jednokřídlové, na vaničku šířky 800 mm</t>
  </si>
  <si>
    <t>-60870402</t>
  </si>
  <si>
    <t>55</t>
  </si>
  <si>
    <t>725244103</t>
  </si>
  <si>
    <t>Sprchové dveře a zástěny dveře sprchové do niky rámové se skleněnou výplní tl. 5 mm otvíravé jednokřídlové, na vaničku šířky 900 mm</t>
  </si>
  <si>
    <t>-904297709</t>
  </si>
  <si>
    <t>56</t>
  </si>
  <si>
    <t>725291511</t>
  </si>
  <si>
    <t>Doplňky zařízení koupelen a záchodů  plastové dávkovač tekutého mýdla na 350 ml</t>
  </si>
  <si>
    <t>-337323064</t>
  </si>
  <si>
    <t>57</t>
  </si>
  <si>
    <t>725291521</t>
  </si>
  <si>
    <t>Doplňky zařízení koupelen a záchodů  plastové zásobník toaletních papírů</t>
  </si>
  <si>
    <t>-636785555</t>
  </si>
  <si>
    <t>58</t>
  </si>
  <si>
    <t>725291531</t>
  </si>
  <si>
    <t>Doplňky zařízení koupelen a záchodů  plastové zásobník papírových ručníků</t>
  </si>
  <si>
    <t>232167406</t>
  </si>
  <si>
    <t>60</t>
  </si>
  <si>
    <t>725331111</t>
  </si>
  <si>
    <t>Výlevky bez výtokových armatur a splachovací nádrže keramické se sklopnou plastovou mřížkou 425 mm</t>
  </si>
  <si>
    <t>850815688</t>
  </si>
  <si>
    <t>61</t>
  </si>
  <si>
    <t>725813111</t>
  </si>
  <si>
    <t>Ventily rohové bez připojovací trubičky nebo flexi hadičky G 1/2</t>
  </si>
  <si>
    <t>1857387636</t>
  </si>
  <si>
    <t>62</t>
  </si>
  <si>
    <t>725820801</t>
  </si>
  <si>
    <t>Demontáž baterií  nástěnných do G 3/4</t>
  </si>
  <si>
    <t>268095259</t>
  </si>
  <si>
    <t>63</t>
  </si>
  <si>
    <t>725821321</t>
  </si>
  <si>
    <t>-402383527</t>
  </si>
  <si>
    <t>1"výlevka</t>
  </si>
  <si>
    <t>65</t>
  </si>
  <si>
    <t>725822613</t>
  </si>
  <si>
    <t>873481623</t>
  </si>
  <si>
    <t>66</t>
  </si>
  <si>
    <t>725841322</t>
  </si>
  <si>
    <t>321645884</t>
  </si>
  <si>
    <t>67</t>
  </si>
  <si>
    <t>725860811</t>
  </si>
  <si>
    <t>Demontáž zápachových uzávěrek pro zařizovací předměty  jednoduchých</t>
  </si>
  <si>
    <t>-2004175885</t>
  </si>
  <si>
    <t>68</t>
  </si>
  <si>
    <t>725861101</t>
  </si>
  <si>
    <t>Zápachové uzávěrky zařizovacích předmětů pro umyvadla DN 32</t>
  </si>
  <si>
    <t>672520213</t>
  </si>
  <si>
    <t>70</t>
  </si>
  <si>
    <t>725865311</t>
  </si>
  <si>
    <t>Zápachové uzávěrky zařizovacích předmětů pro vany sprchových koutů s kulovým kloubem na odtoku DN 40/50</t>
  </si>
  <si>
    <t>-1908020966</t>
  </si>
  <si>
    <t>71</t>
  </si>
  <si>
    <t>725865411</t>
  </si>
  <si>
    <t>Zápachové uzávěrky zařizovacích předmětů pro pisoáry DN 32/40</t>
  </si>
  <si>
    <t>776391360</t>
  </si>
  <si>
    <t>72</t>
  </si>
  <si>
    <t>998725101</t>
  </si>
  <si>
    <t>Přesun hmot pro zařizovací předměty  stanovený z hmotnosti přesunovaného materiálu vodorovná dopravní vzdálenost do 50 m v objektech výšky do 6 m</t>
  </si>
  <si>
    <t>-757021170</t>
  </si>
  <si>
    <t>741</t>
  </si>
  <si>
    <t>Elektroinstalace - silnoproud</t>
  </si>
  <si>
    <t>73</t>
  </si>
  <si>
    <t>7411100r1</t>
  </si>
  <si>
    <t>-154397796</t>
  </si>
  <si>
    <t>74</t>
  </si>
  <si>
    <t>998741201</t>
  </si>
  <si>
    <t>Přesun hmot pro silnoproud stanovený procentní sazbou (%) z ceny vodorovná dopravní vzdálenost do 50 m v objektech výšky do 6 m</t>
  </si>
  <si>
    <t>%</t>
  </si>
  <si>
    <t>-1009298442</t>
  </si>
  <si>
    <t>742</t>
  </si>
  <si>
    <t>Elektroinstalace - slaboproud</t>
  </si>
  <si>
    <t>75</t>
  </si>
  <si>
    <t>7421100r1</t>
  </si>
  <si>
    <t>Slaboproud - úpravy EZS</t>
  </si>
  <si>
    <t>-1567251315</t>
  </si>
  <si>
    <t>76</t>
  </si>
  <si>
    <t>998742201</t>
  </si>
  <si>
    <t>Přesun hmot pro slaboproud stanovený procentní sazbou (%) z ceny vodorovná dopravní vzdálenost do 50 m v objektech výšky do 6 m</t>
  </si>
  <si>
    <t>-674219299</t>
  </si>
  <si>
    <t>766</t>
  </si>
  <si>
    <t>Konstrukce truhlářské</t>
  </si>
  <si>
    <t>77</t>
  </si>
  <si>
    <t>766660001</t>
  </si>
  <si>
    <t>Montáž dveřních křídel dřevěných nebo plastových otevíravých do ocelové zárubně povrchově upravených jednokřídlových, šířky do 800 mm</t>
  </si>
  <si>
    <t>-2008232111</t>
  </si>
  <si>
    <t>78</t>
  </si>
  <si>
    <t>61165339</t>
  </si>
  <si>
    <t>dveře jednokřídlé dřevotřískové protipožární EI (EW) 30 D3 povrch lakovaný plné 800x1970 mm</t>
  </si>
  <si>
    <t>-1625335681</t>
  </si>
  <si>
    <t>79</t>
  </si>
  <si>
    <t>61161012</t>
  </si>
  <si>
    <t>dveře jednokřídlé dřevotřískové povrch lakovaný plné 600x1970 mm</t>
  </si>
  <si>
    <t>1886453358</t>
  </si>
  <si>
    <t>80</t>
  </si>
  <si>
    <t>998766101</t>
  </si>
  <si>
    <t>Přesun hmot pro konstrukce truhlářské stanovený z hmotnosti přesunovaného materiálu vodorovná dopravní vzdálenost do 50 m v objektech výšky do 6 m</t>
  </si>
  <si>
    <t>1688951233</t>
  </si>
  <si>
    <t>767</t>
  </si>
  <si>
    <t>Konstrukce zámečnické</t>
  </si>
  <si>
    <t>81</t>
  </si>
  <si>
    <t>767111140</t>
  </si>
  <si>
    <t>1472573703</t>
  </si>
  <si>
    <t>82</t>
  </si>
  <si>
    <t>998767201</t>
  </si>
  <si>
    <t>Přesun hmot pro zámečnické konstrukce  stanovený procentní sazbou (%) z ceny vodorovná dopravní vzdálenost do 50 m v objektech výšky do 6 m</t>
  </si>
  <si>
    <t>-1620182107</t>
  </si>
  <si>
    <t>771</t>
  </si>
  <si>
    <t>Podlahy z dlaždic</t>
  </si>
  <si>
    <t>83</t>
  </si>
  <si>
    <t>771121011</t>
  </si>
  <si>
    <t>Příprava podkladu před provedením dlažby nátěr penetrační na podlahu</t>
  </si>
  <si>
    <t>-1552614854</t>
  </si>
  <si>
    <t>84</t>
  </si>
  <si>
    <t>771151012</t>
  </si>
  <si>
    <t>Příprava podkladu před provedením dlažby samonivelační stěrka min.pevnosti 20 MPa, tloušťky přes 3 do 5 mm</t>
  </si>
  <si>
    <t>-710935113</t>
  </si>
  <si>
    <t>85</t>
  </si>
  <si>
    <t>77147411r</t>
  </si>
  <si>
    <t>Montáž soklů z dlaždic keramických lepených flexibilním lepidlem rovných, výšky do 65 mm</t>
  </si>
  <si>
    <t>600790800</t>
  </si>
  <si>
    <t>86</t>
  </si>
  <si>
    <t>771571114</t>
  </si>
  <si>
    <t>Montáž podlah z dlaždic keramických kladených do malty kladených do malty hladkých přes 12 do 19 ks/ m2</t>
  </si>
  <si>
    <t>692242109</t>
  </si>
  <si>
    <t>87</t>
  </si>
  <si>
    <t>5976101r</t>
  </si>
  <si>
    <t>dlažba keramická do interiéru</t>
  </si>
  <si>
    <t>-1827705980</t>
  </si>
  <si>
    <t>17,5*1,1 'Přepočtené koeficientem množství</t>
  </si>
  <si>
    <t>88</t>
  </si>
  <si>
    <t>771577151</t>
  </si>
  <si>
    <t>Montáž podlah z dlaždic keramických kladených do malty Příplatek k cenám za plochu do 5 m2 jednotlivě</t>
  </si>
  <si>
    <t>-742488435</t>
  </si>
  <si>
    <t>2,1+4,8+1,6</t>
  </si>
  <si>
    <t>89</t>
  </si>
  <si>
    <t>771577154</t>
  </si>
  <si>
    <t>Montáž podlah z dlaždic keramických kladených do malty Příplatek k cenám za dvousložkový spárovací tmel</t>
  </si>
  <si>
    <t>-1898229586</t>
  </si>
  <si>
    <t>90</t>
  </si>
  <si>
    <t>771577155</t>
  </si>
  <si>
    <t>Montáž podlah z dlaždic keramických kladených do malty Příplatek k cenám za dvousložkové lepidlo</t>
  </si>
  <si>
    <t>1337458622</t>
  </si>
  <si>
    <t>91</t>
  </si>
  <si>
    <t>771591112</t>
  </si>
  <si>
    <t>Izolace podlahy pod dlažbu nátěrem nebo stěrkou ve dvou vrstvách</t>
  </si>
  <si>
    <t>-1042367813</t>
  </si>
  <si>
    <t>92</t>
  </si>
  <si>
    <t>998771101</t>
  </si>
  <si>
    <t>Přesun hmot pro podlahy z dlaždic stanovený z hmotnosti přesunovaného materiálu vodorovná dopravní vzdálenost do 50 m v objektech výšky do 6 m</t>
  </si>
  <si>
    <t>2101756385</t>
  </si>
  <si>
    <t>93</t>
  </si>
  <si>
    <t>998771201</t>
  </si>
  <si>
    <t>Přesun hmot pro podlahy z dlaždic stanovený procentní sazbou (%) z ceny vodorovná dopravní vzdálenost do 50 m v objektech výšky do 6 m</t>
  </si>
  <si>
    <t>-1031178356</t>
  </si>
  <si>
    <t>781</t>
  </si>
  <si>
    <t>Dokončovací práce - obklady</t>
  </si>
  <si>
    <t>94</t>
  </si>
  <si>
    <t>781471113</t>
  </si>
  <si>
    <t>Montáž obkladů vnitřních stěn z dlaždic keramických kladených do malty hladkých přes 12 do 19 ks/m2</t>
  </si>
  <si>
    <t>799680429</t>
  </si>
  <si>
    <t>(3,3+0,6)*2"kuch. linka</t>
  </si>
  <si>
    <t>50,988"obklady sociálky</t>
  </si>
  <si>
    <t>95</t>
  </si>
  <si>
    <t>59761071</t>
  </si>
  <si>
    <t>obklad keramický hladký přes 12 do 19ks/m2</t>
  </si>
  <si>
    <t>CS ÚRS 2019 01</t>
  </si>
  <si>
    <t>38784996</t>
  </si>
  <si>
    <t>60,0893573429083*1,1 'Přepočtené koeficientem množství</t>
  </si>
  <si>
    <t>96</t>
  </si>
  <si>
    <t>781477111</t>
  </si>
  <si>
    <t>Montáž obkladů vnitřních stěn z dlaždic keramických Příplatek k cenám za plochu do 10 m2 jednotlivě</t>
  </si>
  <si>
    <t>1674132748</t>
  </si>
  <si>
    <t>97</t>
  </si>
  <si>
    <t>781477114</t>
  </si>
  <si>
    <t>Montáž obkladů vnitřních stěn z dlaždic keramických Příplatek k cenám za dvousložkový spárovací tmel</t>
  </si>
  <si>
    <t>1252916556</t>
  </si>
  <si>
    <t>98</t>
  </si>
  <si>
    <t>781477115</t>
  </si>
  <si>
    <t>Montáž obkladů vnitřních stěn z dlaždic keramických Příplatek k cenám za dvousložkové lepidlo</t>
  </si>
  <si>
    <t>-1759762652</t>
  </si>
  <si>
    <t>99</t>
  </si>
  <si>
    <t>998781101</t>
  </si>
  <si>
    <t>Přesun hmot pro obklady keramické  stanovený z hmotnosti přesunovaného materiálu vodorovná dopravní vzdálenost do 50 m v objektech výšky do 6 m</t>
  </si>
  <si>
    <t>-1091636407</t>
  </si>
  <si>
    <t>784</t>
  </si>
  <si>
    <t>Dokončovací práce - malby a tapety</t>
  </si>
  <si>
    <t>100</t>
  </si>
  <si>
    <t>784181101</t>
  </si>
  <si>
    <t>Penetrace podkladu jednonásobná základní akrylátová v místnostech výšky do 3,80 m</t>
  </si>
  <si>
    <t>809632600</t>
  </si>
  <si>
    <t>35,76"pouze nové omítky</t>
  </si>
  <si>
    <t>101</t>
  </si>
  <si>
    <t>784211101</t>
  </si>
  <si>
    <t>Malby z malířských směsí otěruvzdorných za mokra dvojnásobné, bílé za mokra otěruvzdorné výborně v místnostech výšky do 3,80 m</t>
  </si>
  <si>
    <t>217055975</t>
  </si>
  <si>
    <t>35,76</t>
  </si>
  <si>
    <t>VRN</t>
  </si>
  <si>
    <t>Vedlejší rozpočtové náklady</t>
  </si>
  <si>
    <t>VRN1</t>
  </si>
  <si>
    <t>Průzkumné, geodetické a projektové práce</t>
  </si>
  <si>
    <t>104</t>
  </si>
  <si>
    <t>013254000</t>
  </si>
  <si>
    <t>Dokumentace skutečného provedení stavby</t>
  </si>
  <si>
    <t>1024</t>
  </si>
  <si>
    <t>550579281</t>
  </si>
  <si>
    <t>VRN3</t>
  </si>
  <si>
    <t>Zařízení staveniště</t>
  </si>
  <si>
    <t>102</t>
  </si>
  <si>
    <t>030001000</t>
  </si>
  <si>
    <t>-1976963976</t>
  </si>
  <si>
    <t>VRN4</t>
  </si>
  <si>
    <t>Inženýrská činnost</t>
  </si>
  <si>
    <t>103</t>
  </si>
  <si>
    <t>045002000</t>
  </si>
  <si>
    <t>Kompletační a koordinační činnost</t>
  </si>
  <si>
    <t>-1673066915</t>
  </si>
  <si>
    <t>VRN7</t>
  </si>
  <si>
    <t>Provozní vlivy</t>
  </si>
  <si>
    <t>105</t>
  </si>
  <si>
    <t>070001000</t>
  </si>
  <si>
    <t>-566515872</t>
  </si>
  <si>
    <t>Vodoměry pro vodu  závitové horizontální jednovtokové suchoběžné G 1/2 x 80 mm Qn 1,5</t>
  </si>
  <si>
    <t xml:space="preserve">Baterie umyvadlové stojánkové pákové </t>
  </si>
  <si>
    <t>Baterie nástěnné pákové s otáčivým kulatým ústím a délkou ramínka 200 mm</t>
  </si>
  <si>
    <t>Baterie sprchové pákové s roztečí 150 mm</t>
  </si>
  <si>
    <t>Demontáž stávající ocelové mříže mezi 1.27 a 1.04</t>
  </si>
  <si>
    <t>Bývalá cihelna - opravy soc.zařízení</t>
  </si>
  <si>
    <t>20028 - administrativní budova bývalé cihelny</t>
  </si>
  <si>
    <t>20028 - opravy sociálních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</si>
</sst>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%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8" fontId="20" fillId="0" borderId="22" xfId="0" applyNumberFormat="1" applyFont="1" applyBorder="1" applyAlignment="1" applyProtection="1">
      <alignment vertical="center"/>
      <protection locked="0"/>
    </xf>
    <xf numFmtId="4" fontId="20" fillId="4" borderId="22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4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>
      <selection activeCell="K97" sqref="K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16" t="s">
        <v>13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17" t="s">
        <v>622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23</v>
      </c>
      <c r="AK11" s="25" t="s">
        <v>24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K13" s="25" t="s">
        <v>22</v>
      </c>
      <c r="AN13" s="180" t="s">
        <v>1</v>
      </c>
      <c r="AO13" s="182"/>
      <c r="AR13" s="19"/>
      <c r="BS13" s="16" t="s">
        <v>6</v>
      </c>
    </row>
    <row r="14" spans="2:71" ht="12.75">
      <c r="B14" s="19"/>
      <c r="E14" s="23" t="s">
        <v>26</v>
      </c>
      <c r="AK14" s="25" t="s">
        <v>24</v>
      </c>
      <c r="AN14" s="180" t="s">
        <v>1</v>
      </c>
      <c r="AO14" s="182"/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27</v>
      </c>
      <c r="AK16" s="25" t="s">
        <v>22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28</v>
      </c>
      <c r="AK17" s="25" t="s">
        <v>24</v>
      </c>
      <c r="AN17" s="23" t="s">
        <v>1</v>
      </c>
      <c r="AR17" s="19"/>
      <c r="BS17" s="16" t="s">
        <v>29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30</v>
      </c>
      <c r="AK19" s="25" t="s">
        <v>22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31</v>
      </c>
      <c r="AK20" s="25" t="s">
        <v>24</v>
      </c>
      <c r="AN20" s="23" t="s">
        <v>1</v>
      </c>
      <c r="AR20" s="19"/>
      <c r="BS20" s="16" t="s">
        <v>3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32</v>
      </c>
      <c r="AR22" s="19"/>
    </row>
    <row r="23" spans="2:44" s="1" customFormat="1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9">
        <f>ROUND(AG94,2)</f>
        <v>0</v>
      </c>
      <c r="AL26" s="220"/>
      <c r="AM26" s="220"/>
      <c r="AN26" s="220"/>
      <c r="AO26" s="220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1" t="s">
        <v>34</v>
      </c>
      <c r="M28" s="221"/>
      <c r="N28" s="221"/>
      <c r="O28" s="221"/>
      <c r="P28" s="221"/>
      <c r="Q28" s="28"/>
      <c r="R28" s="28"/>
      <c r="S28" s="28"/>
      <c r="T28" s="28"/>
      <c r="U28" s="28"/>
      <c r="V28" s="28"/>
      <c r="W28" s="221" t="s">
        <v>35</v>
      </c>
      <c r="X28" s="221"/>
      <c r="Y28" s="221"/>
      <c r="Z28" s="221"/>
      <c r="AA28" s="221"/>
      <c r="AB28" s="221"/>
      <c r="AC28" s="221"/>
      <c r="AD28" s="221"/>
      <c r="AE28" s="221"/>
      <c r="AF28" s="28"/>
      <c r="AG28" s="28"/>
      <c r="AH28" s="28"/>
      <c r="AI28" s="28"/>
      <c r="AJ28" s="28"/>
      <c r="AK28" s="221" t="s">
        <v>36</v>
      </c>
      <c r="AL28" s="221"/>
      <c r="AM28" s="221"/>
      <c r="AN28" s="221"/>
      <c r="AO28" s="221"/>
      <c r="AP28" s="28"/>
      <c r="AQ28" s="28"/>
      <c r="AR28" s="29"/>
      <c r="BE28" s="28"/>
    </row>
    <row r="29" spans="2:44" s="3" customFormat="1" ht="14.45" customHeight="1">
      <c r="B29" s="33"/>
      <c r="D29" s="25" t="s">
        <v>37</v>
      </c>
      <c r="F29" s="25" t="s">
        <v>38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3"/>
    </row>
    <row r="30" spans="2:44" s="3" customFormat="1" ht="14.45" customHeight="1">
      <c r="B30" s="33"/>
      <c r="F30" s="25" t="s">
        <v>39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3"/>
    </row>
    <row r="31" spans="2:44" s="3" customFormat="1" ht="14.45" customHeight="1" hidden="1">
      <c r="B31" s="33"/>
      <c r="F31" s="25" t="s">
        <v>40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3"/>
    </row>
    <row r="32" spans="2:44" s="3" customFormat="1" ht="14.45" customHeight="1" hidden="1">
      <c r="B32" s="33"/>
      <c r="F32" s="25" t="s">
        <v>41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3"/>
    </row>
    <row r="33" spans="2:44" s="3" customFormat="1" ht="14.45" customHeight="1" hidden="1">
      <c r="B33" s="33"/>
      <c r="F33" s="25" t="s">
        <v>42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212" t="s">
        <v>45</v>
      </c>
      <c r="Y35" s="213"/>
      <c r="Z35" s="213"/>
      <c r="AA35" s="213"/>
      <c r="AB35" s="213"/>
      <c r="AC35" s="36"/>
      <c r="AD35" s="36"/>
      <c r="AE35" s="36"/>
      <c r="AF35" s="36"/>
      <c r="AG35" s="36"/>
      <c r="AH35" s="36"/>
      <c r="AI35" s="36"/>
      <c r="AJ35" s="36"/>
      <c r="AK35" s="214">
        <f>SUM(AK26:AK33)</f>
        <v>0</v>
      </c>
      <c r="AL35" s="213"/>
      <c r="AM35" s="213"/>
      <c r="AN35" s="213"/>
      <c r="AO35" s="215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51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20028</v>
      </c>
      <c r="AR84" s="47"/>
    </row>
    <row r="85" spans="2:44" s="5" customFormat="1" ht="36.95" customHeight="1">
      <c r="B85" s="48"/>
      <c r="C85" s="49" t="s">
        <v>14</v>
      </c>
      <c r="L85" s="200" t="str">
        <f>K6</f>
        <v>Bývalá cihelna - opravy soc.zařízení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Kutná Hora čp. 17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02" t="str">
        <f>IF(AN8="","",AN8)</f>
        <v>18. 6. 2020</v>
      </c>
      <c r="AN87" s="202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25.7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Město Kutná Hora, Havlíčkovo nám. 552/1, Kutná Hor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203" t="str">
        <f>IF(E17="","",E17)</f>
        <v>Ing. Karel Vrátný, Rubešova 60, Kolín I</v>
      </c>
      <c r="AN89" s="204"/>
      <c r="AO89" s="204"/>
      <c r="AP89" s="204"/>
      <c r="AQ89" s="28"/>
      <c r="AR89" s="29"/>
      <c r="AS89" s="205" t="s">
        <v>53</v>
      </c>
      <c r="AT89" s="206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25.7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183" t="str">
        <f>IF(E14="","",E14)</f>
        <v xml:space="preserve"> 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28"/>
      <c r="AG90" s="28"/>
      <c r="AH90" s="28"/>
      <c r="AI90" s="25" t="s">
        <v>30</v>
      </c>
      <c r="AJ90" s="28"/>
      <c r="AK90" s="28"/>
      <c r="AL90" s="28"/>
      <c r="AM90" s="203" t="str">
        <f>IF(E20="","",E20)</f>
        <v>Alena Vrátná, Rubešova 60, Kolín I</v>
      </c>
      <c r="AN90" s="204"/>
      <c r="AO90" s="204"/>
      <c r="AP90" s="204"/>
      <c r="AQ90" s="28"/>
      <c r="AR90" s="29"/>
      <c r="AS90" s="207"/>
      <c r="AT90" s="208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7"/>
      <c r="AT91" s="208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91" t="s">
        <v>54</v>
      </c>
      <c r="D92" s="192"/>
      <c r="E92" s="192"/>
      <c r="F92" s="192"/>
      <c r="G92" s="192"/>
      <c r="H92" s="56"/>
      <c r="I92" s="193" t="s">
        <v>55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56</v>
      </c>
      <c r="AH92" s="192"/>
      <c r="AI92" s="192"/>
      <c r="AJ92" s="192"/>
      <c r="AK92" s="192"/>
      <c r="AL92" s="192"/>
      <c r="AM92" s="192"/>
      <c r="AN92" s="193" t="s">
        <v>57</v>
      </c>
      <c r="AO92" s="192"/>
      <c r="AP92" s="195"/>
      <c r="AQ92" s="57" t="s">
        <v>58</v>
      </c>
      <c r="AR92" s="29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>SUM(AG94,AT94)</f>
        <v>0</v>
      </c>
      <c r="AO94" s="190"/>
      <c r="AP94" s="190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392.71087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 aca="true" t="shared" si="0" ref="AZ94:BD95">ROUND(AZ95,2)</f>
        <v>0</v>
      </c>
      <c r="BA94" s="70">
        <f t="shared" si="0"/>
        <v>0</v>
      </c>
      <c r="BB94" s="70">
        <f t="shared" si="0"/>
        <v>0</v>
      </c>
      <c r="BC94" s="70">
        <f t="shared" si="0"/>
        <v>0</v>
      </c>
      <c r="BD94" s="72">
        <f t="shared" si="0"/>
        <v>0</v>
      </c>
      <c r="BS94" s="73" t="s">
        <v>72</v>
      </c>
      <c r="BT94" s="73" t="s">
        <v>73</v>
      </c>
      <c r="BU94" s="74" t="s">
        <v>74</v>
      </c>
      <c r="BV94" s="73" t="s">
        <v>75</v>
      </c>
      <c r="BW94" s="73" t="s">
        <v>4</v>
      </c>
      <c r="BX94" s="73" t="s">
        <v>76</v>
      </c>
      <c r="CL94" s="73" t="s">
        <v>1</v>
      </c>
    </row>
    <row r="95" spans="2:91" s="7" customFormat="1" ht="16.5" customHeight="1">
      <c r="B95" s="75"/>
      <c r="C95" s="76"/>
      <c r="D95" s="199" t="s">
        <v>13</v>
      </c>
      <c r="E95" s="199"/>
      <c r="F95" s="199"/>
      <c r="G95" s="199"/>
      <c r="H95" s="199"/>
      <c r="I95" s="77"/>
      <c r="J95" s="199" t="str">
        <f>L85</f>
        <v>Bývalá cihelna - opravy soc.zařízení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8">
        <f>ROUND(AG96,2)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78" t="s">
        <v>77</v>
      </c>
      <c r="AR95" s="75"/>
      <c r="AS95" s="79">
        <f>ROUND(AS96,2)</f>
        <v>0</v>
      </c>
      <c r="AT95" s="80">
        <f>ROUND(SUM(AV95:AW95),2)</f>
        <v>0</v>
      </c>
      <c r="AU95" s="81">
        <f>ROUND(AU96,5)</f>
        <v>392.71087</v>
      </c>
      <c r="AV95" s="80">
        <f>ROUND(AZ95*L29,2)</f>
        <v>0</v>
      </c>
      <c r="AW95" s="80">
        <f>ROUND(BA95*L30,2)</f>
        <v>0</v>
      </c>
      <c r="AX95" s="80">
        <f>ROUND(BB95*L29,2)</f>
        <v>0</v>
      </c>
      <c r="AY95" s="80">
        <f>ROUND(BC95*L30,2)</f>
        <v>0</v>
      </c>
      <c r="AZ95" s="80">
        <f t="shared" si="0"/>
        <v>0</v>
      </c>
      <c r="BA95" s="80">
        <f t="shared" si="0"/>
        <v>0</v>
      </c>
      <c r="BB95" s="80">
        <f t="shared" si="0"/>
        <v>0</v>
      </c>
      <c r="BC95" s="80">
        <f t="shared" si="0"/>
        <v>0</v>
      </c>
      <c r="BD95" s="82">
        <f t="shared" si="0"/>
        <v>0</v>
      </c>
      <c r="BS95" s="83" t="s">
        <v>72</v>
      </c>
      <c r="BT95" s="83" t="s">
        <v>78</v>
      </c>
      <c r="BU95" s="83" t="s">
        <v>74</v>
      </c>
      <c r="BV95" s="83" t="s">
        <v>75</v>
      </c>
      <c r="BW95" s="83" t="s">
        <v>79</v>
      </c>
      <c r="BX95" s="83" t="s">
        <v>4</v>
      </c>
      <c r="CL95" s="83" t="s">
        <v>1</v>
      </c>
      <c r="CM95" s="83" t="s">
        <v>80</v>
      </c>
    </row>
    <row r="96" spans="1:90" s="4" customFormat="1" ht="16.5" customHeight="1">
      <c r="A96" s="84" t="s">
        <v>81</v>
      </c>
      <c r="B96" s="47"/>
      <c r="C96" s="10"/>
      <c r="D96" s="10"/>
      <c r="E96" s="188" t="s">
        <v>13</v>
      </c>
      <c r="F96" s="188"/>
      <c r="G96" s="188"/>
      <c r="H96" s="188"/>
      <c r="I96" s="188"/>
      <c r="J96" s="10"/>
      <c r="K96" s="188" t="str">
        <f>L85</f>
        <v>Bývalá cihelna - opravy soc.zařízení</v>
      </c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6">
        <f>'20028 - Zázemí pro personál'!J32</f>
        <v>0</v>
      </c>
      <c r="AH96" s="187"/>
      <c r="AI96" s="187"/>
      <c r="AJ96" s="187"/>
      <c r="AK96" s="187"/>
      <c r="AL96" s="187"/>
      <c r="AM96" s="187"/>
      <c r="AN96" s="186">
        <f>SUM(AG96,AT96)</f>
        <v>0</v>
      </c>
      <c r="AO96" s="187"/>
      <c r="AP96" s="187"/>
      <c r="AQ96" s="85" t="s">
        <v>82</v>
      </c>
      <c r="AR96" s="47"/>
      <c r="AS96" s="86">
        <v>0</v>
      </c>
      <c r="AT96" s="87">
        <f>ROUND(SUM(AV96:AW96),2)</f>
        <v>0</v>
      </c>
      <c r="AU96" s="88">
        <f>'20028 - Zázemí pro personál'!P142</f>
        <v>392.710874</v>
      </c>
      <c r="AV96" s="87">
        <f>'20028 - Zázemí pro personál'!J35</f>
        <v>0</v>
      </c>
      <c r="AW96" s="87">
        <f>'20028 - Zázemí pro personál'!J36</f>
        <v>0</v>
      </c>
      <c r="AX96" s="87">
        <f>'20028 - Zázemí pro personál'!J37</f>
        <v>0</v>
      </c>
      <c r="AY96" s="87">
        <f>'20028 - Zázemí pro personál'!J38</f>
        <v>0</v>
      </c>
      <c r="AZ96" s="87">
        <f>'20028 - Zázemí pro personál'!F35</f>
        <v>0</v>
      </c>
      <c r="BA96" s="87">
        <f>'20028 - Zázemí pro personál'!F36</f>
        <v>0</v>
      </c>
      <c r="BB96" s="87">
        <f>'20028 - Zázemí pro personál'!F37</f>
        <v>0</v>
      </c>
      <c r="BC96" s="87">
        <f>'20028 - Zázemí pro personál'!F38</f>
        <v>0</v>
      </c>
      <c r="BD96" s="89">
        <f>'20028 - Zázemí pro personál'!F39</f>
        <v>0</v>
      </c>
      <c r="BT96" s="23" t="s">
        <v>80</v>
      </c>
      <c r="BV96" s="23" t="s">
        <v>75</v>
      </c>
      <c r="BW96" s="23" t="s">
        <v>83</v>
      </c>
      <c r="BX96" s="23" t="s">
        <v>79</v>
      </c>
      <c r="CL96" s="23" t="s">
        <v>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6" location="'20028 - Zázemí pro personál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08"/>
  <sheetViews>
    <sheetView showGridLines="0" tabSelected="1" zoomScale="130" zoomScaleNormal="130" workbookViewId="0" topLeftCell="A273">
      <selection activeCell="E285" sqref="E2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83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84</v>
      </c>
      <c r="L4" s="19"/>
      <c r="M4" s="91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3" t="str">
        <f>'Rekapitulace stavby'!K6</f>
        <v>Bývalá cihelna - opravy soc.zařízení</v>
      </c>
      <c r="F7" s="224"/>
      <c r="G7" s="224"/>
      <c r="H7" s="224"/>
      <c r="L7" s="19"/>
    </row>
    <row r="8" spans="2:12" s="1" customFormat="1" ht="12" customHeight="1">
      <c r="B8" s="19"/>
      <c r="D8" s="25" t="s">
        <v>85</v>
      </c>
      <c r="L8" s="19"/>
    </row>
    <row r="9" spans="1:31" s="2" customFormat="1" ht="16.5" customHeight="1">
      <c r="A9" s="28"/>
      <c r="B9" s="29"/>
      <c r="C9" s="28"/>
      <c r="D9" s="28"/>
      <c r="E9" s="223" t="s">
        <v>623</v>
      </c>
      <c r="F9" s="222"/>
      <c r="G9" s="222"/>
      <c r="H9" s="22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5" t="s">
        <v>87</v>
      </c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6.5" customHeight="1">
      <c r="A11" s="28"/>
      <c r="B11" s="29"/>
      <c r="C11" s="28"/>
      <c r="D11" s="28"/>
      <c r="E11" s="200" t="s">
        <v>624</v>
      </c>
      <c r="F11" s="222"/>
      <c r="G11" s="222"/>
      <c r="H11" s="222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2" customHeight="1">
      <c r="A13" s="28"/>
      <c r="B13" s="29"/>
      <c r="C13" s="28"/>
      <c r="D13" s="25" t="s">
        <v>15</v>
      </c>
      <c r="E13" s="28"/>
      <c r="F13" s="23" t="s">
        <v>1</v>
      </c>
      <c r="G13" s="28"/>
      <c r="H13" s="28"/>
      <c r="I13" s="25" t="s">
        <v>16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17</v>
      </c>
      <c r="E14" s="28"/>
      <c r="F14" s="23" t="s">
        <v>18</v>
      </c>
      <c r="G14" s="28"/>
      <c r="H14" s="28"/>
      <c r="I14" s="25" t="s">
        <v>19</v>
      </c>
      <c r="J14" s="51" t="str">
        <f>'Rekapitulace stavby'!AN8</f>
        <v>18. 6. 2020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0.9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2" customHeight="1">
      <c r="A16" s="28"/>
      <c r="B16" s="29"/>
      <c r="C16" s="28"/>
      <c r="D16" s="25" t="s">
        <v>21</v>
      </c>
      <c r="E16" s="28"/>
      <c r="F16" s="28"/>
      <c r="G16" s="28"/>
      <c r="H16" s="28"/>
      <c r="I16" s="25" t="s">
        <v>22</v>
      </c>
      <c r="J16" s="23" t="s">
        <v>1</v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">
        <v>23</v>
      </c>
      <c r="F17" s="28"/>
      <c r="G17" s="28"/>
      <c r="H17" s="28"/>
      <c r="I17" s="25" t="s">
        <v>24</v>
      </c>
      <c r="J17" s="23" t="s">
        <v>1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25</v>
      </c>
      <c r="E19" s="28"/>
      <c r="F19" s="181"/>
      <c r="G19" s="28"/>
      <c r="H19" s="28"/>
      <c r="I19" s="25" t="s">
        <v>22</v>
      </c>
      <c r="J19" s="180" t="str">
        <f>'Rekapitulace stavby'!AN13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16" t="str">
        <f>'Rekapitulace stavby'!E14</f>
        <v xml:space="preserve"> </v>
      </c>
      <c r="F20" s="216"/>
      <c r="G20" s="216"/>
      <c r="H20" s="216"/>
      <c r="I20" s="25" t="s">
        <v>24</v>
      </c>
      <c r="J20" s="180" t="str">
        <f>'Rekapitulace stavby'!AN14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27</v>
      </c>
      <c r="E22" s="28"/>
      <c r="F22" s="28"/>
      <c r="G22" s="28"/>
      <c r="H22" s="28"/>
      <c r="I22" s="25" t="s">
        <v>22</v>
      </c>
      <c r="J22" s="23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">
        <v>28</v>
      </c>
      <c r="F23" s="28"/>
      <c r="G23" s="28"/>
      <c r="H23" s="28"/>
      <c r="I23" s="25" t="s">
        <v>24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30</v>
      </c>
      <c r="E25" s="28"/>
      <c r="F25" s="28"/>
      <c r="G25" s="28"/>
      <c r="H25" s="28"/>
      <c r="I25" s="25" t="s">
        <v>22</v>
      </c>
      <c r="J25" s="23" t="s">
        <v>1</v>
      </c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">
        <v>31</v>
      </c>
      <c r="F26" s="28"/>
      <c r="G26" s="28"/>
      <c r="H26" s="28"/>
      <c r="I26" s="25" t="s">
        <v>24</v>
      </c>
      <c r="J26" s="23" t="s">
        <v>1</v>
      </c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32</v>
      </c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2"/>
      <c r="B29" s="93"/>
      <c r="C29" s="92"/>
      <c r="D29" s="92"/>
      <c r="E29" s="218" t="s">
        <v>1</v>
      </c>
      <c r="F29" s="218"/>
      <c r="G29" s="218"/>
      <c r="H29" s="218"/>
      <c r="I29" s="92"/>
      <c r="J29" s="92"/>
      <c r="K29" s="92"/>
      <c r="L29" s="94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5" t="s">
        <v>33</v>
      </c>
      <c r="E32" s="28"/>
      <c r="F32" s="28"/>
      <c r="G32" s="28"/>
      <c r="H32" s="28"/>
      <c r="I32" s="28"/>
      <c r="J32" s="67">
        <f>ROUND(J142,2)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35</v>
      </c>
      <c r="G34" s="28"/>
      <c r="H34" s="28"/>
      <c r="I34" s="32" t="s">
        <v>34</v>
      </c>
      <c r="J34" s="32" t="s">
        <v>36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6" t="s">
        <v>37</v>
      </c>
      <c r="E35" s="25" t="s">
        <v>38</v>
      </c>
      <c r="F35" s="97">
        <f>ROUND((SUM(BE142:BE307)),2)</f>
        <v>0</v>
      </c>
      <c r="G35" s="28"/>
      <c r="H35" s="28"/>
      <c r="I35" s="98">
        <v>0.21</v>
      </c>
      <c r="J35" s="97">
        <f>ROUND(((SUM(BE142:BE307))*I35),2)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5" t="s">
        <v>39</v>
      </c>
      <c r="F36" s="97">
        <f>ROUND((SUM(BF142:BF307)),2)</f>
        <v>0</v>
      </c>
      <c r="G36" s="28"/>
      <c r="H36" s="28"/>
      <c r="I36" s="98">
        <v>0.15</v>
      </c>
      <c r="J36" s="97">
        <f>ROUND(((SUM(BF142:BF307))*I36),2)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40</v>
      </c>
      <c r="F37" s="97">
        <f>ROUND((SUM(BG142:BG307)),2)</f>
        <v>0</v>
      </c>
      <c r="G37" s="28"/>
      <c r="H37" s="28"/>
      <c r="I37" s="98">
        <v>0.21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5" t="s">
        <v>41</v>
      </c>
      <c r="F38" s="97">
        <f>ROUND((SUM(BH142:BH307)),2)</f>
        <v>0</v>
      </c>
      <c r="G38" s="28"/>
      <c r="H38" s="28"/>
      <c r="I38" s="98">
        <v>0.15</v>
      </c>
      <c r="J38" s="97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5" t="s">
        <v>42</v>
      </c>
      <c r="F39" s="97">
        <f>ROUND((SUM(BI142:BI307)),2)</f>
        <v>0</v>
      </c>
      <c r="G39" s="28"/>
      <c r="H39" s="28"/>
      <c r="I39" s="98">
        <v>0</v>
      </c>
      <c r="J39" s="97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48</v>
      </c>
      <c r="E61" s="31"/>
      <c r="F61" s="105" t="s">
        <v>49</v>
      </c>
      <c r="G61" s="41" t="s">
        <v>48</v>
      </c>
      <c r="H61" s="31"/>
      <c r="I61" s="31"/>
      <c r="J61" s="106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48</v>
      </c>
      <c r="E76" s="31"/>
      <c r="F76" s="105" t="s">
        <v>49</v>
      </c>
      <c r="G76" s="41" t="s">
        <v>48</v>
      </c>
      <c r="H76" s="31"/>
      <c r="I76" s="31"/>
      <c r="J76" s="106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3" t="str">
        <f>E7</f>
        <v>Bývalá cihelna - opravy soc.zařízení</v>
      </c>
      <c r="F85" s="224"/>
      <c r="G85" s="224"/>
      <c r="H85" s="22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s="1" customFormat="1" ht="12" customHeight="1">
      <c r="B86" s="19"/>
      <c r="C86" s="25" t="s">
        <v>85</v>
      </c>
      <c r="L86" s="19"/>
    </row>
    <row r="87" spans="1:31" s="2" customFormat="1" ht="16.5" customHeight="1">
      <c r="A87" s="28"/>
      <c r="B87" s="29"/>
      <c r="C87" s="28"/>
      <c r="D87" s="28"/>
      <c r="E87" s="223" t="s">
        <v>623</v>
      </c>
      <c r="F87" s="222"/>
      <c r="G87" s="222"/>
      <c r="H87" s="22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87</v>
      </c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00" t="str">
        <f>E11</f>
        <v>20028 - opravy sociálních zařízení</v>
      </c>
      <c r="F89" s="222"/>
      <c r="G89" s="222"/>
      <c r="H89" s="222"/>
      <c r="I89" s="28"/>
      <c r="J89" s="28"/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17</v>
      </c>
      <c r="D91" s="28"/>
      <c r="E91" s="28"/>
      <c r="F91" s="23" t="str">
        <f>F14</f>
        <v>Kutná Hora čp. 17</v>
      </c>
      <c r="G91" s="28"/>
      <c r="H91" s="28"/>
      <c r="I91" s="25" t="s">
        <v>19</v>
      </c>
      <c r="J91" s="51" t="str">
        <f>IF(J14="","",J14)</f>
        <v>18. 6. 2020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40.15" customHeight="1">
      <c r="A93" s="28"/>
      <c r="B93" s="29"/>
      <c r="C93" s="25" t="s">
        <v>21</v>
      </c>
      <c r="D93" s="28"/>
      <c r="E93" s="28"/>
      <c r="F93" s="23" t="str">
        <f>E17</f>
        <v>Město Kutná Hora, Havlíčkovo nám. 552/1, Kutná Hor</v>
      </c>
      <c r="G93" s="28"/>
      <c r="H93" s="28"/>
      <c r="I93" s="25" t="s">
        <v>27</v>
      </c>
      <c r="J93" s="26" t="str">
        <f>E23</f>
        <v>Ing. Karel Vrátný, Rubešova 60, Kolín I</v>
      </c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40.15" customHeight="1">
      <c r="A94" s="28"/>
      <c r="B94" s="29"/>
      <c r="C94" s="25" t="s">
        <v>25</v>
      </c>
      <c r="D94" s="28"/>
      <c r="E94" s="28"/>
      <c r="F94" s="180" t="str">
        <f>IF(E20="","",E20)</f>
        <v xml:space="preserve"> </v>
      </c>
      <c r="G94" s="28"/>
      <c r="H94" s="28"/>
      <c r="I94" s="25" t="s">
        <v>30</v>
      </c>
      <c r="J94" s="26" t="str">
        <f>E26</f>
        <v>Alena Vrátná, Rubešova 60, Kolín I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07" t="s">
        <v>89</v>
      </c>
      <c r="D96" s="99"/>
      <c r="E96" s="99"/>
      <c r="F96" s="99"/>
      <c r="G96" s="99"/>
      <c r="H96" s="99"/>
      <c r="I96" s="99"/>
      <c r="J96" s="108" t="s">
        <v>90</v>
      </c>
      <c r="K96" s="99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9" customHeight="1">
      <c r="A98" s="28"/>
      <c r="B98" s="29"/>
      <c r="C98" s="109" t="s">
        <v>91</v>
      </c>
      <c r="D98" s="28"/>
      <c r="E98" s="28"/>
      <c r="F98" s="28"/>
      <c r="G98" s="28"/>
      <c r="H98" s="28"/>
      <c r="I98" s="28"/>
      <c r="J98" s="67">
        <f>J142</f>
        <v>0</v>
      </c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92</v>
      </c>
    </row>
    <row r="99" spans="2:12" s="9" customFormat="1" ht="24.95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J143</f>
        <v>0</v>
      </c>
      <c r="L99" s="110"/>
    </row>
    <row r="100" spans="2:12" s="10" customFormat="1" ht="19.9" customHeight="1">
      <c r="B100" s="114"/>
      <c r="D100" s="115" t="s">
        <v>94</v>
      </c>
      <c r="E100" s="116"/>
      <c r="F100" s="116"/>
      <c r="G100" s="116"/>
      <c r="H100" s="116"/>
      <c r="I100" s="116"/>
      <c r="J100" s="117">
        <f>J144</f>
        <v>0</v>
      </c>
      <c r="L100" s="114"/>
    </row>
    <row r="101" spans="2:12" s="10" customFormat="1" ht="19.9" customHeight="1">
      <c r="B101" s="114"/>
      <c r="D101" s="115" t="s">
        <v>95</v>
      </c>
      <c r="E101" s="116"/>
      <c r="F101" s="116"/>
      <c r="G101" s="116"/>
      <c r="H101" s="116"/>
      <c r="I101" s="116"/>
      <c r="J101" s="117">
        <f>J152</f>
        <v>0</v>
      </c>
      <c r="L101" s="114"/>
    </row>
    <row r="102" spans="2:12" s="10" customFormat="1" ht="19.9" customHeight="1">
      <c r="B102" s="114"/>
      <c r="D102" s="115" t="s">
        <v>96</v>
      </c>
      <c r="E102" s="116"/>
      <c r="F102" s="116"/>
      <c r="G102" s="116"/>
      <c r="H102" s="116"/>
      <c r="I102" s="116"/>
      <c r="J102" s="117">
        <f>J163</f>
        <v>0</v>
      </c>
      <c r="L102" s="114"/>
    </row>
    <row r="103" spans="2:12" s="10" customFormat="1" ht="19.9" customHeight="1">
      <c r="B103" s="114"/>
      <c r="D103" s="115" t="s">
        <v>97</v>
      </c>
      <c r="E103" s="116"/>
      <c r="F103" s="116"/>
      <c r="G103" s="116"/>
      <c r="H103" s="116"/>
      <c r="I103" s="116"/>
      <c r="J103" s="117">
        <f>J179</f>
        <v>0</v>
      </c>
      <c r="L103" s="114"/>
    </row>
    <row r="104" spans="2:12" s="10" customFormat="1" ht="19.9" customHeight="1">
      <c r="B104" s="114"/>
      <c r="D104" s="115" t="s">
        <v>98</v>
      </c>
      <c r="E104" s="116"/>
      <c r="F104" s="116"/>
      <c r="G104" s="116"/>
      <c r="H104" s="116"/>
      <c r="I104" s="116"/>
      <c r="J104" s="117">
        <f>J185</f>
        <v>0</v>
      </c>
      <c r="L104" s="114"/>
    </row>
    <row r="105" spans="2:12" s="9" customFormat="1" ht="24.95" customHeight="1">
      <c r="B105" s="110"/>
      <c r="D105" s="111" t="s">
        <v>99</v>
      </c>
      <c r="E105" s="112"/>
      <c r="F105" s="112"/>
      <c r="G105" s="112"/>
      <c r="H105" s="112"/>
      <c r="I105" s="112"/>
      <c r="J105" s="113">
        <f>J187</f>
        <v>0</v>
      </c>
      <c r="L105" s="110"/>
    </row>
    <row r="106" spans="2:12" s="10" customFormat="1" ht="19.9" customHeight="1">
      <c r="B106" s="114"/>
      <c r="D106" s="115" t="s">
        <v>100</v>
      </c>
      <c r="E106" s="116"/>
      <c r="F106" s="116"/>
      <c r="G106" s="116"/>
      <c r="H106" s="116"/>
      <c r="I106" s="116"/>
      <c r="J106" s="117">
        <f>J188</f>
        <v>0</v>
      </c>
      <c r="L106" s="114"/>
    </row>
    <row r="107" spans="2:12" s="10" customFormat="1" ht="19.9" customHeight="1">
      <c r="B107" s="114"/>
      <c r="D107" s="115" t="s">
        <v>101</v>
      </c>
      <c r="E107" s="116"/>
      <c r="F107" s="116"/>
      <c r="G107" s="116"/>
      <c r="H107" s="116"/>
      <c r="I107" s="116"/>
      <c r="J107" s="117">
        <f>J218</f>
        <v>0</v>
      </c>
      <c r="L107" s="114"/>
    </row>
    <row r="108" spans="2:12" s="10" customFormat="1" ht="19.9" customHeight="1">
      <c r="B108" s="114"/>
      <c r="D108" s="115" t="s">
        <v>102</v>
      </c>
      <c r="E108" s="116"/>
      <c r="F108" s="116"/>
      <c r="G108" s="116"/>
      <c r="H108" s="116"/>
      <c r="I108" s="116"/>
      <c r="J108" s="117">
        <f>J228</f>
        <v>0</v>
      </c>
      <c r="L108" s="114"/>
    </row>
    <row r="109" spans="2:12" s="10" customFormat="1" ht="19.9" customHeight="1">
      <c r="B109" s="114"/>
      <c r="D109" s="115" t="s">
        <v>103</v>
      </c>
      <c r="E109" s="116"/>
      <c r="F109" s="116"/>
      <c r="G109" s="116"/>
      <c r="H109" s="116"/>
      <c r="I109" s="116"/>
      <c r="J109" s="117">
        <f>J254</f>
        <v>0</v>
      </c>
      <c r="L109" s="114"/>
    </row>
    <row r="110" spans="2:12" s="10" customFormat="1" ht="19.9" customHeight="1">
      <c r="B110" s="114"/>
      <c r="D110" s="115" t="s">
        <v>104</v>
      </c>
      <c r="E110" s="116"/>
      <c r="F110" s="116"/>
      <c r="G110" s="116"/>
      <c r="H110" s="116"/>
      <c r="I110" s="116"/>
      <c r="J110" s="117">
        <f>J257</f>
        <v>0</v>
      </c>
      <c r="L110" s="114"/>
    </row>
    <row r="111" spans="2:12" s="10" customFormat="1" ht="19.9" customHeight="1">
      <c r="B111" s="114"/>
      <c r="D111" s="115" t="s">
        <v>105</v>
      </c>
      <c r="E111" s="116"/>
      <c r="F111" s="116"/>
      <c r="G111" s="116"/>
      <c r="H111" s="116"/>
      <c r="I111" s="116"/>
      <c r="J111" s="117">
        <f>J260</f>
        <v>0</v>
      </c>
      <c r="L111" s="114"/>
    </row>
    <row r="112" spans="2:12" s="10" customFormat="1" ht="19.9" customHeight="1">
      <c r="B112" s="114"/>
      <c r="D112" s="115" t="s">
        <v>106</v>
      </c>
      <c r="E112" s="116"/>
      <c r="F112" s="116"/>
      <c r="G112" s="116"/>
      <c r="H112" s="116"/>
      <c r="I112" s="116"/>
      <c r="J112" s="117">
        <f>J265</f>
        <v>0</v>
      </c>
      <c r="L112" s="114"/>
    </row>
    <row r="113" spans="2:12" s="10" customFormat="1" ht="19.9" customHeight="1">
      <c r="B113" s="114"/>
      <c r="D113" s="115" t="s">
        <v>107</v>
      </c>
      <c r="E113" s="116"/>
      <c r="F113" s="116"/>
      <c r="G113" s="116"/>
      <c r="H113" s="116"/>
      <c r="I113" s="116"/>
      <c r="J113" s="117">
        <f>J268</f>
        <v>0</v>
      </c>
      <c r="L113" s="114"/>
    </row>
    <row r="114" spans="2:12" s="10" customFormat="1" ht="19.9" customHeight="1">
      <c r="B114" s="114"/>
      <c r="D114" s="115" t="s">
        <v>108</v>
      </c>
      <c r="E114" s="116"/>
      <c r="F114" s="116"/>
      <c r="G114" s="116"/>
      <c r="H114" s="116"/>
      <c r="I114" s="116"/>
      <c r="J114" s="117">
        <f>J283</f>
        <v>0</v>
      </c>
      <c r="L114" s="114"/>
    </row>
    <row r="115" spans="2:12" s="10" customFormat="1" ht="19.9" customHeight="1">
      <c r="B115" s="114"/>
      <c r="D115" s="115" t="s">
        <v>109</v>
      </c>
      <c r="E115" s="116"/>
      <c r="F115" s="116"/>
      <c r="G115" s="116"/>
      <c r="H115" s="116"/>
      <c r="I115" s="116"/>
      <c r="J115" s="117">
        <f>J294</f>
        <v>0</v>
      </c>
      <c r="L115" s="114"/>
    </row>
    <row r="116" spans="2:12" s="9" customFormat="1" ht="24.95" customHeight="1">
      <c r="B116" s="110"/>
      <c r="D116" s="111" t="s">
        <v>110</v>
      </c>
      <c r="E116" s="112"/>
      <c r="F116" s="112"/>
      <c r="G116" s="112"/>
      <c r="H116" s="112"/>
      <c r="I116" s="112"/>
      <c r="J116" s="113">
        <f>J299</f>
        <v>0</v>
      </c>
      <c r="L116" s="110"/>
    </row>
    <row r="117" spans="2:12" s="10" customFormat="1" ht="19.9" customHeight="1">
      <c r="B117" s="114"/>
      <c r="D117" s="115" t="s">
        <v>111</v>
      </c>
      <c r="E117" s="116"/>
      <c r="F117" s="116"/>
      <c r="G117" s="116"/>
      <c r="H117" s="116"/>
      <c r="I117" s="116"/>
      <c r="J117" s="117">
        <f>J300</f>
        <v>0</v>
      </c>
      <c r="L117" s="114"/>
    </row>
    <row r="118" spans="2:12" s="10" customFormat="1" ht="19.9" customHeight="1">
      <c r="B118" s="114"/>
      <c r="D118" s="115" t="s">
        <v>112</v>
      </c>
      <c r="E118" s="116"/>
      <c r="F118" s="116"/>
      <c r="G118" s="116"/>
      <c r="H118" s="116"/>
      <c r="I118" s="116"/>
      <c r="J118" s="117">
        <f>J302</f>
        <v>0</v>
      </c>
      <c r="L118" s="114"/>
    </row>
    <row r="119" spans="2:12" s="10" customFormat="1" ht="19.9" customHeight="1">
      <c r="B119" s="114"/>
      <c r="D119" s="115" t="s">
        <v>113</v>
      </c>
      <c r="E119" s="116"/>
      <c r="F119" s="116"/>
      <c r="G119" s="116"/>
      <c r="H119" s="116"/>
      <c r="I119" s="116"/>
      <c r="J119" s="117">
        <f>J304</f>
        <v>0</v>
      </c>
      <c r="L119" s="114"/>
    </row>
    <row r="120" spans="2:12" s="10" customFormat="1" ht="19.9" customHeight="1">
      <c r="B120" s="114"/>
      <c r="D120" s="115" t="s">
        <v>114</v>
      </c>
      <c r="E120" s="116"/>
      <c r="F120" s="116"/>
      <c r="G120" s="116"/>
      <c r="H120" s="116"/>
      <c r="I120" s="116"/>
      <c r="J120" s="117">
        <f>J306</f>
        <v>0</v>
      </c>
      <c r="L120" s="114"/>
    </row>
    <row r="121" spans="1:31" s="2" customFormat="1" ht="21.7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>
      <c r="A122" s="28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6" spans="1:31" s="2" customFormat="1" ht="6.95" customHeight="1">
      <c r="A126" s="28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24.95" customHeight="1">
      <c r="A127" s="28"/>
      <c r="B127" s="29"/>
      <c r="C127" s="20" t="s">
        <v>115</v>
      </c>
      <c r="D127" s="28"/>
      <c r="E127" s="28"/>
      <c r="F127" s="28"/>
      <c r="G127" s="28"/>
      <c r="H127" s="28"/>
      <c r="I127" s="28"/>
      <c r="J127" s="28"/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5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2" customHeight="1">
      <c r="A129" s="28"/>
      <c r="B129" s="29"/>
      <c r="C129" s="25" t="s">
        <v>14</v>
      </c>
      <c r="D129" s="28"/>
      <c r="E129" s="28"/>
      <c r="F129" s="28"/>
      <c r="G129" s="28"/>
      <c r="H129" s="28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16.5" customHeight="1">
      <c r="A130" s="28"/>
      <c r="B130" s="29"/>
      <c r="C130" s="28"/>
      <c r="D130" s="28"/>
      <c r="E130" s="223" t="str">
        <f>E7</f>
        <v>Bývalá cihelna - opravy soc.zařízení</v>
      </c>
      <c r="F130" s="224"/>
      <c r="G130" s="224"/>
      <c r="H130" s="224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2:12" s="1" customFormat="1" ht="12" customHeight="1">
      <c r="B131" s="19"/>
      <c r="C131" s="25" t="s">
        <v>85</v>
      </c>
      <c r="L131" s="19"/>
    </row>
    <row r="132" spans="1:31" s="2" customFormat="1" ht="16.5" customHeight="1">
      <c r="A132" s="28"/>
      <c r="B132" s="29"/>
      <c r="C132" s="28"/>
      <c r="D132" s="28"/>
      <c r="E132" s="223" t="s">
        <v>86</v>
      </c>
      <c r="F132" s="223"/>
      <c r="G132" s="223"/>
      <c r="H132" s="223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2" customHeight="1">
      <c r="A133" s="28"/>
      <c r="B133" s="29"/>
      <c r="C133" s="25" t="s">
        <v>87</v>
      </c>
      <c r="D133" s="28"/>
      <c r="E133" s="28"/>
      <c r="F133" s="28"/>
      <c r="G133" s="28"/>
      <c r="H133" s="28"/>
      <c r="I133" s="28"/>
      <c r="J133" s="28"/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16.5" customHeight="1">
      <c r="A134" s="28"/>
      <c r="B134" s="29"/>
      <c r="C134" s="28"/>
      <c r="D134" s="28"/>
      <c r="E134" s="200" t="str">
        <f>E11</f>
        <v>20028 - opravy sociálních zařízení</v>
      </c>
      <c r="F134" s="222"/>
      <c r="G134" s="222"/>
      <c r="H134" s="222"/>
      <c r="I134" s="28"/>
      <c r="J134" s="28"/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6.95" customHeight="1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2" customFormat="1" ht="12" customHeight="1">
      <c r="A136" s="28"/>
      <c r="B136" s="29"/>
      <c r="C136" s="25" t="s">
        <v>17</v>
      </c>
      <c r="D136" s="28"/>
      <c r="E136" s="28"/>
      <c r="F136" s="23" t="str">
        <f>F14</f>
        <v>Kutná Hora čp. 17</v>
      </c>
      <c r="G136" s="28"/>
      <c r="H136" s="28"/>
      <c r="I136" s="25" t="s">
        <v>19</v>
      </c>
      <c r="J136" s="51" t="str">
        <f>IF(J14="","",J14)</f>
        <v>18. 6. 2020</v>
      </c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2" customFormat="1" ht="6.95" customHeight="1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2" customFormat="1" ht="40.15" customHeight="1">
      <c r="A138" s="28"/>
      <c r="B138" s="29"/>
      <c r="C138" s="25" t="s">
        <v>21</v>
      </c>
      <c r="D138" s="28"/>
      <c r="E138" s="28"/>
      <c r="F138" s="23" t="str">
        <f>E17</f>
        <v>Město Kutná Hora, Havlíčkovo nám. 552/1, Kutná Hor</v>
      </c>
      <c r="G138" s="28"/>
      <c r="H138" s="28"/>
      <c r="I138" s="25" t="s">
        <v>27</v>
      </c>
      <c r="J138" s="26" t="str">
        <f>E23</f>
        <v>Ing. Karel Vrátný, Rubešova 60, Kolín I</v>
      </c>
      <c r="K138" s="28"/>
      <c r="L138" s="3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s="2" customFormat="1" ht="40.15" customHeight="1">
      <c r="A139" s="28"/>
      <c r="B139" s="29"/>
      <c r="C139" s="25" t="s">
        <v>25</v>
      </c>
      <c r="D139" s="28"/>
      <c r="E139" s="28"/>
      <c r="F139" s="180" t="str">
        <f>IF(E20="","",E20)</f>
        <v xml:space="preserve"> </v>
      </c>
      <c r="G139" s="28"/>
      <c r="H139" s="28"/>
      <c r="I139" s="25" t="s">
        <v>30</v>
      </c>
      <c r="J139" s="26" t="str">
        <f>E26</f>
        <v>Alena Vrátná, Rubešova 60, Kolín I</v>
      </c>
      <c r="K139" s="28"/>
      <c r="L139" s="3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s="2" customFormat="1" ht="10.35" customHeight="1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3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s="11" customFormat="1" ht="29.25" customHeight="1">
      <c r="A141" s="118"/>
      <c r="B141" s="119"/>
      <c r="C141" s="120" t="s">
        <v>116</v>
      </c>
      <c r="D141" s="121" t="s">
        <v>58</v>
      </c>
      <c r="E141" s="121" t="s">
        <v>54</v>
      </c>
      <c r="F141" s="121" t="s">
        <v>55</v>
      </c>
      <c r="G141" s="121" t="s">
        <v>117</v>
      </c>
      <c r="H141" s="121" t="s">
        <v>118</v>
      </c>
      <c r="I141" s="121" t="s">
        <v>119</v>
      </c>
      <c r="J141" s="121" t="s">
        <v>90</v>
      </c>
      <c r="K141" s="122" t="s">
        <v>120</v>
      </c>
      <c r="L141" s="123"/>
      <c r="M141" s="58" t="s">
        <v>1</v>
      </c>
      <c r="N141" s="59" t="s">
        <v>37</v>
      </c>
      <c r="O141" s="59" t="s">
        <v>121</v>
      </c>
      <c r="P141" s="59" t="s">
        <v>122</v>
      </c>
      <c r="Q141" s="59" t="s">
        <v>123</v>
      </c>
      <c r="R141" s="59" t="s">
        <v>124</v>
      </c>
      <c r="S141" s="59" t="s">
        <v>125</v>
      </c>
      <c r="T141" s="60" t="s">
        <v>126</v>
      </c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</row>
    <row r="142" spans="1:63" s="2" customFormat="1" ht="22.9" customHeight="1">
      <c r="A142" s="28"/>
      <c r="B142" s="29"/>
      <c r="C142" s="65" t="s">
        <v>127</v>
      </c>
      <c r="D142" s="28"/>
      <c r="E142" s="28"/>
      <c r="F142" s="28"/>
      <c r="G142" s="28"/>
      <c r="H142" s="28"/>
      <c r="I142" s="28"/>
      <c r="J142" s="124">
        <f>BK142</f>
        <v>0</v>
      </c>
      <c r="K142" s="28"/>
      <c r="L142" s="29"/>
      <c r="M142" s="61"/>
      <c r="N142" s="52"/>
      <c r="O142" s="62"/>
      <c r="P142" s="125">
        <f>P143+P187+P299</f>
        <v>392.710874</v>
      </c>
      <c r="Q142" s="62"/>
      <c r="R142" s="125">
        <f>R143+R187+R299</f>
        <v>12.4013045</v>
      </c>
      <c r="S142" s="62"/>
      <c r="T142" s="126">
        <f>T143+T187+T299</f>
        <v>11.035122000000001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6" t="s">
        <v>72</v>
      </c>
      <c r="AU142" s="16" t="s">
        <v>92</v>
      </c>
      <c r="BK142" s="127">
        <f>BK143+BK187+BK299</f>
        <v>0</v>
      </c>
    </row>
    <row r="143" spans="2:63" s="12" customFormat="1" ht="25.9" customHeight="1">
      <c r="B143" s="128"/>
      <c r="D143" s="129" t="s">
        <v>72</v>
      </c>
      <c r="E143" s="130" t="s">
        <v>128</v>
      </c>
      <c r="F143" s="130" t="s">
        <v>129</v>
      </c>
      <c r="J143" s="131">
        <f>BK143</f>
        <v>0</v>
      </c>
      <c r="L143" s="128"/>
      <c r="M143" s="132"/>
      <c r="N143" s="133"/>
      <c r="O143" s="133"/>
      <c r="P143" s="134">
        <f>P144+P152+P163+P179+P185</f>
        <v>174.6367</v>
      </c>
      <c r="Q143" s="133"/>
      <c r="R143" s="134">
        <f>R144+R152+R163+R179+R185</f>
        <v>7.662558140000001</v>
      </c>
      <c r="S143" s="133"/>
      <c r="T143" s="135">
        <f>T144+T152+T163+T179+T185</f>
        <v>10.671732</v>
      </c>
      <c r="AR143" s="129" t="s">
        <v>78</v>
      </c>
      <c r="AT143" s="136" t="s">
        <v>72</v>
      </c>
      <c r="AU143" s="136" t="s">
        <v>73</v>
      </c>
      <c r="AY143" s="129" t="s">
        <v>130</v>
      </c>
      <c r="BK143" s="137">
        <f>BK144+BK152+BK163+BK179+BK185</f>
        <v>0</v>
      </c>
    </row>
    <row r="144" spans="2:63" s="12" customFormat="1" ht="22.9" customHeight="1">
      <c r="B144" s="128"/>
      <c r="D144" s="129" t="s">
        <v>72</v>
      </c>
      <c r="E144" s="138" t="s">
        <v>131</v>
      </c>
      <c r="F144" s="138" t="s">
        <v>132</v>
      </c>
      <c r="J144" s="139">
        <f>BK144</f>
        <v>0</v>
      </c>
      <c r="L144" s="128"/>
      <c r="M144" s="132"/>
      <c r="N144" s="133"/>
      <c r="O144" s="133"/>
      <c r="P144" s="134">
        <f>SUM(P145:P151)</f>
        <v>5.5056</v>
      </c>
      <c r="Q144" s="133"/>
      <c r="R144" s="134">
        <f>SUM(R145:R151)</f>
        <v>0.37890240000000003</v>
      </c>
      <c r="S144" s="133"/>
      <c r="T144" s="135">
        <f>SUM(T145:T151)</f>
        <v>0</v>
      </c>
      <c r="AR144" s="129" t="s">
        <v>78</v>
      </c>
      <c r="AT144" s="136" t="s">
        <v>72</v>
      </c>
      <c r="AU144" s="136" t="s">
        <v>78</v>
      </c>
      <c r="AY144" s="129" t="s">
        <v>130</v>
      </c>
      <c r="BK144" s="137">
        <f>SUM(BK145:BK151)</f>
        <v>0</v>
      </c>
    </row>
    <row r="145" spans="1:65" s="2" customFormat="1" ht="21.75" customHeight="1">
      <c r="A145" s="28"/>
      <c r="B145" s="140"/>
      <c r="C145" s="141" t="s">
        <v>78</v>
      </c>
      <c r="D145" s="141" t="s">
        <v>133</v>
      </c>
      <c r="E145" s="142" t="s">
        <v>134</v>
      </c>
      <c r="F145" s="143" t="s">
        <v>135</v>
      </c>
      <c r="G145" s="144" t="s">
        <v>136</v>
      </c>
      <c r="H145" s="145">
        <v>6.4</v>
      </c>
      <c r="I145" s="176"/>
      <c r="J145" s="146">
        <f>ROUND(I145*H145,2)</f>
        <v>0</v>
      </c>
      <c r="K145" s="143" t="s">
        <v>1</v>
      </c>
      <c r="L145" s="29"/>
      <c r="M145" s="147" t="s">
        <v>1</v>
      </c>
      <c r="N145" s="148" t="s">
        <v>38</v>
      </c>
      <c r="O145" s="149">
        <v>0.525</v>
      </c>
      <c r="P145" s="149">
        <f>O145*H145</f>
        <v>3.3600000000000003</v>
      </c>
      <c r="Q145" s="149">
        <v>0.05898</v>
      </c>
      <c r="R145" s="149">
        <f>Q145*H145</f>
        <v>0.37747200000000003</v>
      </c>
      <c r="S145" s="149">
        <v>0</v>
      </c>
      <c r="T145" s="150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1" t="s">
        <v>137</v>
      </c>
      <c r="AT145" s="151" t="s">
        <v>133</v>
      </c>
      <c r="AU145" s="151" t="s">
        <v>80</v>
      </c>
      <c r="AY145" s="16" t="s">
        <v>130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6" t="s">
        <v>78</v>
      </c>
      <c r="BK145" s="152">
        <f>ROUND(I145*H145,2)</f>
        <v>0</v>
      </c>
      <c r="BL145" s="16" t="s">
        <v>137</v>
      </c>
      <c r="BM145" s="151" t="s">
        <v>138</v>
      </c>
    </row>
    <row r="146" spans="2:51" s="13" customFormat="1" ht="12">
      <c r="B146" s="153"/>
      <c r="D146" s="154" t="s">
        <v>139</v>
      </c>
      <c r="E146" s="155" t="s">
        <v>1</v>
      </c>
      <c r="F146" s="156" t="s">
        <v>140</v>
      </c>
      <c r="H146" s="157">
        <v>3.152</v>
      </c>
      <c r="I146" s="177"/>
      <c r="L146" s="153"/>
      <c r="M146" s="158"/>
      <c r="N146" s="159"/>
      <c r="O146" s="159"/>
      <c r="P146" s="159"/>
      <c r="Q146" s="159"/>
      <c r="R146" s="159"/>
      <c r="S146" s="159"/>
      <c r="T146" s="160"/>
      <c r="AT146" s="155" t="s">
        <v>139</v>
      </c>
      <c r="AU146" s="155" t="s">
        <v>80</v>
      </c>
      <c r="AV146" s="13" t="s">
        <v>80</v>
      </c>
      <c r="AW146" s="13" t="s">
        <v>29</v>
      </c>
      <c r="AX146" s="13" t="s">
        <v>73</v>
      </c>
      <c r="AY146" s="155" t="s">
        <v>130</v>
      </c>
    </row>
    <row r="147" spans="2:51" s="13" customFormat="1" ht="12">
      <c r="B147" s="153"/>
      <c r="D147" s="154" t="s">
        <v>139</v>
      </c>
      <c r="E147" s="155" t="s">
        <v>1</v>
      </c>
      <c r="F147" s="156" t="s">
        <v>141</v>
      </c>
      <c r="H147" s="157">
        <v>1.184</v>
      </c>
      <c r="I147" s="177"/>
      <c r="L147" s="153"/>
      <c r="M147" s="158"/>
      <c r="N147" s="159"/>
      <c r="O147" s="159"/>
      <c r="P147" s="159"/>
      <c r="Q147" s="159"/>
      <c r="R147" s="159"/>
      <c r="S147" s="159"/>
      <c r="T147" s="160"/>
      <c r="AT147" s="155" t="s">
        <v>139</v>
      </c>
      <c r="AU147" s="155" t="s">
        <v>80</v>
      </c>
      <c r="AV147" s="13" t="s">
        <v>80</v>
      </c>
      <c r="AW147" s="13" t="s">
        <v>29</v>
      </c>
      <c r="AX147" s="13" t="s">
        <v>73</v>
      </c>
      <c r="AY147" s="155" t="s">
        <v>130</v>
      </c>
    </row>
    <row r="148" spans="2:51" s="13" customFormat="1" ht="12">
      <c r="B148" s="153"/>
      <c r="D148" s="154" t="s">
        <v>139</v>
      </c>
      <c r="E148" s="155" t="s">
        <v>1</v>
      </c>
      <c r="F148" s="156" t="s">
        <v>142</v>
      </c>
      <c r="H148" s="157">
        <v>2.064</v>
      </c>
      <c r="I148" s="177"/>
      <c r="L148" s="153"/>
      <c r="M148" s="158"/>
      <c r="N148" s="159"/>
      <c r="O148" s="159"/>
      <c r="P148" s="159"/>
      <c r="Q148" s="159"/>
      <c r="R148" s="159"/>
      <c r="S148" s="159"/>
      <c r="T148" s="160"/>
      <c r="AT148" s="155" t="s">
        <v>139</v>
      </c>
      <c r="AU148" s="155" t="s">
        <v>80</v>
      </c>
      <c r="AV148" s="13" t="s">
        <v>80</v>
      </c>
      <c r="AW148" s="13" t="s">
        <v>29</v>
      </c>
      <c r="AX148" s="13" t="s">
        <v>73</v>
      </c>
      <c r="AY148" s="155" t="s">
        <v>130</v>
      </c>
    </row>
    <row r="149" spans="2:51" s="14" customFormat="1" ht="12">
      <c r="B149" s="161"/>
      <c r="D149" s="154" t="s">
        <v>139</v>
      </c>
      <c r="E149" s="162" t="s">
        <v>1</v>
      </c>
      <c r="F149" s="163" t="s">
        <v>143</v>
      </c>
      <c r="H149" s="164">
        <v>6.4</v>
      </c>
      <c r="I149" s="178"/>
      <c r="L149" s="161"/>
      <c r="M149" s="165"/>
      <c r="N149" s="166"/>
      <c r="O149" s="166"/>
      <c r="P149" s="166"/>
      <c r="Q149" s="166"/>
      <c r="R149" s="166"/>
      <c r="S149" s="166"/>
      <c r="T149" s="167"/>
      <c r="AT149" s="162" t="s">
        <v>139</v>
      </c>
      <c r="AU149" s="162" t="s">
        <v>80</v>
      </c>
      <c r="AV149" s="14" t="s">
        <v>137</v>
      </c>
      <c r="AW149" s="14" t="s">
        <v>29</v>
      </c>
      <c r="AX149" s="14" t="s">
        <v>78</v>
      </c>
      <c r="AY149" s="162" t="s">
        <v>130</v>
      </c>
    </row>
    <row r="150" spans="1:65" s="2" customFormat="1" ht="21.75" customHeight="1">
      <c r="A150" s="28"/>
      <c r="B150" s="140"/>
      <c r="C150" s="141" t="s">
        <v>80</v>
      </c>
      <c r="D150" s="141" t="s">
        <v>133</v>
      </c>
      <c r="E150" s="142" t="s">
        <v>144</v>
      </c>
      <c r="F150" s="143" t="s">
        <v>145</v>
      </c>
      <c r="G150" s="144" t="s">
        <v>146</v>
      </c>
      <c r="H150" s="145">
        <v>17.88</v>
      </c>
      <c r="I150" s="176"/>
      <c r="J150" s="146">
        <f>ROUND(I150*H150,2)</f>
        <v>0</v>
      </c>
      <c r="K150" s="143" t="s">
        <v>147</v>
      </c>
      <c r="L150" s="29"/>
      <c r="M150" s="147" t="s">
        <v>1</v>
      </c>
      <c r="N150" s="148" t="s">
        <v>38</v>
      </c>
      <c r="O150" s="149">
        <v>0.12</v>
      </c>
      <c r="P150" s="149">
        <f>O150*H150</f>
        <v>2.1456</v>
      </c>
      <c r="Q150" s="149">
        <v>8E-05</v>
      </c>
      <c r="R150" s="149">
        <f>Q150*H150</f>
        <v>0.0014304</v>
      </c>
      <c r="S150" s="149">
        <v>0</v>
      </c>
      <c r="T150" s="150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1" t="s">
        <v>137</v>
      </c>
      <c r="AT150" s="151" t="s">
        <v>133</v>
      </c>
      <c r="AU150" s="151" t="s">
        <v>80</v>
      </c>
      <c r="AY150" s="16" t="s">
        <v>130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6" t="s">
        <v>78</v>
      </c>
      <c r="BK150" s="152">
        <f>ROUND(I150*H150,2)</f>
        <v>0</v>
      </c>
      <c r="BL150" s="16" t="s">
        <v>137</v>
      </c>
      <c r="BM150" s="151" t="s">
        <v>148</v>
      </c>
    </row>
    <row r="151" spans="2:51" s="13" customFormat="1" ht="12">
      <c r="B151" s="153"/>
      <c r="D151" s="154" t="s">
        <v>139</v>
      </c>
      <c r="E151" s="155" t="s">
        <v>1</v>
      </c>
      <c r="F151" s="156" t="s">
        <v>149</v>
      </c>
      <c r="H151" s="157">
        <v>17.88</v>
      </c>
      <c r="I151" s="177"/>
      <c r="L151" s="153"/>
      <c r="M151" s="158"/>
      <c r="N151" s="159"/>
      <c r="O151" s="159"/>
      <c r="P151" s="159"/>
      <c r="Q151" s="159"/>
      <c r="R151" s="159"/>
      <c r="S151" s="159"/>
      <c r="T151" s="160"/>
      <c r="AT151" s="155" t="s">
        <v>139</v>
      </c>
      <c r="AU151" s="155" t="s">
        <v>80</v>
      </c>
      <c r="AV151" s="13" t="s">
        <v>80</v>
      </c>
      <c r="AW151" s="13" t="s">
        <v>29</v>
      </c>
      <c r="AX151" s="13" t="s">
        <v>78</v>
      </c>
      <c r="AY151" s="155" t="s">
        <v>130</v>
      </c>
    </row>
    <row r="152" spans="2:63" s="12" customFormat="1" ht="22.9" customHeight="1">
      <c r="B152" s="128"/>
      <c r="D152" s="129" t="s">
        <v>72</v>
      </c>
      <c r="E152" s="138" t="s">
        <v>150</v>
      </c>
      <c r="F152" s="138" t="s">
        <v>151</v>
      </c>
      <c r="I152" s="179"/>
      <c r="J152" s="139">
        <f>BK152</f>
        <v>0</v>
      </c>
      <c r="L152" s="128"/>
      <c r="M152" s="132"/>
      <c r="N152" s="133"/>
      <c r="O152" s="133"/>
      <c r="P152" s="134">
        <f>SUM(P153:P162)</f>
        <v>42.655359999999995</v>
      </c>
      <c r="Q152" s="133"/>
      <c r="R152" s="134">
        <f>SUM(R153:R162)</f>
        <v>7.27605594</v>
      </c>
      <c r="S152" s="133"/>
      <c r="T152" s="135">
        <f>SUM(T153:T162)</f>
        <v>0</v>
      </c>
      <c r="AR152" s="129" t="s">
        <v>78</v>
      </c>
      <c r="AT152" s="136" t="s">
        <v>72</v>
      </c>
      <c r="AU152" s="136" t="s">
        <v>78</v>
      </c>
      <c r="AY152" s="129" t="s">
        <v>130</v>
      </c>
      <c r="BK152" s="137">
        <f>SUM(BK153:BK162)</f>
        <v>0</v>
      </c>
    </row>
    <row r="153" spans="1:65" s="2" customFormat="1" ht="33" customHeight="1">
      <c r="A153" s="28"/>
      <c r="B153" s="140"/>
      <c r="C153" s="141" t="s">
        <v>131</v>
      </c>
      <c r="D153" s="141" t="s">
        <v>133</v>
      </c>
      <c r="E153" s="142" t="s">
        <v>152</v>
      </c>
      <c r="F153" s="143" t="s">
        <v>153</v>
      </c>
      <c r="G153" s="144" t="s">
        <v>136</v>
      </c>
      <c r="H153" s="145">
        <v>63.788</v>
      </c>
      <c r="I153" s="176"/>
      <c r="J153" s="146">
        <f>ROUND(I153*H153,2)</f>
        <v>0</v>
      </c>
      <c r="K153" s="143" t="s">
        <v>147</v>
      </c>
      <c r="L153" s="29"/>
      <c r="M153" s="147" t="s">
        <v>1</v>
      </c>
      <c r="N153" s="148" t="s">
        <v>38</v>
      </c>
      <c r="O153" s="149">
        <v>0.47</v>
      </c>
      <c r="P153" s="149">
        <f>O153*H153</f>
        <v>29.980359999999997</v>
      </c>
      <c r="Q153" s="149">
        <v>0.01838</v>
      </c>
      <c r="R153" s="149">
        <f>Q153*H153</f>
        <v>1.17242344</v>
      </c>
      <c r="S153" s="149">
        <v>0</v>
      </c>
      <c r="T153" s="150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1" t="s">
        <v>137</v>
      </c>
      <c r="AT153" s="151" t="s">
        <v>133</v>
      </c>
      <c r="AU153" s="151" t="s">
        <v>80</v>
      </c>
      <c r="AY153" s="16" t="s">
        <v>130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6" t="s">
        <v>78</v>
      </c>
      <c r="BK153" s="152">
        <f>ROUND(I153*H153,2)</f>
        <v>0</v>
      </c>
      <c r="BL153" s="16" t="s">
        <v>137</v>
      </c>
      <c r="BM153" s="151" t="s">
        <v>154</v>
      </c>
    </row>
    <row r="154" spans="2:51" s="13" customFormat="1" ht="12">
      <c r="B154" s="153"/>
      <c r="D154" s="154" t="s">
        <v>139</v>
      </c>
      <c r="E154" s="155" t="s">
        <v>1</v>
      </c>
      <c r="F154" s="156" t="s">
        <v>155</v>
      </c>
      <c r="H154" s="157">
        <v>12.8</v>
      </c>
      <c r="I154" s="177"/>
      <c r="L154" s="153"/>
      <c r="M154" s="158"/>
      <c r="N154" s="159"/>
      <c r="O154" s="159"/>
      <c r="P154" s="159"/>
      <c r="Q154" s="159"/>
      <c r="R154" s="159"/>
      <c r="S154" s="159"/>
      <c r="T154" s="160"/>
      <c r="AT154" s="155" t="s">
        <v>139</v>
      </c>
      <c r="AU154" s="155" t="s">
        <v>80</v>
      </c>
      <c r="AV154" s="13" t="s">
        <v>80</v>
      </c>
      <c r="AW154" s="13" t="s">
        <v>29</v>
      </c>
      <c r="AX154" s="13" t="s">
        <v>73</v>
      </c>
      <c r="AY154" s="155" t="s">
        <v>130</v>
      </c>
    </row>
    <row r="155" spans="2:51" s="13" customFormat="1" ht="12">
      <c r="B155" s="153"/>
      <c r="D155" s="154" t="s">
        <v>139</v>
      </c>
      <c r="E155" s="155" t="s">
        <v>1</v>
      </c>
      <c r="F155" s="156" t="s">
        <v>156</v>
      </c>
      <c r="H155" s="157">
        <v>50.988</v>
      </c>
      <c r="I155" s="177"/>
      <c r="L155" s="153"/>
      <c r="M155" s="158"/>
      <c r="N155" s="159"/>
      <c r="O155" s="159"/>
      <c r="P155" s="159"/>
      <c r="Q155" s="159"/>
      <c r="R155" s="159"/>
      <c r="S155" s="159"/>
      <c r="T155" s="160"/>
      <c r="AT155" s="155" t="s">
        <v>139</v>
      </c>
      <c r="AU155" s="155" t="s">
        <v>80</v>
      </c>
      <c r="AV155" s="13" t="s">
        <v>80</v>
      </c>
      <c r="AW155" s="13" t="s">
        <v>29</v>
      </c>
      <c r="AX155" s="13" t="s">
        <v>73</v>
      </c>
      <c r="AY155" s="155" t="s">
        <v>130</v>
      </c>
    </row>
    <row r="156" spans="2:51" s="14" customFormat="1" ht="12">
      <c r="B156" s="161"/>
      <c r="D156" s="154" t="s">
        <v>139</v>
      </c>
      <c r="E156" s="162" t="s">
        <v>1</v>
      </c>
      <c r="F156" s="163" t="s">
        <v>143</v>
      </c>
      <c r="H156" s="164">
        <v>63.788</v>
      </c>
      <c r="I156" s="178"/>
      <c r="L156" s="161"/>
      <c r="M156" s="165"/>
      <c r="N156" s="166"/>
      <c r="O156" s="166"/>
      <c r="P156" s="166"/>
      <c r="Q156" s="166"/>
      <c r="R156" s="166"/>
      <c r="S156" s="166"/>
      <c r="T156" s="167"/>
      <c r="AT156" s="162" t="s">
        <v>139</v>
      </c>
      <c r="AU156" s="162" t="s">
        <v>80</v>
      </c>
      <c r="AV156" s="14" t="s">
        <v>137</v>
      </c>
      <c r="AW156" s="14" t="s">
        <v>29</v>
      </c>
      <c r="AX156" s="14" t="s">
        <v>78</v>
      </c>
      <c r="AY156" s="162" t="s">
        <v>130</v>
      </c>
    </row>
    <row r="157" spans="1:65" s="2" customFormat="1" ht="21.75" customHeight="1">
      <c r="A157" s="28"/>
      <c r="B157" s="140"/>
      <c r="C157" s="141" t="s">
        <v>137</v>
      </c>
      <c r="D157" s="141" t="s">
        <v>133</v>
      </c>
      <c r="E157" s="142" t="s">
        <v>157</v>
      </c>
      <c r="F157" s="143" t="s">
        <v>158</v>
      </c>
      <c r="G157" s="144" t="s">
        <v>159</v>
      </c>
      <c r="H157" s="145">
        <v>2.625</v>
      </c>
      <c r="I157" s="176"/>
      <c r="J157" s="146">
        <f>ROUND(I157*H157,2)</f>
        <v>0</v>
      </c>
      <c r="K157" s="143" t="s">
        <v>147</v>
      </c>
      <c r="L157" s="29"/>
      <c r="M157" s="147" t="s">
        <v>1</v>
      </c>
      <c r="N157" s="148" t="s">
        <v>38</v>
      </c>
      <c r="O157" s="149">
        <v>2.317</v>
      </c>
      <c r="P157" s="149">
        <f>O157*H157</f>
        <v>6.0821250000000004</v>
      </c>
      <c r="Q157" s="149">
        <v>2.25634</v>
      </c>
      <c r="R157" s="149">
        <f>Q157*H157</f>
        <v>5.9228925</v>
      </c>
      <c r="S157" s="149">
        <v>0</v>
      </c>
      <c r="T157" s="150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1" t="s">
        <v>137</v>
      </c>
      <c r="AT157" s="151" t="s">
        <v>133</v>
      </c>
      <c r="AU157" s="151" t="s">
        <v>80</v>
      </c>
      <c r="AY157" s="16" t="s">
        <v>130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6" t="s">
        <v>78</v>
      </c>
      <c r="BK157" s="152">
        <f>ROUND(I157*H157,2)</f>
        <v>0</v>
      </c>
      <c r="BL157" s="16" t="s">
        <v>137</v>
      </c>
      <c r="BM157" s="151" t="s">
        <v>160</v>
      </c>
    </row>
    <row r="158" spans="2:51" s="13" customFormat="1" ht="12">
      <c r="B158" s="153"/>
      <c r="D158" s="154" t="s">
        <v>139</v>
      </c>
      <c r="E158" s="155" t="s">
        <v>1</v>
      </c>
      <c r="F158" s="156" t="s">
        <v>161</v>
      </c>
      <c r="H158" s="157">
        <v>2.625</v>
      </c>
      <c r="I158" s="177"/>
      <c r="L158" s="153"/>
      <c r="M158" s="158"/>
      <c r="N158" s="159"/>
      <c r="O158" s="159"/>
      <c r="P158" s="159"/>
      <c r="Q158" s="159"/>
      <c r="R158" s="159"/>
      <c r="S158" s="159"/>
      <c r="T158" s="160"/>
      <c r="AT158" s="155" t="s">
        <v>139</v>
      </c>
      <c r="AU158" s="155" t="s">
        <v>80</v>
      </c>
      <c r="AV158" s="13" t="s">
        <v>80</v>
      </c>
      <c r="AW158" s="13" t="s">
        <v>29</v>
      </c>
      <c r="AX158" s="13" t="s">
        <v>78</v>
      </c>
      <c r="AY158" s="155" t="s">
        <v>130</v>
      </c>
    </row>
    <row r="159" spans="1:65" s="2" customFormat="1" ht="33" customHeight="1">
      <c r="A159" s="28"/>
      <c r="B159" s="140"/>
      <c r="C159" s="141" t="s">
        <v>162</v>
      </c>
      <c r="D159" s="141" t="s">
        <v>133</v>
      </c>
      <c r="E159" s="142" t="s">
        <v>163</v>
      </c>
      <c r="F159" s="143" t="s">
        <v>164</v>
      </c>
      <c r="G159" s="144" t="s">
        <v>159</v>
      </c>
      <c r="H159" s="145">
        <v>2.625</v>
      </c>
      <c r="I159" s="176"/>
      <c r="J159" s="146">
        <f>ROUND(I159*H159,2)</f>
        <v>0</v>
      </c>
      <c r="K159" s="143" t="s">
        <v>147</v>
      </c>
      <c r="L159" s="29"/>
      <c r="M159" s="147" t="s">
        <v>1</v>
      </c>
      <c r="N159" s="148" t="s">
        <v>38</v>
      </c>
      <c r="O159" s="149">
        <v>0.675</v>
      </c>
      <c r="P159" s="149">
        <f>O159*H159</f>
        <v>1.771875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1" t="s">
        <v>137</v>
      </c>
      <c r="AT159" s="151" t="s">
        <v>133</v>
      </c>
      <c r="AU159" s="151" t="s">
        <v>80</v>
      </c>
      <c r="AY159" s="16" t="s">
        <v>130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6" t="s">
        <v>78</v>
      </c>
      <c r="BK159" s="152">
        <f>ROUND(I159*H159,2)</f>
        <v>0</v>
      </c>
      <c r="BL159" s="16" t="s">
        <v>137</v>
      </c>
      <c r="BM159" s="151" t="s">
        <v>165</v>
      </c>
    </row>
    <row r="160" spans="1:65" s="2" customFormat="1" ht="33" customHeight="1">
      <c r="A160" s="28"/>
      <c r="B160" s="140"/>
      <c r="C160" s="141" t="s">
        <v>150</v>
      </c>
      <c r="D160" s="141" t="s">
        <v>133</v>
      </c>
      <c r="E160" s="142" t="s">
        <v>166</v>
      </c>
      <c r="F160" s="143" t="s">
        <v>167</v>
      </c>
      <c r="G160" s="144" t="s">
        <v>168</v>
      </c>
      <c r="H160" s="145">
        <v>3</v>
      </c>
      <c r="I160" s="176"/>
      <c r="J160" s="146">
        <f>ROUND(I160*H160,2)</f>
        <v>0</v>
      </c>
      <c r="K160" s="143" t="s">
        <v>147</v>
      </c>
      <c r="L160" s="29"/>
      <c r="M160" s="147" t="s">
        <v>1</v>
      </c>
      <c r="N160" s="148" t="s">
        <v>38</v>
      </c>
      <c r="O160" s="149">
        <v>1.607</v>
      </c>
      <c r="P160" s="149">
        <f>O160*H160</f>
        <v>4.821</v>
      </c>
      <c r="Q160" s="149">
        <v>0.04684</v>
      </c>
      <c r="R160" s="149">
        <f>Q160*H160</f>
        <v>0.14052</v>
      </c>
      <c r="S160" s="149">
        <v>0</v>
      </c>
      <c r="T160" s="150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1" t="s">
        <v>137</v>
      </c>
      <c r="AT160" s="151" t="s">
        <v>133</v>
      </c>
      <c r="AU160" s="151" t="s">
        <v>80</v>
      </c>
      <c r="AY160" s="16" t="s">
        <v>130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6" t="s">
        <v>78</v>
      </c>
      <c r="BK160" s="152">
        <f>ROUND(I160*H160,2)</f>
        <v>0</v>
      </c>
      <c r="BL160" s="16" t="s">
        <v>137</v>
      </c>
      <c r="BM160" s="151" t="s">
        <v>169</v>
      </c>
    </row>
    <row r="161" spans="1:65" s="2" customFormat="1" ht="21.75" customHeight="1">
      <c r="A161" s="28"/>
      <c r="B161" s="140"/>
      <c r="C161" s="225" t="s">
        <v>170</v>
      </c>
      <c r="D161" s="225" t="s">
        <v>171</v>
      </c>
      <c r="E161" s="226" t="s">
        <v>172</v>
      </c>
      <c r="F161" s="227" t="s">
        <v>173</v>
      </c>
      <c r="G161" s="228" t="s">
        <v>168</v>
      </c>
      <c r="H161" s="229">
        <v>1</v>
      </c>
      <c r="I161" s="230"/>
      <c r="J161" s="231">
        <f>ROUND(I161*H161,2)</f>
        <v>0</v>
      </c>
      <c r="K161" s="227" t="s">
        <v>147</v>
      </c>
      <c r="L161" s="168"/>
      <c r="M161" s="169" t="s">
        <v>1</v>
      </c>
      <c r="N161" s="170" t="s">
        <v>38</v>
      </c>
      <c r="O161" s="149">
        <v>0</v>
      </c>
      <c r="P161" s="149">
        <f>O161*H161</f>
        <v>0</v>
      </c>
      <c r="Q161" s="149">
        <v>0.01302</v>
      </c>
      <c r="R161" s="149">
        <f>Q161*H161</f>
        <v>0.01302</v>
      </c>
      <c r="S161" s="149">
        <v>0</v>
      </c>
      <c r="T161" s="150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1" t="s">
        <v>174</v>
      </c>
      <c r="AT161" s="151" t="s">
        <v>171</v>
      </c>
      <c r="AU161" s="151" t="s">
        <v>80</v>
      </c>
      <c r="AY161" s="16" t="s">
        <v>130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6" t="s">
        <v>78</v>
      </c>
      <c r="BK161" s="152">
        <f>ROUND(I161*H161,2)</f>
        <v>0</v>
      </c>
      <c r="BL161" s="16" t="s">
        <v>137</v>
      </c>
      <c r="BM161" s="151" t="s">
        <v>175</v>
      </c>
    </row>
    <row r="162" spans="1:65" s="2" customFormat="1" ht="21.75" customHeight="1">
      <c r="A162" s="28"/>
      <c r="B162" s="140"/>
      <c r="C162" s="225" t="s">
        <v>174</v>
      </c>
      <c r="D162" s="225" t="s">
        <v>171</v>
      </c>
      <c r="E162" s="226" t="s">
        <v>176</v>
      </c>
      <c r="F162" s="227" t="s">
        <v>177</v>
      </c>
      <c r="G162" s="228" t="s">
        <v>168</v>
      </c>
      <c r="H162" s="229">
        <v>2</v>
      </c>
      <c r="I162" s="230"/>
      <c r="J162" s="231">
        <f>ROUND(I162*H162,2)</f>
        <v>0</v>
      </c>
      <c r="K162" s="227" t="s">
        <v>147</v>
      </c>
      <c r="L162" s="232"/>
      <c r="M162" s="169" t="s">
        <v>1</v>
      </c>
      <c r="N162" s="170" t="s">
        <v>38</v>
      </c>
      <c r="O162" s="149">
        <v>0</v>
      </c>
      <c r="P162" s="149">
        <f>O162*H162</f>
        <v>0</v>
      </c>
      <c r="Q162" s="149">
        <v>0.0136</v>
      </c>
      <c r="R162" s="149">
        <f>Q162*H162</f>
        <v>0.0272</v>
      </c>
      <c r="S162" s="149">
        <v>0</v>
      </c>
      <c r="T162" s="150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1" t="s">
        <v>174</v>
      </c>
      <c r="AT162" s="151" t="s">
        <v>171</v>
      </c>
      <c r="AU162" s="151" t="s">
        <v>80</v>
      </c>
      <c r="AY162" s="16" t="s">
        <v>130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6" t="s">
        <v>78</v>
      </c>
      <c r="BK162" s="152">
        <f>ROUND(I162*H162,2)</f>
        <v>0</v>
      </c>
      <c r="BL162" s="16" t="s">
        <v>137</v>
      </c>
      <c r="BM162" s="151" t="s">
        <v>178</v>
      </c>
    </row>
    <row r="163" spans="2:63" s="12" customFormat="1" ht="22.9" customHeight="1">
      <c r="B163" s="128"/>
      <c r="D163" s="129" t="s">
        <v>72</v>
      </c>
      <c r="E163" s="138" t="s">
        <v>179</v>
      </c>
      <c r="F163" s="138" t="s">
        <v>180</v>
      </c>
      <c r="I163" s="179"/>
      <c r="J163" s="139">
        <f>BK163</f>
        <v>0</v>
      </c>
      <c r="L163" s="128"/>
      <c r="M163" s="132"/>
      <c r="N163" s="133"/>
      <c r="O163" s="133"/>
      <c r="P163" s="134">
        <f>SUM(P164:P178)</f>
        <v>118.128772</v>
      </c>
      <c r="Q163" s="133"/>
      <c r="R163" s="134">
        <f>SUM(R164:R178)</f>
        <v>0.0075997999999999994</v>
      </c>
      <c r="S163" s="133"/>
      <c r="T163" s="135">
        <f>SUM(T164:T178)</f>
        <v>10.671732</v>
      </c>
      <c r="AR163" s="129" t="s">
        <v>78</v>
      </c>
      <c r="AT163" s="136" t="s">
        <v>72</v>
      </c>
      <c r="AU163" s="136" t="s">
        <v>78</v>
      </c>
      <c r="AY163" s="129" t="s">
        <v>130</v>
      </c>
      <c r="BK163" s="137">
        <f>SUM(BK164:BK178)</f>
        <v>0</v>
      </c>
    </row>
    <row r="164" spans="1:65" s="2" customFormat="1" ht="33" customHeight="1">
      <c r="A164" s="28"/>
      <c r="B164" s="140"/>
      <c r="C164" s="141" t="s">
        <v>179</v>
      </c>
      <c r="D164" s="141" t="s">
        <v>133</v>
      </c>
      <c r="E164" s="142" t="s">
        <v>181</v>
      </c>
      <c r="F164" s="143" t="s">
        <v>182</v>
      </c>
      <c r="G164" s="144" t="s">
        <v>136</v>
      </c>
      <c r="H164" s="145">
        <v>192.4</v>
      </c>
      <c r="I164" s="176"/>
      <c r="J164" s="146">
        <f>ROUND(I164*H164,2)</f>
        <v>0</v>
      </c>
      <c r="K164" s="143" t="s">
        <v>183</v>
      </c>
      <c r="L164" s="29"/>
      <c r="M164" s="147" t="s">
        <v>1</v>
      </c>
      <c r="N164" s="148" t="s">
        <v>38</v>
      </c>
      <c r="O164" s="149">
        <v>0.308</v>
      </c>
      <c r="P164" s="149">
        <f>O164*H164</f>
        <v>59.2592</v>
      </c>
      <c r="Q164" s="149">
        <v>3.95E-05</v>
      </c>
      <c r="R164" s="149">
        <f>Q164*H164</f>
        <v>0.0075997999999999994</v>
      </c>
      <c r="S164" s="149">
        <v>0</v>
      </c>
      <c r="T164" s="150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1" t="s">
        <v>137</v>
      </c>
      <c r="AT164" s="151" t="s">
        <v>133</v>
      </c>
      <c r="AU164" s="151" t="s">
        <v>80</v>
      </c>
      <c r="AY164" s="16" t="s">
        <v>130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6" t="s">
        <v>78</v>
      </c>
      <c r="BK164" s="152">
        <f>ROUND(I164*H164,2)</f>
        <v>0</v>
      </c>
      <c r="BL164" s="16" t="s">
        <v>137</v>
      </c>
      <c r="BM164" s="151" t="s">
        <v>184</v>
      </c>
    </row>
    <row r="165" spans="2:51" s="13" customFormat="1" ht="12">
      <c r="B165" s="153"/>
      <c r="D165" s="154" t="s">
        <v>139</v>
      </c>
      <c r="E165" s="155" t="s">
        <v>1</v>
      </c>
      <c r="F165" s="156" t="s">
        <v>185</v>
      </c>
      <c r="H165" s="157">
        <v>106.7</v>
      </c>
      <c r="I165" s="177"/>
      <c r="L165" s="153"/>
      <c r="M165" s="158"/>
      <c r="N165" s="159"/>
      <c r="O165" s="159"/>
      <c r="P165" s="159"/>
      <c r="Q165" s="159"/>
      <c r="R165" s="159"/>
      <c r="S165" s="159"/>
      <c r="T165" s="160"/>
      <c r="AT165" s="155" t="s">
        <v>139</v>
      </c>
      <c r="AU165" s="155" t="s">
        <v>80</v>
      </c>
      <c r="AV165" s="13" t="s">
        <v>80</v>
      </c>
      <c r="AW165" s="13" t="s">
        <v>29</v>
      </c>
      <c r="AX165" s="13" t="s">
        <v>73</v>
      </c>
      <c r="AY165" s="155" t="s">
        <v>130</v>
      </c>
    </row>
    <row r="166" spans="2:51" s="13" customFormat="1" ht="12">
      <c r="B166" s="153"/>
      <c r="D166" s="154" t="s">
        <v>139</v>
      </c>
      <c r="E166" s="155" t="s">
        <v>1</v>
      </c>
      <c r="F166" s="156" t="s">
        <v>186</v>
      </c>
      <c r="H166" s="157">
        <v>85.7</v>
      </c>
      <c r="I166" s="177"/>
      <c r="L166" s="153"/>
      <c r="M166" s="158"/>
      <c r="N166" s="159"/>
      <c r="O166" s="159"/>
      <c r="P166" s="159"/>
      <c r="Q166" s="159"/>
      <c r="R166" s="159"/>
      <c r="S166" s="159"/>
      <c r="T166" s="160"/>
      <c r="AT166" s="155" t="s">
        <v>139</v>
      </c>
      <c r="AU166" s="155" t="s">
        <v>80</v>
      </c>
      <c r="AV166" s="13" t="s">
        <v>80</v>
      </c>
      <c r="AW166" s="13" t="s">
        <v>29</v>
      </c>
      <c r="AX166" s="13" t="s">
        <v>73</v>
      </c>
      <c r="AY166" s="155" t="s">
        <v>130</v>
      </c>
    </row>
    <row r="167" spans="2:51" s="14" customFormat="1" ht="12">
      <c r="B167" s="161"/>
      <c r="D167" s="154" t="s">
        <v>139</v>
      </c>
      <c r="E167" s="162" t="s">
        <v>1</v>
      </c>
      <c r="F167" s="163" t="s">
        <v>143</v>
      </c>
      <c r="H167" s="164">
        <v>192.4</v>
      </c>
      <c r="I167" s="178"/>
      <c r="L167" s="161"/>
      <c r="M167" s="165"/>
      <c r="N167" s="166"/>
      <c r="O167" s="166"/>
      <c r="P167" s="166"/>
      <c r="Q167" s="166"/>
      <c r="R167" s="166"/>
      <c r="S167" s="166"/>
      <c r="T167" s="167"/>
      <c r="AT167" s="162" t="s">
        <v>139</v>
      </c>
      <c r="AU167" s="162" t="s">
        <v>80</v>
      </c>
      <c r="AV167" s="14" t="s">
        <v>137</v>
      </c>
      <c r="AW167" s="14" t="s">
        <v>29</v>
      </c>
      <c r="AX167" s="14" t="s">
        <v>78</v>
      </c>
      <c r="AY167" s="162" t="s">
        <v>130</v>
      </c>
    </row>
    <row r="168" spans="1:65" s="2" customFormat="1" ht="21.75" customHeight="1">
      <c r="A168" s="28"/>
      <c r="B168" s="140"/>
      <c r="C168" s="141" t="s">
        <v>187</v>
      </c>
      <c r="D168" s="141" t="s">
        <v>133</v>
      </c>
      <c r="E168" s="142" t="s">
        <v>188</v>
      </c>
      <c r="F168" s="143" t="s">
        <v>189</v>
      </c>
      <c r="G168" s="144" t="s">
        <v>159</v>
      </c>
      <c r="H168" s="145">
        <v>2.625</v>
      </c>
      <c r="I168" s="176"/>
      <c r="J168" s="146">
        <f>ROUND(I168*H168,2)</f>
        <v>0</v>
      </c>
      <c r="K168" s="143" t="s">
        <v>147</v>
      </c>
      <c r="L168" s="29"/>
      <c r="M168" s="147" t="s">
        <v>1</v>
      </c>
      <c r="N168" s="148" t="s">
        <v>38</v>
      </c>
      <c r="O168" s="149">
        <v>9.07</v>
      </c>
      <c r="P168" s="149">
        <f>O168*H168</f>
        <v>23.80875</v>
      </c>
      <c r="Q168" s="149">
        <v>0</v>
      </c>
      <c r="R168" s="149">
        <f>Q168*H168</f>
        <v>0</v>
      </c>
      <c r="S168" s="149">
        <v>2.2</v>
      </c>
      <c r="T168" s="150">
        <f>S168*H168</f>
        <v>5.775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1" t="s">
        <v>137</v>
      </c>
      <c r="AT168" s="151" t="s">
        <v>133</v>
      </c>
      <c r="AU168" s="151" t="s">
        <v>80</v>
      </c>
      <c r="AY168" s="16" t="s">
        <v>130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6" t="s">
        <v>78</v>
      </c>
      <c r="BK168" s="152">
        <f>ROUND(I168*H168,2)</f>
        <v>0</v>
      </c>
      <c r="BL168" s="16" t="s">
        <v>137</v>
      </c>
      <c r="BM168" s="151" t="s">
        <v>190</v>
      </c>
    </row>
    <row r="169" spans="2:51" s="13" customFormat="1" ht="12">
      <c r="B169" s="153"/>
      <c r="D169" s="154" t="s">
        <v>139</v>
      </c>
      <c r="E169" s="155" t="s">
        <v>1</v>
      </c>
      <c r="F169" s="156" t="s">
        <v>191</v>
      </c>
      <c r="H169" s="157">
        <v>2.625</v>
      </c>
      <c r="I169" s="177"/>
      <c r="L169" s="153"/>
      <c r="M169" s="158"/>
      <c r="N169" s="159"/>
      <c r="O169" s="159"/>
      <c r="P169" s="159"/>
      <c r="Q169" s="159"/>
      <c r="R169" s="159"/>
      <c r="S169" s="159"/>
      <c r="T169" s="160"/>
      <c r="AT169" s="155" t="s">
        <v>139</v>
      </c>
      <c r="AU169" s="155" t="s">
        <v>80</v>
      </c>
      <c r="AV169" s="13" t="s">
        <v>80</v>
      </c>
      <c r="AW169" s="13" t="s">
        <v>29</v>
      </c>
      <c r="AX169" s="13" t="s">
        <v>78</v>
      </c>
      <c r="AY169" s="155" t="s">
        <v>130</v>
      </c>
    </row>
    <row r="170" spans="1:65" s="2" customFormat="1" ht="33" customHeight="1">
      <c r="A170" s="28"/>
      <c r="B170" s="140"/>
      <c r="C170" s="141" t="s">
        <v>192</v>
      </c>
      <c r="D170" s="141" t="s">
        <v>133</v>
      </c>
      <c r="E170" s="142" t="s">
        <v>193</v>
      </c>
      <c r="F170" s="143" t="s">
        <v>194</v>
      </c>
      <c r="G170" s="144" t="s">
        <v>136</v>
      </c>
      <c r="H170" s="145">
        <v>17.5</v>
      </c>
      <c r="I170" s="176"/>
      <c r="J170" s="146">
        <f>ROUND(I170*H170,2)</f>
        <v>0</v>
      </c>
      <c r="K170" s="143" t="s">
        <v>147</v>
      </c>
      <c r="L170" s="29"/>
      <c r="M170" s="147" t="s">
        <v>1</v>
      </c>
      <c r="N170" s="148" t="s">
        <v>38</v>
      </c>
      <c r="O170" s="149">
        <v>0.162</v>
      </c>
      <c r="P170" s="149">
        <f>O170*H170</f>
        <v>2.835</v>
      </c>
      <c r="Q170" s="149">
        <v>0</v>
      </c>
      <c r="R170" s="149">
        <f>Q170*H170</f>
        <v>0</v>
      </c>
      <c r="S170" s="149">
        <v>0.035</v>
      </c>
      <c r="T170" s="150">
        <f>S170*H170</f>
        <v>0.6125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1" t="s">
        <v>137</v>
      </c>
      <c r="AT170" s="151" t="s">
        <v>133</v>
      </c>
      <c r="AU170" s="151" t="s">
        <v>80</v>
      </c>
      <c r="AY170" s="16" t="s">
        <v>130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6" t="s">
        <v>78</v>
      </c>
      <c r="BK170" s="152">
        <f>ROUND(I170*H170,2)</f>
        <v>0</v>
      </c>
      <c r="BL170" s="16" t="s">
        <v>137</v>
      </c>
      <c r="BM170" s="151" t="s">
        <v>195</v>
      </c>
    </row>
    <row r="171" spans="2:51" s="13" customFormat="1" ht="12">
      <c r="B171" s="153"/>
      <c r="D171" s="154" t="s">
        <v>139</v>
      </c>
      <c r="E171" s="155" t="s">
        <v>1</v>
      </c>
      <c r="F171" s="156" t="s">
        <v>196</v>
      </c>
      <c r="H171" s="157">
        <v>17.5</v>
      </c>
      <c r="I171" s="177"/>
      <c r="L171" s="153"/>
      <c r="M171" s="158"/>
      <c r="N171" s="159"/>
      <c r="O171" s="159"/>
      <c r="P171" s="159"/>
      <c r="Q171" s="159"/>
      <c r="R171" s="159"/>
      <c r="S171" s="159"/>
      <c r="T171" s="160"/>
      <c r="AT171" s="155" t="s">
        <v>139</v>
      </c>
      <c r="AU171" s="155" t="s">
        <v>80</v>
      </c>
      <c r="AV171" s="13" t="s">
        <v>80</v>
      </c>
      <c r="AW171" s="13" t="s">
        <v>29</v>
      </c>
      <c r="AX171" s="13" t="s">
        <v>78</v>
      </c>
      <c r="AY171" s="155" t="s">
        <v>130</v>
      </c>
    </row>
    <row r="172" spans="1:65" s="2" customFormat="1" ht="33" customHeight="1">
      <c r="A172" s="28"/>
      <c r="B172" s="140"/>
      <c r="C172" s="141" t="s">
        <v>197</v>
      </c>
      <c r="D172" s="141" t="s">
        <v>133</v>
      </c>
      <c r="E172" s="142" t="s">
        <v>198</v>
      </c>
      <c r="F172" s="143" t="s">
        <v>199</v>
      </c>
      <c r="G172" s="144" t="s">
        <v>136</v>
      </c>
      <c r="H172" s="145">
        <v>6.698</v>
      </c>
      <c r="I172" s="176"/>
      <c r="J172" s="146">
        <f>ROUND(I172*H172,2)</f>
        <v>0</v>
      </c>
      <c r="K172" s="143" t="s">
        <v>147</v>
      </c>
      <c r="L172" s="29"/>
      <c r="M172" s="147" t="s">
        <v>1</v>
      </c>
      <c r="N172" s="148" t="s">
        <v>38</v>
      </c>
      <c r="O172" s="149">
        <v>0.939</v>
      </c>
      <c r="P172" s="149">
        <f>O172*H172</f>
        <v>6.289422</v>
      </c>
      <c r="Q172" s="149">
        <v>0</v>
      </c>
      <c r="R172" s="149">
        <f>Q172*H172</f>
        <v>0</v>
      </c>
      <c r="S172" s="149">
        <v>0.076</v>
      </c>
      <c r="T172" s="150">
        <f>S172*H172</f>
        <v>0.5090480000000001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1" t="s">
        <v>137</v>
      </c>
      <c r="AT172" s="151" t="s">
        <v>133</v>
      </c>
      <c r="AU172" s="151" t="s">
        <v>80</v>
      </c>
      <c r="AY172" s="16" t="s">
        <v>130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6" t="s">
        <v>78</v>
      </c>
      <c r="BK172" s="152">
        <f>ROUND(I172*H172,2)</f>
        <v>0</v>
      </c>
      <c r="BL172" s="16" t="s">
        <v>137</v>
      </c>
      <c r="BM172" s="151" t="s">
        <v>200</v>
      </c>
    </row>
    <row r="173" spans="2:51" s="13" customFormat="1" ht="12">
      <c r="B173" s="153"/>
      <c r="D173" s="154" t="s">
        <v>139</v>
      </c>
      <c r="E173" s="155" t="s">
        <v>1</v>
      </c>
      <c r="F173" s="156" t="s">
        <v>201</v>
      </c>
      <c r="H173" s="157">
        <v>6.698</v>
      </c>
      <c r="I173" s="177"/>
      <c r="L173" s="153"/>
      <c r="M173" s="158"/>
      <c r="N173" s="159"/>
      <c r="O173" s="159"/>
      <c r="P173" s="159"/>
      <c r="Q173" s="159"/>
      <c r="R173" s="159"/>
      <c r="S173" s="159"/>
      <c r="T173" s="160"/>
      <c r="AT173" s="155" t="s">
        <v>139</v>
      </c>
      <c r="AU173" s="155" t="s">
        <v>80</v>
      </c>
      <c r="AV173" s="13" t="s">
        <v>80</v>
      </c>
      <c r="AW173" s="13" t="s">
        <v>29</v>
      </c>
      <c r="AX173" s="13" t="s">
        <v>78</v>
      </c>
      <c r="AY173" s="155" t="s">
        <v>130</v>
      </c>
    </row>
    <row r="174" spans="1:65" s="2" customFormat="1" ht="33" customHeight="1">
      <c r="A174" s="28"/>
      <c r="B174" s="140"/>
      <c r="C174" s="141" t="s">
        <v>202</v>
      </c>
      <c r="D174" s="141" t="s">
        <v>133</v>
      </c>
      <c r="E174" s="142" t="s">
        <v>203</v>
      </c>
      <c r="F174" s="143" t="s">
        <v>204</v>
      </c>
      <c r="G174" s="144" t="s">
        <v>146</v>
      </c>
      <c r="H174" s="145">
        <v>14</v>
      </c>
      <c r="I174" s="176"/>
      <c r="J174" s="146">
        <f>ROUND(I174*H174,2)</f>
        <v>0</v>
      </c>
      <c r="K174" s="143" t="s">
        <v>147</v>
      </c>
      <c r="L174" s="29"/>
      <c r="M174" s="147" t="s">
        <v>1</v>
      </c>
      <c r="N174" s="148" t="s">
        <v>38</v>
      </c>
      <c r="O174" s="149">
        <v>0.76</v>
      </c>
      <c r="P174" s="149">
        <f>O174*H174</f>
        <v>10.64</v>
      </c>
      <c r="Q174" s="149">
        <v>0</v>
      </c>
      <c r="R174" s="149">
        <f>Q174*H174</f>
        <v>0</v>
      </c>
      <c r="S174" s="149">
        <v>0.022</v>
      </c>
      <c r="T174" s="150">
        <f>S174*H174</f>
        <v>0.308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1" t="s">
        <v>137</v>
      </c>
      <c r="AT174" s="151" t="s">
        <v>133</v>
      </c>
      <c r="AU174" s="151" t="s">
        <v>80</v>
      </c>
      <c r="AY174" s="16" t="s">
        <v>130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6" t="s">
        <v>78</v>
      </c>
      <c r="BK174" s="152">
        <f>ROUND(I174*H174,2)</f>
        <v>0</v>
      </c>
      <c r="BL174" s="16" t="s">
        <v>137</v>
      </c>
      <c r="BM174" s="151" t="s">
        <v>205</v>
      </c>
    </row>
    <row r="175" spans="1:65" s="2" customFormat="1" ht="33" customHeight="1">
      <c r="A175" s="28"/>
      <c r="B175" s="140"/>
      <c r="C175" s="141" t="s">
        <v>206</v>
      </c>
      <c r="D175" s="141" t="s">
        <v>133</v>
      </c>
      <c r="E175" s="142" t="s">
        <v>207</v>
      </c>
      <c r="F175" s="143" t="s">
        <v>208</v>
      </c>
      <c r="G175" s="144" t="s">
        <v>136</v>
      </c>
      <c r="H175" s="145">
        <v>50.988</v>
      </c>
      <c r="I175" s="176"/>
      <c r="J175" s="146">
        <f>ROUND(I175*H175,2)</f>
        <v>0</v>
      </c>
      <c r="K175" s="143" t="s">
        <v>147</v>
      </c>
      <c r="L175" s="29"/>
      <c r="M175" s="147" t="s">
        <v>1</v>
      </c>
      <c r="N175" s="148" t="s">
        <v>38</v>
      </c>
      <c r="O175" s="149">
        <v>0.3</v>
      </c>
      <c r="P175" s="149">
        <f>O175*H175</f>
        <v>15.296399999999998</v>
      </c>
      <c r="Q175" s="149">
        <v>0</v>
      </c>
      <c r="R175" s="149">
        <f>Q175*H175</f>
        <v>0</v>
      </c>
      <c r="S175" s="149">
        <v>0.068</v>
      </c>
      <c r="T175" s="150">
        <f>S175*H175</f>
        <v>3.467184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1" t="s">
        <v>137</v>
      </c>
      <c r="AT175" s="151" t="s">
        <v>133</v>
      </c>
      <c r="AU175" s="151" t="s">
        <v>80</v>
      </c>
      <c r="AY175" s="16" t="s">
        <v>130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6" t="s">
        <v>78</v>
      </c>
      <c r="BK175" s="152">
        <f>ROUND(I175*H175,2)</f>
        <v>0</v>
      </c>
      <c r="BL175" s="16" t="s">
        <v>137</v>
      </c>
      <c r="BM175" s="151" t="s">
        <v>209</v>
      </c>
    </row>
    <row r="176" spans="2:51" s="13" customFormat="1" ht="22.5">
      <c r="B176" s="153"/>
      <c r="D176" s="154" t="s">
        <v>139</v>
      </c>
      <c r="E176" s="155" t="s">
        <v>1</v>
      </c>
      <c r="F176" s="156" t="s">
        <v>210</v>
      </c>
      <c r="H176" s="157">
        <v>69.9</v>
      </c>
      <c r="I176" s="177"/>
      <c r="L176" s="153"/>
      <c r="M176" s="158"/>
      <c r="N176" s="159"/>
      <c r="O176" s="159"/>
      <c r="P176" s="159"/>
      <c r="Q176" s="159"/>
      <c r="R176" s="159"/>
      <c r="S176" s="159"/>
      <c r="T176" s="160"/>
      <c r="AT176" s="155" t="s">
        <v>139</v>
      </c>
      <c r="AU176" s="155" t="s">
        <v>80</v>
      </c>
      <c r="AV176" s="13" t="s">
        <v>80</v>
      </c>
      <c r="AW176" s="13" t="s">
        <v>29</v>
      </c>
      <c r="AX176" s="13" t="s">
        <v>73</v>
      </c>
      <c r="AY176" s="155" t="s">
        <v>130</v>
      </c>
    </row>
    <row r="177" spans="2:51" s="13" customFormat="1" ht="12">
      <c r="B177" s="153"/>
      <c r="D177" s="154" t="s">
        <v>139</v>
      </c>
      <c r="E177" s="155" t="s">
        <v>1</v>
      </c>
      <c r="F177" s="156" t="s">
        <v>211</v>
      </c>
      <c r="H177" s="157">
        <v>-18.912</v>
      </c>
      <c r="I177" s="177"/>
      <c r="L177" s="153"/>
      <c r="M177" s="158"/>
      <c r="N177" s="159"/>
      <c r="O177" s="159"/>
      <c r="P177" s="159"/>
      <c r="Q177" s="159"/>
      <c r="R177" s="159"/>
      <c r="S177" s="159"/>
      <c r="T177" s="160"/>
      <c r="AT177" s="155" t="s">
        <v>139</v>
      </c>
      <c r="AU177" s="155" t="s">
        <v>80</v>
      </c>
      <c r="AV177" s="13" t="s">
        <v>80</v>
      </c>
      <c r="AW177" s="13" t="s">
        <v>29</v>
      </c>
      <c r="AX177" s="13" t="s">
        <v>73</v>
      </c>
      <c r="AY177" s="155" t="s">
        <v>130</v>
      </c>
    </row>
    <row r="178" spans="2:51" s="14" customFormat="1" ht="12">
      <c r="B178" s="161"/>
      <c r="D178" s="154" t="s">
        <v>139</v>
      </c>
      <c r="E178" s="162" t="s">
        <v>1</v>
      </c>
      <c r="F178" s="163" t="s">
        <v>143</v>
      </c>
      <c r="H178" s="164">
        <v>50.988</v>
      </c>
      <c r="I178" s="178"/>
      <c r="L178" s="161"/>
      <c r="M178" s="165"/>
      <c r="N178" s="166"/>
      <c r="O178" s="166"/>
      <c r="P178" s="166"/>
      <c r="Q178" s="166"/>
      <c r="R178" s="166"/>
      <c r="S178" s="166"/>
      <c r="T178" s="167"/>
      <c r="AT178" s="162" t="s">
        <v>139</v>
      </c>
      <c r="AU178" s="162" t="s">
        <v>80</v>
      </c>
      <c r="AV178" s="14" t="s">
        <v>137</v>
      </c>
      <c r="AW178" s="14" t="s">
        <v>29</v>
      </c>
      <c r="AX178" s="14" t="s">
        <v>78</v>
      </c>
      <c r="AY178" s="162" t="s">
        <v>130</v>
      </c>
    </row>
    <row r="179" spans="2:63" s="12" customFormat="1" ht="22.9" customHeight="1">
      <c r="B179" s="128"/>
      <c r="D179" s="129" t="s">
        <v>72</v>
      </c>
      <c r="E179" s="138" t="s">
        <v>212</v>
      </c>
      <c r="F179" s="138" t="s">
        <v>213</v>
      </c>
      <c r="I179" s="179"/>
      <c r="J179" s="139">
        <f>BK179</f>
        <v>0</v>
      </c>
      <c r="L179" s="128"/>
      <c r="M179" s="132"/>
      <c r="N179" s="133"/>
      <c r="O179" s="133"/>
      <c r="P179" s="134">
        <f>SUM(P180:P184)</f>
        <v>1.979015</v>
      </c>
      <c r="Q179" s="133"/>
      <c r="R179" s="134">
        <f>SUM(R180:R184)</f>
        <v>0</v>
      </c>
      <c r="S179" s="133"/>
      <c r="T179" s="135">
        <f>SUM(T180:T184)</f>
        <v>0</v>
      </c>
      <c r="AR179" s="129" t="s">
        <v>78</v>
      </c>
      <c r="AT179" s="136" t="s">
        <v>72</v>
      </c>
      <c r="AU179" s="136" t="s">
        <v>78</v>
      </c>
      <c r="AY179" s="129" t="s">
        <v>130</v>
      </c>
      <c r="BK179" s="137">
        <f>SUM(BK180:BK184)</f>
        <v>0</v>
      </c>
    </row>
    <row r="180" spans="1:65" s="2" customFormat="1" ht="21.75" customHeight="1">
      <c r="A180" s="28"/>
      <c r="B180" s="140"/>
      <c r="C180" s="141" t="s">
        <v>8</v>
      </c>
      <c r="D180" s="141" t="s">
        <v>133</v>
      </c>
      <c r="E180" s="142" t="s">
        <v>214</v>
      </c>
      <c r="F180" s="143" t="s">
        <v>215</v>
      </c>
      <c r="G180" s="144" t="s">
        <v>216</v>
      </c>
      <c r="H180" s="145">
        <v>11.035</v>
      </c>
      <c r="I180" s="176"/>
      <c r="J180" s="146">
        <f>ROUND(I180*H180,2)</f>
        <v>0</v>
      </c>
      <c r="K180" s="143" t="s">
        <v>183</v>
      </c>
      <c r="L180" s="29"/>
      <c r="M180" s="147" t="s">
        <v>1</v>
      </c>
      <c r="N180" s="148" t="s">
        <v>38</v>
      </c>
      <c r="O180" s="149">
        <v>0.125</v>
      </c>
      <c r="P180" s="149">
        <f>O180*H180</f>
        <v>1.379375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1" t="s">
        <v>137</v>
      </c>
      <c r="AT180" s="151" t="s">
        <v>133</v>
      </c>
      <c r="AU180" s="151" t="s">
        <v>80</v>
      </c>
      <c r="AY180" s="16" t="s">
        <v>130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6" t="s">
        <v>78</v>
      </c>
      <c r="BK180" s="152">
        <f>ROUND(I180*H180,2)</f>
        <v>0</v>
      </c>
      <c r="BL180" s="16" t="s">
        <v>137</v>
      </c>
      <c r="BM180" s="151" t="s">
        <v>217</v>
      </c>
    </row>
    <row r="181" spans="1:65" s="2" customFormat="1" ht="33" customHeight="1">
      <c r="A181" s="28"/>
      <c r="B181" s="140"/>
      <c r="C181" s="141" t="s">
        <v>218</v>
      </c>
      <c r="D181" s="141" t="s">
        <v>133</v>
      </c>
      <c r="E181" s="142" t="s">
        <v>219</v>
      </c>
      <c r="F181" s="143" t="s">
        <v>220</v>
      </c>
      <c r="G181" s="144" t="s">
        <v>216</v>
      </c>
      <c r="H181" s="145">
        <v>99.94</v>
      </c>
      <c r="I181" s="176"/>
      <c r="J181" s="146">
        <f>ROUND(I181*H181,2)</f>
        <v>0</v>
      </c>
      <c r="K181" s="143" t="s">
        <v>183</v>
      </c>
      <c r="L181" s="29"/>
      <c r="M181" s="147" t="s">
        <v>1</v>
      </c>
      <c r="N181" s="148" t="s">
        <v>38</v>
      </c>
      <c r="O181" s="149">
        <v>0.006</v>
      </c>
      <c r="P181" s="149">
        <f>O181*H181</f>
        <v>0.59964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1" t="s">
        <v>137</v>
      </c>
      <c r="AT181" s="151" t="s">
        <v>133</v>
      </c>
      <c r="AU181" s="151" t="s">
        <v>80</v>
      </c>
      <c r="AY181" s="16" t="s">
        <v>130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6" t="s">
        <v>78</v>
      </c>
      <c r="BK181" s="152">
        <f>ROUND(I181*H181,2)</f>
        <v>0</v>
      </c>
      <c r="BL181" s="16" t="s">
        <v>137</v>
      </c>
      <c r="BM181" s="151" t="s">
        <v>221</v>
      </c>
    </row>
    <row r="182" spans="2:51" s="13" customFormat="1" ht="12">
      <c r="B182" s="153"/>
      <c r="D182" s="154" t="s">
        <v>139</v>
      </c>
      <c r="E182" s="155" t="s">
        <v>1</v>
      </c>
      <c r="F182" s="156" t="s">
        <v>222</v>
      </c>
      <c r="H182" s="157">
        <v>99.94</v>
      </c>
      <c r="I182" s="177"/>
      <c r="L182" s="153"/>
      <c r="M182" s="158"/>
      <c r="N182" s="159"/>
      <c r="O182" s="159"/>
      <c r="P182" s="159"/>
      <c r="Q182" s="159"/>
      <c r="R182" s="159"/>
      <c r="S182" s="159"/>
      <c r="T182" s="160"/>
      <c r="AT182" s="155" t="s">
        <v>139</v>
      </c>
      <c r="AU182" s="155" t="s">
        <v>80</v>
      </c>
      <c r="AV182" s="13" t="s">
        <v>80</v>
      </c>
      <c r="AW182" s="13" t="s">
        <v>29</v>
      </c>
      <c r="AX182" s="13" t="s">
        <v>78</v>
      </c>
      <c r="AY182" s="155" t="s">
        <v>130</v>
      </c>
    </row>
    <row r="183" spans="1:65" s="2" customFormat="1" ht="33" customHeight="1">
      <c r="A183" s="28"/>
      <c r="B183" s="140"/>
      <c r="C183" s="141" t="s">
        <v>223</v>
      </c>
      <c r="D183" s="141" t="s">
        <v>133</v>
      </c>
      <c r="E183" s="142" t="s">
        <v>224</v>
      </c>
      <c r="F183" s="143" t="s">
        <v>225</v>
      </c>
      <c r="G183" s="144" t="s">
        <v>216</v>
      </c>
      <c r="H183" s="145">
        <v>5.26</v>
      </c>
      <c r="I183" s="176"/>
      <c r="J183" s="146">
        <f>ROUND(I183*H183,2)</f>
        <v>0</v>
      </c>
      <c r="K183" s="143" t="s">
        <v>183</v>
      </c>
      <c r="L183" s="29"/>
      <c r="M183" s="147" t="s">
        <v>1</v>
      </c>
      <c r="N183" s="148" t="s">
        <v>38</v>
      </c>
      <c r="O183" s="149">
        <v>0</v>
      </c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1" t="s">
        <v>137</v>
      </c>
      <c r="AT183" s="151" t="s">
        <v>133</v>
      </c>
      <c r="AU183" s="151" t="s">
        <v>80</v>
      </c>
      <c r="AY183" s="16" t="s">
        <v>130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6" t="s">
        <v>78</v>
      </c>
      <c r="BK183" s="152">
        <f>ROUND(I183*H183,2)</f>
        <v>0</v>
      </c>
      <c r="BL183" s="16" t="s">
        <v>137</v>
      </c>
      <c r="BM183" s="151" t="s">
        <v>226</v>
      </c>
    </row>
    <row r="184" spans="2:51" s="13" customFormat="1" ht="12">
      <c r="B184" s="153"/>
      <c r="D184" s="154" t="s">
        <v>139</v>
      </c>
      <c r="E184" s="155" t="s">
        <v>1</v>
      </c>
      <c r="F184" s="156" t="s">
        <v>227</v>
      </c>
      <c r="H184" s="157">
        <v>5.26</v>
      </c>
      <c r="I184" s="177"/>
      <c r="L184" s="153"/>
      <c r="M184" s="158"/>
      <c r="N184" s="159"/>
      <c r="O184" s="159"/>
      <c r="P184" s="159"/>
      <c r="Q184" s="159"/>
      <c r="R184" s="159"/>
      <c r="S184" s="159"/>
      <c r="T184" s="160"/>
      <c r="AT184" s="155" t="s">
        <v>139</v>
      </c>
      <c r="AU184" s="155" t="s">
        <v>80</v>
      </c>
      <c r="AV184" s="13" t="s">
        <v>80</v>
      </c>
      <c r="AW184" s="13" t="s">
        <v>29</v>
      </c>
      <c r="AX184" s="13" t="s">
        <v>78</v>
      </c>
      <c r="AY184" s="155" t="s">
        <v>130</v>
      </c>
    </row>
    <row r="185" spans="2:63" s="12" customFormat="1" ht="22.9" customHeight="1">
      <c r="B185" s="128"/>
      <c r="D185" s="129" t="s">
        <v>72</v>
      </c>
      <c r="E185" s="138" t="s">
        <v>228</v>
      </c>
      <c r="F185" s="138" t="s">
        <v>229</v>
      </c>
      <c r="I185" s="179"/>
      <c r="J185" s="139">
        <f>BK185</f>
        <v>0</v>
      </c>
      <c r="L185" s="128"/>
      <c r="M185" s="132"/>
      <c r="N185" s="133"/>
      <c r="O185" s="133"/>
      <c r="P185" s="134">
        <f>P186</f>
        <v>6.367953</v>
      </c>
      <c r="Q185" s="133"/>
      <c r="R185" s="134">
        <f>R186</f>
        <v>0</v>
      </c>
      <c r="S185" s="133"/>
      <c r="T185" s="135">
        <f>T186</f>
        <v>0</v>
      </c>
      <c r="AR185" s="129" t="s">
        <v>78</v>
      </c>
      <c r="AT185" s="136" t="s">
        <v>72</v>
      </c>
      <c r="AU185" s="136" t="s">
        <v>78</v>
      </c>
      <c r="AY185" s="129" t="s">
        <v>130</v>
      </c>
      <c r="BK185" s="137">
        <f>BK186</f>
        <v>0</v>
      </c>
    </row>
    <row r="186" spans="1:65" s="2" customFormat="1" ht="44.25" customHeight="1">
      <c r="A186" s="28"/>
      <c r="B186" s="140"/>
      <c r="C186" s="141" t="s">
        <v>230</v>
      </c>
      <c r="D186" s="141" t="s">
        <v>133</v>
      </c>
      <c r="E186" s="142" t="s">
        <v>231</v>
      </c>
      <c r="F186" s="143" t="s">
        <v>232</v>
      </c>
      <c r="G186" s="144" t="s">
        <v>216</v>
      </c>
      <c r="H186" s="145">
        <v>7.663</v>
      </c>
      <c r="I186" s="176"/>
      <c r="J186" s="146">
        <f>ROUND(I186*H186,2)</f>
        <v>0</v>
      </c>
      <c r="K186" s="143" t="s">
        <v>233</v>
      </c>
      <c r="L186" s="29"/>
      <c r="M186" s="147" t="s">
        <v>1</v>
      </c>
      <c r="N186" s="148" t="s">
        <v>38</v>
      </c>
      <c r="O186" s="149">
        <v>0.831</v>
      </c>
      <c r="P186" s="149">
        <f>O186*H186</f>
        <v>6.367953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1" t="s">
        <v>137</v>
      </c>
      <c r="AT186" s="151" t="s">
        <v>133</v>
      </c>
      <c r="AU186" s="151" t="s">
        <v>80</v>
      </c>
      <c r="AY186" s="16" t="s">
        <v>130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6" t="s">
        <v>78</v>
      </c>
      <c r="BK186" s="152">
        <f>ROUND(I186*H186,2)</f>
        <v>0</v>
      </c>
      <c r="BL186" s="16" t="s">
        <v>137</v>
      </c>
      <c r="BM186" s="151" t="s">
        <v>234</v>
      </c>
    </row>
    <row r="187" spans="2:63" s="12" customFormat="1" ht="25.9" customHeight="1">
      <c r="B187" s="128"/>
      <c r="D187" s="129" t="s">
        <v>72</v>
      </c>
      <c r="E187" s="130" t="s">
        <v>235</v>
      </c>
      <c r="F187" s="130" t="s">
        <v>236</v>
      </c>
      <c r="I187" s="179"/>
      <c r="J187" s="131">
        <f>BK187</f>
        <v>0</v>
      </c>
      <c r="L187" s="128"/>
      <c r="M187" s="132"/>
      <c r="N187" s="133"/>
      <c r="O187" s="133"/>
      <c r="P187" s="134">
        <f>P188+P218+P228+P254+P257+P260+P265+P268+P283+P294</f>
        <v>218.074174</v>
      </c>
      <c r="Q187" s="133"/>
      <c r="R187" s="134">
        <f>R188+R218+R228+R254+R257+R260+R265+R268+R283+R294</f>
        <v>4.7387463599999995</v>
      </c>
      <c r="S187" s="133"/>
      <c r="T187" s="135">
        <f>T188+T218+T228+T254+T257+T260+T265+T268+T283+T294</f>
        <v>0.36339000000000005</v>
      </c>
      <c r="AR187" s="129" t="s">
        <v>80</v>
      </c>
      <c r="AT187" s="136" t="s">
        <v>72</v>
      </c>
      <c r="AU187" s="136" t="s">
        <v>73</v>
      </c>
      <c r="AY187" s="129" t="s">
        <v>130</v>
      </c>
      <c r="BK187" s="137">
        <f>BK188+BK218+BK228+BK254+BK257+BK260+BK265+BK268+BK283+BK294</f>
        <v>0</v>
      </c>
    </row>
    <row r="188" spans="2:63" s="12" customFormat="1" ht="22.9" customHeight="1">
      <c r="B188" s="128"/>
      <c r="D188" s="129" t="s">
        <v>72</v>
      </c>
      <c r="E188" s="138" t="s">
        <v>237</v>
      </c>
      <c r="F188" s="138" t="s">
        <v>238</v>
      </c>
      <c r="I188" s="179"/>
      <c r="J188" s="139">
        <f>BK188</f>
        <v>0</v>
      </c>
      <c r="L188" s="128"/>
      <c r="M188" s="132"/>
      <c r="N188" s="133"/>
      <c r="O188" s="133"/>
      <c r="P188" s="134">
        <f>SUM(P189:P217)</f>
        <v>22.88455</v>
      </c>
      <c r="Q188" s="133"/>
      <c r="R188" s="134">
        <f>SUM(R189:R217)</f>
        <v>0.32515599999999995</v>
      </c>
      <c r="S188" s="133"/>
      <c r="T188" s="135">
        <f>SUM(T189:T217)</f>
        <v>0.02961</v>
      </c>
      <c r="AR188" s="129" t="s">
        <v>80</v>
      </c>
      <c r="AT188" s="136" t="s">
        <v>72</v>
      </c>
      <c r="AU188" s="136" t="s">
        <v>78</v>
      </c>
      <c r="AY188" s="129" t="s">
        <v>130</v>
      </c>
      <c r="BK188" s="137">
        <f>SUM(BK189:BK217)</f>
        <v>0</v>
      </c>
    </row>
    <row r="189" spans="1:65" s="2" customFormat="1" ht="21.75" customHeight="1">
      <c r="A189" s="28"/>
      <c r="B189" s="140"/>
      <c r="C189" s="141" t="s">
        <v>239</v>
      </c>
      <c r="D189" s="141" t="s">
        <v>133</v>
      </c>
      <c r="E189" s="142" t="s">
        <v>240</v>
      </c>
      <c r="F189" s="143" t="s">
        <v>241</v>
      </c>
      <c r="G189" s="144" t="s">
        <v>168</v>
      </c>
      <c r="H189" s="145">
        <v>2</v>
      </c>
      <c r="I189" s="176"/>
      <c r="J189" s="146">
        <f>ROUND(I189*H189,2)</f>
        <v>0</v>
      </c>
      <c r="K189" s="143" t="s">
        <v>147</v>
      </c>
      <c r="L189" s="29"/>
      <c r="M189" s="147" t="s">
        <v>1</v>
      </c>
      <c r="N189" s="148" t="s">
        <v>38</v>
      </c>
      <c r="O189" s="149">
        <v>0.3</v>
      </c>
      <c r="P189" s="149">
        <f>O189*H189</f>
        <v>0.6</v>
      </c>
      <c r="Q189" s="149">
        <v>0.01902</v>
      </c>
      <c r="R189" s="149">
        <f>Q189*H189</f>
        <v>0.03804</v>
      </c>
      <c r="S189" s="149">
        <v>0</v>
      </c>
      <c r="T189" s="150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1" t="s">
        <v>218</v>
      </c>
      <c r="AT189" s="151" t="s">
        <v>133</v>
      </c>
      <c r="AU189" s="151" t="s">
        <v>80</v>
      </c>
      <c r="AY189" s="16" t="s">
        <v>130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6" t="s">
        <v>78</v>
      </c>
      <c r="BK189" s="152">
        <f>ROUND(I189*H189,2)</f>
        <v>0</v>
      </c>
      <c r="BL189" s="16" t="s">
        <v>218</v>
      </c>
      <c r="BM189" s="151" t="s">
        <v>242</v>
      </c>
    </row>
    <row r="190" spans="2:51" s="13" customFormat="1" ht="12">
      <c r="B190" s="153"/>
      <c r="D190" s="154" t="s">
        <v>139</v>
      </c>
      <c r="E190" s="155" t="s">
        <v>1</v>
      </c>
      <c r="F190" s="156" t="s">
        <v>243</v>
      </c>
      <c r="H190" s="157">
        <v>2</v>
      </c>
      <c r="I190" s="177"/>
      <c r="L190" s="153"/>
      <c r="M190" s="158"/>
      <c r="N190" s="159"/>
      <c r="O190" s="159"/>
      <c r="P190" s="159"/>
      <c r="Q190" s="159"/>
      <c r="R190" s="159"/>
      <c r="S190" s="159"/>
      <c r="T190" s="160"/>
      <c r="AT190" s="155" t="s">
        <v>139</v>
      </c>
      <c r="AU190" s="155" t="s">
        <v>80</v>
      </c>
      <c r="AV190" s="13" t="s">
        <v>80</v>
      </c>
      <c r="AW190" s="13" t="s">
        <v>29</v>
      </c>
      <c r="AX190" s="13" t="s">
        <v>78</v>
      </c>
      <c r="AY190" s="155" t="s">
        <v>130</v>
      </c>
    </row>
    <row r="191" spans="1:65" s="2" customFormat="1" ht="21.75" customHeight="1">
      <c r="A191" s="28"/>
      <c r="B191" s="140"/>
      <c r="C191" s="141" t="s">
        <v>244</v>
      </c>
      <c r="D191" s="141" t="s">
        <v>133</v>
      </c>
      <c r="E191" s="142" t="s">
        <v>245</v>
      </c>
      <c r="F191" s="143" t="s">
        <v>246</v>
      </c>
      <c r="G191" s="144" t="s">
        <v>168</v>
      </c>
      <c r="H191" s="145">
        <v>4</v>
      </c>
      <c r="I191" s="176"/>
      <c r="J191" s="146">
        <f>ROUND(I191*H191,2)</f>
        <v>0</v>
      </c>
      <c r="K191" s="143" t="s">
        <v>147</v>
      </c>
      <c r="L191" s="29"/>
      <c r="M191" s="147" t="s">
        <v>1</v>
      </c>
      <c r="N191" s="148" t="s">
        <v>38</v>
      </c>
      <c r="O191" s="149">
        <v>0.45</v>
      </c>
      <c r="P191" s="149">
        <f>O191*H191</f>
        <v>1.8</v>
      </c>
      <c r="Q191" s="149">
        <v>0.03743</v>
      </c>
      <c r="R191" s="149">
        <f>Q191*H191</f>
        <v>0.14972</v>
      </c>
      <c r="S191" s="149">
        <v>0</v>
      </c>
      <c r="T191" s="150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1" t="s">
        <v>218</v>
      </c>
      <c r="AT191" s="151" t="s">
        <v>133</v>
      </c>
      <c r="AU191" s="151" t="s">
        <v>80</v>
      </c>
      <c r="AY191" s="16" t="s">
        <v>130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6" t="s">
        <v>78</v>
      </c>
      <c r="BK191" s="152">
        <f>ROUND(I191*H191,2)</f>
        <v>0</v>
      </c>
      <c r="BL191" s="16" t="s">
        <v>218</v>
      </c>
      <c r="BM191" s="151" t="s">
        <v>247</v>
      </c>
    </row>
    <row r="192" spans="1:65" s="2" customFormat="1" ht="21.75" customHeight="1">
      <c r="A192" s="28"/>
      <c r="B192" s="140"/>
      <c r="C192" s="141" t="s">
        <v>7</v>
      </c>
      <c r="D192" s="141" t="s">
        <v>133</v>
      </c>
      <c r="E192" s="142" t="s">
        <v>248</v>
      </c>
      <c r="F192" s="143" t="s">
        <v>249</v>
      </c>
      <c r="G192" s="144" t="s">
        <v>168</v>
      </c>
      <c r="H192" s="145">
        <v>3</v>
      </c>
      <c r="I192" s="176"/>
      <c r="J192" s="146">
        <f>ROUND(I192*H192,2)</f>
        <v>0</v>
      </c>
      <c r="K192" s="143" t="s">
        <v>147</v>
      </c>
      <c r="L192" s="29"/>
      <c r="M192" s="147" t="s">
        <v>1</v>
      </c>
      <c r="N192" s="148" t="s">
        <v>38</v>
      </c>
      <c r="O192" s="149">
        <v>0.353</v>
      </c>
      <c r="P192" s="149">
        <f>O192*H192</f>
        <v>1.059</v>
      </c>
      <c r="Q192" s="149">
        <v>0.00027</v>
      </c>
      <c r="R192" s="149">
        <f>Q192*H192</f>
        <v>0.00081</v>
      </c>
      <c r="S192" s="149">
        <v>0</v>
      </c>
      <c r="T192" s="150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1" t="s">
        <v>218</v>
      </c>
      <c r="AT192" s="151" t="s">
        <v>133</v>
      </c>
      <c r="AU192" s="151" t="s">
        <v>80</v>
      </c>
      <c r="AY192" s="16" t="s">
        <v>130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6" t="s">
        <v>78</v>
      </c>
      <c r="BK192" s="152">
        <f>ROUND(I192*H192,2)</f>
        <v>0</v>
      </c>
      <c r="BL192" s="16" t="s">
        <v>218</v>
      </c>
      <c r="BM192" s="151" t="s">
        <v>250</v>
      </c>
    </row>
    <row r="193" spans="2:51" s="13" customFormat="1" ht="12">
      <c r="B193" s="153"/>
      <c r="D193" s="154" t="s">
        <v>139</v>
      </c>
      <c r="E193" s="155" t="s">
        <v>1</v>
      </c>
      <c r="F193" s="156" t="s">
        <v>251</v>
      </c>
      <c r="H193" s="157">
        <v>3</v>
      </c>
      <c r="I193" s="177"/>
      <c r="L193" s="153"/>
      <c r="M193" s="158"/>
      <c r="N193" s="159"/>
      <c r="O193" s="159"/>
      <c r="P193" s="159"/>
      <c r="Q193" s="159"/>
      <c r="R193" s="159"/>
      <c r="S193" s="159"/>
      <c r="T193" s="160"/>
      <c r="AT193" s="155" t="s">
        <v>139</v>
      </c>
      <c r="AU193" s="155" t="s">
        <v>80</v>
      </c>
      <c r="AV193" s="13" t="s">
        <v>80</v>
      </c>
      <c r="AW193" s="13" t="s">
        <v>29</v>
      </c>
      <c r="AX193" s="13" t="s">
        <v>78</v>
      </c>
      <c r="AY193" s="155" t="s">
        <v>130</v>
      </c>
    </row>
    <row r="194" spans="1:65" s="2" customFormat="1" ht="21.75" customHeight="1">
      <c r="A194" s="28"/>
      <c r="B194" s="140"/>
      <c r="C194" s="141" t="s">
        <v>252</v>
      </c>
      <c r="D194" s="141" t="s">
        <v>133</v>
      </c>
      <c r="E194" s="142" t="s">
        <v>253</v>
      </c>
      <c r="F194" s="143" t="s">
        <v>254</v>
      </c>
      <c r="G194" s="144" t="s">
        <v>168</v>
      </c>
      <c r="H194" s="145">
        <v>3</v>
      </c>
      <c r="I194" s="176"/>
      <c r="J194" s="146">
        <f>ROUND(I194*H194,2)</f>
        <v>0</v>
      </c>
      <c r="K194" s="143" t="s">
        <v>147</v>
      </c>
      <c r="L194" s="29"/>
      <c r="M194" s="147" t="s">
        <v>1</v>
      </c>
      <c r="N194" s="148" t="s">
        <v>38</v>
      </c>
      <c r="O194" s="149">
        <v>0.356</v>
      </c>
      <c r="P194" s="149">
        <f>O194*H194</f>
        <v>1.068</v>
      </c>
      <c r="Q194" s="149">
        <v>0.00052</v>
      </c>
      <c r="R194" s="149">
        <f>Q194*H194</f>
        <v>0.0015599999999999998</v>
      </c>
      <c r="S194" s="149">
        <v>0</v>
      </c>
      <c r="T194" s="150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1" t="s">
        <v>218</v>
      </c>
      <c r="AT194" s="151" t="s">
        <v>133</v>
      </c>
      <c r="AU194" s="151" t="s">
        <v>80</v>
      </c>
      <c r="AY194" s="16" t="s">
        <v>130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6" t="s">
        <v>78</v>
      </c>
      <c r="BK194" s="152">
        <f>ROUND(I194*H194,2)</f>
        <v>0</v>
      </c>
      <c r="BL194" s="16" t="s">
        <v>218</v>
      </c>
      <c r="BM194" s="151" t="s">
        <v>255</v>
      </c>
    </row>
    <row r="195" spans="2:51" s="13" customFormat="1" ht="12">
      <c r="B195" s="153"/>
      <c r="D195" s="154" t="s">
        <v>139</v>
      </c>
      <c r="E195" s="155" t="s">
        <v>1</v>
      </c>
      <c r="F195" s="156" t="s">
        <v>256</v>
      </c>
      <c r="H195" s="157">
        <v>3</v>
      </c>
      <c r="I195" s="177"/>
      <c r="L195" s="153"/>
      <c r="M195" s="158"/>
      <c r="N195" s="159"/>
      <c r="O195" s="159"/>
      <c r="P195" s="159"/>
      <c r="Q195" s="159"/>
      <c r="R195" s="159"/>
      <c r="S195" s="159"/>
      <c r="T195" s="160"/>
      <c r="AT195" s="155" t="s">
        <v>139</v>
      </c>
      <c r="AU195" s="155" t="s">
        <v>80</v>
      </c>
      <c r="AV195" s="13" t="s">
        <v>80</v>
      </c>
      <c r="AW195" s="13" t="s">
        <v>29</v>
      </c>
      <c r="AX195" s="13" t="s">
        <v>78</v>
      </c>
      <c r="AY195" s="155" t="s">
        <v>130</v>
      </c>
    </row>
    <row r="196" spans="1:65" s="2" customFormat="1" ht="16.5" customHeight="1">
      <c r="A196" s="28"/>
      <c r="B196" s="140"/>
      <c r="C196" s="141" t="s">
        <v>257</v>
      </c>
      <c r="D196" s="141" t="s">
        <v>133</v>
      </c>
      <c r="E196" s="142" t="s">
        <v>258</v>
      </c>
      <c r="F196" s="143" t="s">
        <v>259</v>
      </c>
      <c r="G196" s="144" t="s">
        <v>146</v>
      </c>
      <c r="H196" s="145">
        <v>6</v>
      </c>
      <c r="I196" s="176"/>
      <c r="J196" s="146">
        <f>ROUND(I196*H196,2)</f>
        <v>0</v>
      </c>
      <c r="K196" s="143" t="s">
        <v>147</v>
      </c>
      <c r="L196" s="29"/>
      <c r="M196" s="147" t="s">
        <v>1</v>
      </c>
      <c r="N196" s="148" t="s">
        <v>38</v>
      </c>
      <c r="O196" s="149">
        <v>0.425</v>
      </c>
      <c r="P196" s="149">
        <f>O196*H196</f>
        <v>2.55</v>
      </c>
      <c r="Q196" s="149">
        <v>0.01975</v>
      </c>
      <c r="R196" s="149">
        <f>Q196*H196</f>
        <v>0.1185</v>
      </c>
      <c r="S196" s="149">
        <v>0</v>
      </c>
      <c r="T196" s="150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1" t="s">
        <v>218</v>
      </c>
      <c r="AT196" s="151" t="s">
        <v>133</v>
      </c>
      <c r="AU196" s="151" t="s">
        <v>80</v>
      </c>
      <c r="AY196" s="16" t="s">
        <v>130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6" t="s">
        <v>78</v>
      </c>
      <c r="BK196" s="152">
        <f>ROUND(I196*H196,2)</f>
        <v>0</v>
      </c>
      <c r="BL196" s="16" t="s">
        <v>218</v>
      </c>
      <c r="BM196" s="151" t="s">
        <v>260</v>
      </c>
    </row>
    <row r="197" spans="2:51" s="13" customFormat="1" ht="12">
      <c r="B197" s="153"/>
      <c r="D197" s="154" t="s">
        <v>139</v>
      </c>
      <c r="E197" s="155" t="s">
        <v>1</v>
      </c>
      <c r="F197" s="156" t="s">
        <v>261</v>
      </c>
      <c r="H197" s="157">
        <v>6</v>
      </c>
      <c r="I197" s="177"/>
      <c r="L197" s="153"/>
      <c r="M197" s="158"/>
      <c r="N197" s="159"/>
      <c r="O197" s="159"/>
      <c r="P197" s="159"/>
      <c r="Q197" s="159"/>
      <c r="R197" s="159"/>
      <c r="S197" s="159"/>
      <c r="T197" s="160"/>
      <c r="AT197" s="155" t="s">
        <v>139</v>
      </c>
      <c r="AU197" s="155" t="s">
        <v>80</v>
      </c>
      <c r="AV197" s="13" t="s">
        <v>80</v>
      </c>
      <c r="AW197" s="13" t="s">
        <v>29</v>
      </c>
      <c r="AX197" s="13" t="s">
        <v>78</v>
      </c>
      <c r="AY197" s="155" t="s">
        <v>130</v>
      </c>
    </row>
    <row r="198" spans="1:65" s="2" customFormat="1" ht="21.75" customHeight="1">
      <c r="A198" s="28"/>
      <c r="B198" s="140"/>
      <c r="C198" s="141" t="s">
        <v>262</v>
      </c>
      <c r="D198" s="141" t="s">
        <v>133</v>
      </c>
      <c r="E198" s="142" t="s">
        <v>263</v>
      </c>
      <c r="F198" s="143" t="s">
        <v>264</v>
      </c>
      <c r="G198" s="144" t="s">
        <v>146</v>
      </c>
      <c r="H198" s="145">
        <v>3.6</v>
      </c>
      <c r="I198" s="176"/>
      <c r="J198" s="146">
        <f>ROUND(I198*H198,2)</f>
        <v>0</v>
      </c>
      <c r="K198" s="143" t="s">
        <v>147</v>
      </c>
      <c r="L198" s="29"/>
      <c r="M198" s="147" t="s">
        <v>1</v>
      </c>
      <c r="N198" s="148" t="s">
        <v>38</v>
      </c>
      <c r="O198" s="149">
        <v>0.638</v>
      </c>
      <c r="P198" s="149">
        <f>O198*H198</f>
        <v>2.2968</v>
      </c>
      <c r="Q198" s="149">
        <v>0.00331</v>
      </c>
      <c r="R198" s="149">
        <f>Q198*H198</f>
        <v>0.011916</v>
      </c>
      <c r="S198" s="149">
        <v>0</v>
      </c>
      <c r="T198" s="150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1" t="s">
        <v>218</v>
      </c>
      <c r="AT198" s="151" t="s">
        <v>133</v>
      </c>
      <c r="AU198" s="151" t="s">
        <v>80</v>
      </c>
      <c r="AY198" s="16" t="s">
        <v>130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6" t="s">
        <v>78</v>
      </c>
      <c r="BK198" s="152">
        <f>ROUND(I198*H198,2)</f>
        <v>0</v>
      </c>
      <c r="BL198" s="16" t="s">
        <v>218</v>
      </c>
      <c r="BM198" s="151" t="s">
        <v>265</v>
      </c>
    </row>
    <row r="199" spans="2:51" s="13" customFormat="1" ht="12">
      <c r="B199" s="153"/>
      <c r="D199" s="154" t="s">
        <v>139</v>
      </c>
      <c r="E199" s="155" t="s">
        <v>1</v>
      </c>
      <c r="F199" s="156" t="s">
        <v>266</v>
      </c>
      <c r="H199" s="157">
        <v>3.6</v>
      </c>
      <c r="I199" s="177"/>
      <c r="L199" s="153"/>
      <c r="M199" s="158"/>
      <c r="N199" s="159"/>
      <c r="O199" s="159"/>
      <c r="P199" s="159"/>
      <c r="Q199" s="159"/>
      <c r="R199" s="159"/>
      <c r="S199" s="159"/>
      <c r="T199" s="160"/>
      <c r="AT199" s="155" t="s">
        <v>139</v>
      </c>
      <c r="AU199" s="155" t="s">
        <v>80</v>
      </c>
      <c r="AV199" s="13" t="s">
        <v>80</v>
      </c>
      <c r="AW199" s="13" t="s">
        <v>29</v>
      </c>
      <c r="AX199" s="13" t="s">
        <v>78</v>
      </c>
      <c r="AY199" s="155" t="s">
        <v>130</v>
      </c>
    </row>
    <row r="200" spans="1:65" s="2" customFormat="1" ht="21.75" customHeight="1">
      <c r="A200" s="28"/>
      <c r="B200" s="140"/>
      <c r="C200" s="141" t="s">
        <v>267</v>
      </c>
      <c r="D200" s="141" t="s">
        <v>133</v>
      </c>
      <c r="E200" s="142" t="s">
        <v>268</v>
      </c>
      <c r="F200" s="143" t="s">
        <v>269</v>
      </c>
      <c r="G200" s="144" t="s">
        <v>146</v>
      </c>
      <c r="H200" s="145">
        <v>1</v>
      </c>
      <c r="I200" s="176"/>
      <c r="J200" s="146">
        <f>ROUND(I200*H200,2)</f>
        <v>0</v>
      </c>
      <c r="K200" s="143" t="s">
        <v>147</v>
      </c>
      <c r="L200" s="29"/>
      <c r="M200" s="147" t="s">
        <v>1</v>
      </c>
      <c r="N200" s="148" t="s">
        <v>38</v>
      </c>
      <c r="O200" s="149">
        <v>0.452</v>
      </c>
      <c r="P200" s="149">
        <f>O200*H200</f>
        <v>0.452</v>
      </c>
      <c r="Q200" s="149">
        <v>0.00331</v>
      </c>
      <c r="R200" s="149">
        <f>Q200*H200</f>
        <v>0.00331</v>
      </c>
      <c r="S200" s="149">
        <v>0</v>
      </c>
      <c r="T200" s="150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1" t="s">
        <v>218</v>
      </c>
      <c r="AT200" s="151" t="s">
        <v>133</v>
      </c>
      <c r="AU200" s="151" t="s">
        <v>80</v>
      </c>
      <c r="AY200" s="16" t="s">
        <v>130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6" t="s">
        <v>78</v>
      </c>
      <c r="BK200" s="152">
        <f>ROUND(I200*H200,2)</f>
        <v>0</v>
      </c>
      <c r="BL200" s="16" t="s">
        <v>218</v>
      </c>
      <c r="BM200" s="151" t="s">
        <v>270</v>
      </c>
    </row>
    <row r="201" spans="2:51" s="13" customFormat="1" ht="12">
      <c r="B201" s="153"/>
      <c r="D201" s="154" t="s">
        <v>139</v>
      </c>
      <c r="E201" s="155" t="s">
        <v>1</v>
      </c>
      <c r="F201" s="156" t="s">
        <v>271</v>
      </c>
      <c r="H201" s="157">
        <v>1</v>
      </c>
      <c r="I201" s="177"/>
      <c r="L201" s="153"/>
      <c r="M201" s="158"/>
      <c r="N201" s="159"/>
      <c r="O201" s="159"/>
      <c r="P201" s="159"/>
      <c r="Q201" s="159"/>
      <c r="R201" s="159"/>
      <c r="S201" s="159"/>
      <c r="T201" s="160"/>
      <c r="AT201" s="155" t="s">
        <v>139</v>
      </c>
      <c r="AU201" s="155" t="s">
        <v>80</v>
      </c>
      <c r="AV201" s="13" t="s">
        <v>80</v>
      </c>
      <c r="AW201" s="13" t="s">
        <v>29</v>
      </c>
      <c r="AX201" s="13" t="s">
        <v>78</v>
      </c>
      <c r="AY201" s="155" t="s">
        <v>130</v>
      </c>
    </row>
    <row r="202" spans="1:65" s="2" customFormat="1" ht="21.75" customHeight="1">
      <c r="A202" s="28"/>
      <c r="B202" s="140"/>
      <c r="C202" s="141" t="s">
        <v>272</v>
      </c>
      <c r="D202" s="141" t="s">
        <v>133</v>
      </c>
      <c r="E202" s="142" t="s">
        <v>273</v>
      </c>
      <c r="F202" s="143" t="s">
        <v>274</v>
      </c>
      <c r="G202" s="144" t="s">
        <v>168</v>
      </c>
      <c r="H202" s="145">
        <v>3</v>
      </c>
      <c r="I202" s="176"/>
      <c r="J202" s="146">
        <f>ROUND(I202*H202,2)</f>
        <v>0</v>
      </c>
      <c r="K202" s="143" t="s">
        <v>147</v>
      </c>
      <c r="L202" s="29"/>
      <c r="M202" s="147" t="s">
        <v>1</v>
      </c>
      <c r="N202" s="148" t="s">
        <v>38</v>
      </c>
      <c r="O202" s="149">
        <v>0.157</v>
      </c>
      <c r="P202" s="149">
        <f>O202*H202</f>
        <v>0.471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1" t="s">
        <v>218</v>
      </c>
      <c r="AT202" s="151" t="s">
        <v>133</v>
      </c>
      <c r="AU202" s="151" t="s">
        <v>80</v>
      </c>
      <c r="AY202" s="16" t="s">
        <v>130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6" t="s">
        <v>78</v>
      </c>
      <c r="BK202" s="152">
        <f>ROUND(I202*H202,2)</f>
        <v>0</v>
      </c>
      <c r="BL202" s="16" t="s">
        <v>218</v>
      </c>
      <c r="BM202" s="151" t="s">
        <v>275</v>
      </c>
    </row>
    <row r="203" spans="2:51" s="13" customFormat="1" ht="12">
      <c r="B203" s="153"/>
      <c r="D203" s="154" t="s">
        <v>139</v>
      </c>
      <c r="E203" s="155" t="s">
        <v>1</v>
      </c>
      <c r="F203" s="156" t="s">
        <v>251</v>
      </c>
      <c r="H203" s="157">
        <v>3</v>
      </c>
      <c r="I203" s="177"/>
      <c r="L203" s="153"/>
      <c r="M203" s="158"/>
      <c r="N203" s="159"/>
      <c r="O203" s="159"/>
      <c r="P203" s="159"/>
      <c r="Q203" s="159"/>
      <c r="R203" s="159"/>
      <c r="S203" s="159"/>
      <c r="T203" s="160"/>
      <c r="AT203" s="155" t="s">
        <v>139</v>
      </c>
      <c r="AU203" s="155" t="s">
        <v>80</v>
      </c>
      <c r="AV203" s="13" t="s">
        <v>80</v>
      </c>
      <c r="AW203" s="13" t="s">
        <v>29</v>
      </c>
      <c r="AX203" s="13" t="s">
        <v>78</v>
      </c>
      <c r="AY203" s="155" t="s">
        <v>130</v>
      </c>
    </row>
    <row r="204" spans="1:65" s="2" customFormat="1" ht="21.75" customHeight="1">
      <c r="A204" s="28"/>
      <c r="B204" s="140"/>
      <c r="C204" s="141" t="s">
        <v>276</v>
      </c>
      <c r="D204" s="141" t="s">
        <v>133</v>
      </c>
      <c r="E204" s="142" t="s">
        <v>277</v>
      </c>
      <c r="F204" s="143" t="s">
        <v>278</v>
      </c>
      <c r="G204" s="144" t="s">
        <v>168</v>
      </c>
      <c r="H204" s="145">
        <v>4</v>
      </c>
      <c r="I204" s="176"/>
      <c r="J204" s="146">
        <f>ROUND(I204*H204,2)</f>
        <v>0</v>
      </c>
      <c r="K204" s="143" t="s">
        <v>147</v>
      </c>
      <c r="L204" s="29"/>
      <c r="M204" s="147" t="s">
        <v>1</v>
      </c>
      <c r="N204" s="148" t="s">
        <v>38</v>
      </c>
      <c r="O204" s="149">
        <v>0.211</v>
      </c>
      <c r="P204" s="149">
        <f>O204*H204</f>
        <v>0.844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1" t="s">
        <v>218</v>
      </c>
      <c r="AT204" s="151" t="s">
        <v>133</v>
      </c>
      <c r="AU204" s="151" t="s">
        <v>80</v>
      </c>
      <c r="AY204" s="16" t="s">
        <v>130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6" t="s">
        <v>78</v>
      </c>
      <c r="BK204" s="152">
        <f>ROUND(I204*H204,2)</f>
        <v>0</v>
      </c>
      <c r="BL204" s="16" t="s">
        <v>218</v>
      </c>
      <c r="BM204" s="151" t="s">
        <v>279</v>
      </c>
    </row>
    <row r="205" spans="2:51" s="13" customFormat="1" ht="12">
      <c r="B205" s="153"/>
      <c r="D205" s="154" t="s">
        <v>139</v>
      </c>
      <c r="E205" s="155" t="s">
        <v>1</v>
      </c>
      <c r="F205" s="156" t="s">
        <v>280</v>
      </c>
      <c r="H205" s="157">
        <v>4</v>
      </c>
      <c r="I205" s="177"/>
      <c r="L205" s="153"/>
      <c r="M205" s="158"/>
      <c r="N205" s="159"/>
      <c r="O205" s="159"/>
      <c r="P205" s="159"/>
      <c r="Q205" s="159"/>
      <c r="R205" s="159"/>
      <c r="S205" s="159"/>
      <c r="T205" s="160"/>
      <c r="AT205" s="155" t="s">
        <v>139</v>
      </c>
      <c r="AU205" s="155" t="s">
        <v>80</v>
      </c>
      <c r="AV205" s="13" t="s">
        <v>80</v>
      </c>
      <c r="AW205" s="13" t="s">
        <v>29</v>
      </c>
      <c r="AX205" s="13" t="s">
        <v>78</v>
      </c>
      <c r="AY205" s="155" t="s">
        <v>130</v>
      </c>
    </row>
    <row r="206" spans="1:65" s="2" customFormat="1" ht="21.75" customHeight="1">
      <c r="A206" s="28"/>
      <c r="B206" s="140"/>
      <c r="C206" s="141" t="s">
        <v>281</v>
      </c>
      <c r="D206" s="141" t="s">
        <v>133</v>
      </c>
      <c r="E206" s="142" t="s">
        <v>282</v>
      </c>
      <c r="F206" s="143" t="s">
        <v>283</v>
      </c>
      <c r="G206" s="144" t="s">
        <v>168</v>
      </c>
      <c r="H206" s="145">
        <v>1</v>
      </c>
      <c r="I206" s="176"/>
      <c r="J206" s="146">
        <f aca="true" t="shared" si="0" ref="J206:J211">ROUND(I206*H206,2)</f>
        <v>0</v>
      </c>
      <c r="K206" s="143" t="s">
        <v>1</v>
      </c>
      <c r="L206" s="29"/>
      <c r="M206" s="147" t="s">
        <v>1</v>
      </c>
      <c r="N206" s="148" t="s">
        <v>38</v>
      </c>
      <c r="O206" s="149">
        <v>0.507</v>
      </c>
      <c r="P206" s="149">
        <f aca="true" t="shared" si="1" ref="P206:P211">O206*H206</f>
        <v>0.507</v>
      </c>
      <c r="Q206" s="149">
        <v>0</v>
      </c>
      <c r="R206" s="149">
        <f aca="true" t="shared" si="2" ref="R206:R211">Q206*H206</f>
        <v>0</v>
      </c>
      <c r="S206" s="149">
        <v>0.02961</v>
      </c>
      <c r="T206" s="150">
        <f aca="true" t="shared" si="3" ref="T206:T211">S206*H206</f>
        <v>0.02961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1" t="s">
        <v>218</v>
      </c>
      <c r="AT206" s="151" t="s">
        <v>133</v>
      </c>
      <c r="AU206" s="151" t="s">
        <v>80</v>
      </c>
      <c r="AY206" s="16" t="s">
        <v>130</v>
      </c>
      <c r="BE206" s="152">
        <f aca="true" t="shared" si="4" ref="BE206:BE211">IF(N206="základní",J206,0)</f>
        <v>0</v>
      </c>
      <c r="BF206" s="152">
        <f aca="true" t="shared" si="5" ref="BF206:BF211">IF(N206="snížená",J206,0)</f>
        <v>0</v>
      </c>
      <c r="BG206" s="152">
        <f aca="true" t="shared" si="6" ref="BG206:BG211">IF(N206="zákl. přenesená",J206,0)</f>
        <v>0</v>
      </c>
      <c r="BH206" s="152">
        <f aca="true" t="shared" si="7" ref="BH206:BH211">IF(N206="sníž. přenesená",J206,0)</f>
        <v>0</v>
      </c>
      <c r="BI206" s="152">
        <f aca="true" t="shared" si="8" ref="BI206:BI211">IF(N206="nulová",J206,0)</f>
        <v>0</v>
      </c>
      <c r="BJ206" s="16" t="s">
        <v>78</v>
      </c>
      <c r="BK206" s="152">
        <f aca="true" t="shared" si="9" ref="BK206:BK211">ROUND(I206*H206,2)</f>
        <v>0</v>
      </c>
      <c r="BL206" s="16" t="s">
        <v>218</v>
      </c>
      <c r="BM206" s="151" t="s">
        <v>284</v>
      </c>
    </row>
    <row r="207" spans="1:65" s="2" customFormat="1" ht="16.5" customHeight="1">
      <c r="A207" s="28"/>
      <c r="B207" s="140"/>
      <c r="C207" s="141" t="s">
        <v>285</v>
      </c>
      <c r="D207" s="141" t="s">
        <v>133</v>
      </c>
      <c r="E207" s="142" t="s">
        <v>286</v>
      </c>
      <c r="F207" s="143" t="s">
        <v>287</v>
      </c>
      <c r="G207" s="144" t="s">
        <v>168</v>
      </c>
      <c r="H207" s="145">
        <v>1</v>
      </c>
      <c r="I207" s="176"/>
      <c r="J207" s="146">
        <f t="shared" si="0"/>
        <v>0</v>
      </c>
      <c r="K207" s="143" t="s">
        <v>147</v>
      </c>
      <c r="L207" s="29"/>
      <c r="M207" s="147" t="s">
        <v>1</v>
      </c>
      <c r="N207" s="148" t="s">
        <v>38</v>
      </c>
      <c r="O207" s="149">
        <v>0.225</v>
      </c>
      <c r="P207" s="149">
        <f t="shared" si="1"/>
        <v>0.225</v>
      </c>
      <c r="Q207" s="149">
        <v>0.00057</v>
      </c>
      <c r="R207" s="149">
        <f t="shared" si="2"/>
        <v>0.00057</v>
      </c>
      <c r="S207" s="149">
        <v>0</v>
      </c>
      <c r="T207" s="150">
        <f t="shared" si="3"/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1" t="s">
        <v>218</v>
      </c>
      <c r="AT207" s="151" t="s">
        <v>133</v>
      </c>
      <c r="AU207" s="151" t="s">
        <v>80</v>
      </c>
      <c r="AY207" s="16" t="s">
        <v>130</v>
      </c>
      <c r="BE207" s="152">
        <f t="shared" si="4"/>
        <v>0</v>
      </c>
      <c r="BF207" s="152">
        <f t="shared" si="5"/>
        <v>0</v>
      </c>
      <c r="BG207" s="152">
        <f t="shared" si="6"/>
        <v>0</v>
      </c>
      <c r="BH207" s="152">
        <f t="shared" si="7"/>
        <v>0</v>
      </c>
      <c r="BI207" s="152">
        <f t="shared" si="8"/>
        <v>0</v>
      </c>
      <c r="BJ207" s="16" t="s">
        <v>78</v>
      </c>
      <c r="BK207" s="152">
        <f t="shared" si="9"/>
        <v>0</v>
      </c>
      <c r="BL207" s="16" t="s">
        <v>218</v>
      </c>
      <c r="BM207" s="151" t="s">
        <v>288</v>
      </c>
    </row>
    <row r="208" spans="1:65" s="2" customFormat="1" ht="21.75" customHeight="1">
      <c r="A208" s="28"/>
      <c r="B208" s="140"/>
      <c r="C208" s="225" t="s">
        <v>289</v>
      </c>
      <c r="D208" s="225" t="s">
        <v>171</v>
      </c>
      <c r="E208" s="226" t="s">
        <v>290</v>
      </c>
      <c r="F208" s="227" t="s">
        <v>291</v>
      </c>
      <c r="G208" s="228" t="s">
        <v>168</v>
      </c>
      <c r="H208" s="229">
        <v>1</v>
      </c>
      <c r="I208" s="230"/>
      <c r="J208" s="231">
        <f t="shared" si="0"/>
        <v>0</v>
      </c>
      <c r="K208" s="227" t="s">
        <v>147</v>
      </c>
      <c r="L208" s="168"/>
      <c r="M208" s="169" t="s">
        <v>1</v>
      </c>
      <c r="N208" s="170" t="s">
        <v>38</v>
      </c>
      <c r="O208" s="149">
        <v>0</v>
      </c>
      <c r="P208" s="149">
        <f t="shared" si="1"/>
        <v>0</v>
      </c>
      <c r="Q208" s="149">
        <v>0.00073</v>
      </c>
      <c r="R208" s="149">
        <f t="shared" si="2"/>
        <v>0.00073</v>
      </c>
      <c r="S208" s="149">
        <v>0</v>
      </c>
      <c r="T208" s="150">
        <f t="shared" si="3"/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1" t="s">
        <v>292</v>
      </c>
      <c r="AT208" s="151" t="s">
        <v>171</v>
      </c>
      <c r="AU208" s="151" t="s">
        <v>80</v>
      </c>
      <c r="AY208" s="16" t="s">
        <v>130</v>
      </c>
      <c r="BE208" s="152">
        <f t="shared" si="4"/>
        <v>0</v>
      </c>
      <c r="BF208" s="152">
        <f t="shared" si="5"/>
        <v>0</v>
      </c>
      <c r="BG208" s="152">
        <f t="shared" si="6"/>
        <v>0</v>
      </c>
      <c r="BH208" s="152">
        <f t="shared" si="7"/>
        <v>0</v>
      </c>
      <c r="BI208" s="152">
        <f t="shared" si="8"/>
        <v>0</v>
      </c>
      <c r="BJ208" s="16" t="s">
        <v>78</v>
      </c>
      <c r="BK208" s="152">
        <f t="shared" si="9"/>
        <v>0</v>
      </c>
      <c r="BL208" s="16" t="s">
        <v>218</v>
      </c>
      <c r="BM208" s="151" t="s">
        <v>293</v>
      </c>
    </row>
    <row r="209" spans="1:65" s="2" customFormat="1" ht="21.75" customHeight="1">
      <c r="A209" s="28"/>
      <c r="B209" s="140"/>
      <c r="C209" s="141" t="s">
        <v>294</v>
      </c>
      <c r="D209" s="141" t="s">
        <v>133</v>
      </c>
      <c r="E209" s="142" t="s">
        <v>295</v>
      </c>
      <c r="F209" s="143" t="s">
        <v>296</v>
      </c>
      <c r="G209" s="144" t="s">
        <v>146</v>
      </c>
      <c r="H209" s="145">
        <v>4.6</v>
      </c>
      <c r="I209" s="176"/>
      <c r="J209" s="146">
        <f t="shared" si="0"/>
        <v>0</v>
      </c>
      <c r="K209" s="143" t="s">
        <v>147</v>
      </c>
      <c r="L209" s="29"/>
      <c r="M209" s="147" t="s">
        <v>1</v>
      </c>
      <c r="N209" s="148" t="s">
        <v>38</v>
      </c>
      <c r="O209" s="149">
        <v>0.048</v>
      </c>
      <c r="P209" s="149">
        <f t="shared" si="1"/>
        <v>0.2208</v>
      </c>
      <c r="Q209" s="149">
        <v>0</v>
      </c>
      <c r="R209" s="149">
        <f t="shared" si="2"/>
        <v>0</v>
      </c>
      <c r="S209" s="149">
        <v>0</v>
      </c>
      <c r="T209" s="150">
        <f t="shared" si="3"/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51" t="s">
        <v>218</v>
      </c>
      <c r="AT209" s="151" t="s">
        <v>133</v>
      </c>
      <c r="AU209" s="151" t="s">
        <v>80</v>
      </c>
      <c r="AY209" s="16" t="s">
        <v>130</v>
      </c>
      <c r="BE209" s="152">
        <f t="shared" si="4"/>
        <v>0</v>
      </c>
      <c r="BF209" s="152">
        <f t="shared" si="5"/>
        <v>0</v>
      </c>
      <c r="BG209" s="152">
        <f t="shared" si="6"/>
        <v>0</v>
      </c>
      <c r="BH209" s="152">
        <f t="shared" si="7"/>
        <v>0</v>
      </c>
      <c r="BI209" s="152">
        <f t="shared" si="8"/>
        <v>0</v>
      </c>
      <c r="BJ209" s="16" t="s">
        <v>78</v>
      </c>
      <c r="BK209" s="152">
        <f t="shared" si="9"/>
        <v>0</v>
      </c>
      <c r="BL209" s="16" t="s">
        <v>218</v>
      </c>
      <c r="BM209" s="151" t="s">
        <v>297</v>
      </c>
    </row>
    <row r="210" spans="1:65" s="2" customFormat="1" ht="21.75" customHeight="1">
      <c r="A210" s="28"/>
      <c r="B210" s="140"/>
      <c r="C210" s="141" t="s">
        <v>292</v>
      </c>
      <c r="D210" s="141" t="s">
        <v>133</v>
      </c>
      <c r="E210" s="142" t="s">
        <v>298</v>
      </c>
      <c r="F210" s="143" t="s">
        <v>299</v>
      </c>
      <c r="G210" s="144" t="s">
        <v>146</v>
      </c>
      <c r="H210" s="145">
        <v>6</v>
      </c>
      <c r="I210" s="176"/>
      <c r="J210" s="146">
        <f t="shared" si="0"/>
        <v>0</v>
      </c>
      <c r="K210" s="143" t="s">
        <v>147</v>
      </c>
      <c r="L210" s="29"/>
      <c r="M210" s="147" t="s">
        <v>1</v>
      </c>
      <c r="N210" s="148" t="s">
        <v>38</v>
      </c>
      <c r="O210" s="149">
        <v>0.079</v>
      </c>
      <c r="P210" s="149">
        <f t="shared" si="1"/>
        <v>0.474</v>
      </c>
      <c r="Q210" s="149">
        <v>0</v>
      </c>
      <c r="R210" s="149">
        <f t="shared" si="2"/>
        <v>0</v>
      </c>
      <c r="S210" s="149">
        <v>0</v>
      </c>
      <c r="T210" s="150">
        <f t="shared" si="3"/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1" t="s">
        <v>218</v>
      </c>
      <c r="AT210" s="151" t="s">
        <v>133</v>
      </c>
      <c r="AU210" s="151" t="s">
        <v>80</v>
      </c>
      <c r="AY210" s="16" t="s">
        <v>130</v>
      </c>
      <c r="BE210" s="152">
        <f t="shared" si="4"/>
        <v>0</v>
      </c>
      <c r="BF210" s="152">
        <f t="shared" si="5"/>
        <v>0</v>
      </c>
      <c r="BG210" s="152">
        <f t="shared" si="6"/>
        <v>0</v>
      </c>
      <c r="BH210" s="152">
        <f t="shared" si="7"/>
        <v>0</v>
      </c>
      <c r="BI210" s="152">
        <f t="shared" si="8"/>
        <v>0</v>
      </c>
      <c r="BJ210" s="16" t="s">
        <v>78</v>
      </c>
      <c r="BK210" s="152">
        <f t="shared" si="9"/>
        <v>0</v>
      </c>
      <c r="BL210" s="16" t="s">
        <v>218</v>
      </c>
      <c r="BM210" s="151" t="s">
        <v>300</v>
      </c>
    </row>
    <row r="211" spans="1:65" s="2" customFormat="1" ht="21.75" customHeight="1">
      <c r="A211" s="28"/>
      <c r="B211" s="140"/>
      <c r="C211" s="141" t="s">
        <v>301</v>
      </c>
      <c r="D211" s="141" t="s">
        <v>133</v>
      </c>
      <c r="E211" s="142" t="s">
        <v>302</v>
      </c>
      <c r="F211" s="143" t="s">
        <v>303</v>
      </c>
      <c r="G211" s="144" t="s">
        <v>168</v>
      </c>
      <c r="H211" s="145">
        <v>1.8</v>
      </c>
      <c r="I211" s="176"/>
      <c r="J211" s="146">
        <f t="shared" si="0"/>
        <v>0</v>
      </c>
      <c r="K211" s="143" t="s">
        <v>147</v>
      </c>
      <c r="L211" s="29"/>
      <c r="M211" s="147" t="s">
        <v>1</v>
      </c>
      <c r="N211" s="148" t="s">
        <v>38</v>
      </c>
      <c r="O211" s="149">
        <v>0.879</v>
      </c>
      <c r="P211" s="149">
        <f t="shared" si="1"/>
        <v>1.5822</v>
      </c>
      <c r="Q211" s="149">
        <v>0</v>
      </c>
      <c r="R211" s="149">
        <f t="shared" si="2"/>
        <v>0</v>
      </c>
      <c r="S211" s="149">
        <v>0</v>
      </c>
      <c r="T211" s="150">
        <f t="shared" si="3"/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1" t="s">
        <v>218</v>
      </c>
      <c r="AT211" s="151" t="s">
        <v>133</v>
      </c>
      <c r="AU211" s="151" t="s">
        <v>80</v>
      </c>
      <c r="AY211" s="16" t="s">
        <v>130</v>
      </c>
      <c r="BE211" s="152">
        <f t="shared" si="4"/>
        <v>0</v>
      </c>
      <c r="BF211" s="152">
        <f t="shared" si="5"/>
        <v>0</v>
      </c>
      <c r="BG211" s="152">
        <f t="shared" si="6"/>
        <v>0</v>
      </c>
      <c r="BH211" s="152">
        <f t="shared" si="7"/>
        <v>0</v>
      </c>
      <c r="BI211" s="152">
        <f t="shared" si="8"/>
        <v>0</v>
      </c>
      <c r="BJ211" s="16" t="s">
        <v>78</v>
      </c>
      <c r="BK211" s="152">
        <f t="shared" si="9"/>
        <v>0</v>
      </c>
      <c r="BL211" s="16" t="s">
        <v>218</v>
      </c>
      <c r="BM211" s="151" t="s">
        <v>304</v>
      </c>
    </row>
    <row r="212" spans="2:51" s="13" customFormat="1" ht="12">
      <c r="B212" s="153"/>
      <c r="D212" s="154" t="s">
        <v>139</v>
      </c>
      <c r="E212" s="155" t="s">
        <v>1</v>
      </c>
      <c r="F212" s="156" t="s">
        <v>305</v>
      </c>
      <c r="H212" s="157">
        <v>1.8</v>
      </c>
      <c r="I212" s="177"/>
      <c r="L212" s="153"/>
      <c r="M212" s="158"/>
      <c r="N212" s="159"/>
      <c r="O212" s="159"/>
      <c r="P212" s="159"/>
      <c r="Q212" s="159"/>
      <c r="R212" s="159"/>
      <c r="S212" s="159"/>
      <c r="T212" s="160"/>
      <c r="AT212" s="155" t="s">
        <v>139</v>
      </c>
      <c r="AU212" s="155" t="s">
        <v>80</v>
      </c>
      <c r="AV212" s="13" t="s">
        <v>80</v>
      </c>
      <c r="AW212" s="13" t="s">
        <v>29</v>
      </c>
      <c r="AX212" s="13" t="s">
        <v>78</v>
      </c>
      <c r="AY212" s="155" t="s">
        <v>130</v>
      </c>
    </row>
    <row r="213" spans="1:65" s="2" customFormat="1" ht="16.5" customHeight="1">
      <c r="A213" s="28"/>
      <c r="B213" s="140"/>
      <c r="C213" s="141" t="s">
        <v>306</v>
      </c>
      <c r="D213" s="141" t="s">
        <v>133</v>
      </c>
      <c r="E213" s="142" t="s">
        <v>307</v>
      </c>
      <c r="F213" s="143" t="s">
        <v>308</v>
      </c>
      <c r="G213" s="144" t="s">
        <v>146</v>
      </c>
      <c r="H213" s="145">
        <v>15.6</v>
      </c>
      <c r="I213" s="176"/>
      <c r="J213" s="146">
        <f>ROUND(I213*H213,2)</f>
        <v>0</v>
      </c>
      <c r="K213" s="143" t="s">
        <v>147</v>
      </c>
      <c r="L213" s="29"/>
      <c r="M213" s="147" t="s">
        <v>1</v>
      </c>
      <c r="N213" s="148" t="s">
        <v>38</v>
      </c>
      <c r="O213" s="149">
        <v>0.465</v>
      </c>
      <c r="P213" s="149">
        <f>O213*H213</f>
        <v>7.2540000000000004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51" t="s">
        <v>218</v>
      </c>
      <c r="AT213" s="151" t="s">
        <v>133</v>
      </c>
      <c r="AU213" s="151" t="s">
        <v>80</v>
      </c>
      <c r="AY213" s="16" t="s">
        <v>130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6" t="s">
        <v>78</v>
      </c>
      <c r="BK213" s="152">
        <f>ROUND(I213*H213,2)</f>
        <v>0</v>
      </c>
      <c r="BL213" s="16" t="s">
        <v>218</v>
      </c>
      <c r="BM213" s="151" t="s">
        <v>309</v>
      </c>
    </row>
    <row r="214" spans="2:51" s="13" customFormat="1" ht="12">
      <c r="B214" s="153"/>
      <c r="D214" s="154" t="s">
        <v>139</v>
      </c>
      <c r="E214" s="155" t="s">
        <v>1</v>
      </c>
      <c r="F214" s="156" t="s">
        <v>310</v>
      </c>
      <c r="H214" s="157">
        <v>15.6</v>
      </c>
      <c r="I214" s="177"/>
      <c r="L214" s="153"/>
      <c r="M214" s="158"/>
      <c r="N214" s="159"/>
      <c r="O214" s="159"/>
      <c r="P214" s="159"/>
      <c r="Q214" s="159"/>
      <c r="R214" s="159"/>
      <c r="S214" s="159"/>
      <c r="T214" s="160"/>
      <c r="AT214" s="155" t="s">
        <v>139</v>
      </c>
      <c r="AU214" s="155" t="s">
        <v>80</v>
      </c>
      <c r="AV214" s="13" t="s">
        <v>80</v>
      </c>
      <c r="AW214" s="13" t="s">
        <v>29</v>
      </c>
      <c r="AX214" s="13" t="s">
        <v>78</v>
      </c>
      <c r="AY214" s="155" t="s">
        <v>130</v>
      </c>
    </row>
    <row r="215" spans="1:65" s="2" customFormat="1" ht="16.5" customHeight="1">
      <c r="A215" s="28"/>
      <c r="B215" s="140"/>
      <c r="C215" s="141" t="s">
        <v>311</v>
      </c>
      <c r="D215" s="141" t="s">
        <v>133</v>
      </c>
      <c r="E215" s="142" t="s">
        <v>312</v>
      </c>
      <c r="F215" s="143" t="s">
        <v>313</v>
      </c>
      <c r="G215" s="144" t="s">
        <v>168</v>
      </c>
      <c r="H215" s="145">
        <v>1</v>
      </c>
      <c r="I215" s="176"/>
      <c r="J215" s="146">
        <f>ROUND(I215*H215,2)</f>
        <v>0</v>
      </c>
      <c r="K215" s="143" t="s">
        <v>147</v>
      </c>
      <c r="L215" s="29"/>
      <c r="M215" s="147" t="s">
        <v>1</v>
      </c>
      <c r="N215" s="148" t="s">
        <v>38</v>
      </c>
      <c r="O215" s="149">
        <v>0.124</v>
      </c>
      <c r="P215" s="149">
        <f>O215*H215</f>
        <v>0.124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51" t="s">
        <v>218</v>
      </c>
      <c r="AT215" s="151" t="s">
        <v>133</v>
      </c>
      <c r="AU215" s="151" t="s">
        <v>80</v>
      </c>
      <c r="AY215" s="16" t="s">
        <v>130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6" t="s">
        <v>78</v>
      </c>
      <c r="BK215" s="152">
        <f>ROUND(I215*H215,2)</f>
        <v>0</v>
      </c>
      <c r="BL215" s="16" t="s">
        <v>218</v>
      </c>
      <c r="BM215" s="151" t="s">
        <v>314</v>
      </c>
    </row>
    <row r="216" spans="1:65" s="2" customFormat="1" ht="16.5" customHeight="1">
      <c r="A216" s="28"/>
      <c r="B216" s="140"/>
      <c r="C216" s="141" t="s">
        <v>315</v>
      </c>
      <c r="D216" s="141" t="s">
        <v>133</v>
      </c>
      <c r="E216" s="142" t="s">
        <v>316</v>
      </c>
      <c r="F216" s="143" t="s">
        <v>317</v>
      </c>
      <c r="G216" s="144" t="s">
        <v>318</v>
      </c>
      <c r="H216" s="145">
        <v>1</v>
      </c>
      <c r="I216" s="176"/>
      <c r="J216" s="146">
        <f>ROUND(I216*H216,2)</f>
        <v>0</v>
      </c>
      <c r="K216" s="143" t="s">
        <v>1</v>
      </c>
      <c r="L216" s="29"/>
      <c r="M216" s="147" t="s">
        <v>1</v>
      </c>
      <c r="N216" s="148" t="s">
        <v>38</v>
      </c>
      <c r="O216" s="149">
        <v>0.879</v>
      </c>
      <c r="P216" s="149">
        <f>O216*H216</f>
        <v>0.879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1" t="s">
        <v>218</v>
      </c>
      <c r="AT216" s="151" t="s">
        <v>133</v>
      </c>
      <c r="AU216" s="151" t="s">
        <v>80</v>
      </c>
      <c r="AY216" s="16" t="s">
        <v>130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6" t="s">
        <v>78</v>
      </c>
      <c r="BK216" s="152">
        <f>ROUND(I216*H216,2)</f>
        <v>0</v>
      </c>
      <c r="BL216" s="16" t="s">
        <v>218</v>
      </c>
      <c r="BM216" s="151" t="s">
        <v>319</v>
      </c>
    </row>
    <row r="217" spans="1:65" s="2" customFormat="1" ht="33" customHeight="1">
      <c r="A217" s="28"/>
      <c r="B217" s="140"/>
      <c r="C217" s="141" t="s">
        <v>320</v>
      </c>
      <c r="D217" s="141" t="s">
        <v>133</v>
      </c>
      <c r="E217" s="142" t="s">
        <v>321</v>
      </c>
      <c r="F217" s="143" t="s">
        <v>322</v>
      </c>
      <c r="G217" s="144" t="s">
        <v>216</v>
      </c>
      <c r="H217" s="145">
        <v>0.325</v>
      </c>
      <c r="I217" s="176"/>
      <c r="J217" s="146">
        <f>ROUND(I217*H217,2)</f>
        <v>0</v>
      </c>
      <c r="K217" s="143" t="s">
        <v>147</v>
      </c>
      <c r="L217" s="29"/>
      <c r="M217" s="147" t="s">
        <v>1</v>
      </c>
      <c r="N217" s="148" t="s">
        <v>38</v>
      </c>
      <c r="O217" s="149">
        <v>1.47</v>
      </c>
      <c r="P217" s="149">
        <f>O217*H217</f>
        <v>0.47775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51" t="s">
        <v>218</v>
      </c>
      <c r="AT217" s="151" t="s">
        <v>133</v>
      </c>
      <c r="AU217" s="151" t="s">
        <v>80</v>
      </c>
      <c r="AY217" s="16" t="s">
        <v>130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6" t="s">
        <v>78</v>
      </c>
      <c r="BK217" s="152">
        <f>ROUND(I217*H217,2)</f>
        <v>0</v>
      </c>
      <c r="BL217" s="16" t="s">
        <v>218</v>
      </c>
      <c r="BM217" s="151" t="s">
        <v>323</v>
      </c>
    </row>
    <row r="218" spans="2:63" s="12" customFormat="1" ht="22.9" customHeight="1">
      <c r="B218" s="128"/>
      <c r="D218" s="129" t="s">
        <v>72</v>
      </c>
      <c r="E218" s="138" t="s">
        <v>324</v>
      </c>
      <c r="F218" s="138" t="s">
        <v>325</v>
      </c>
      <c r="I218" s="179"/>
      <c r="J218" s="139">
        <f>BK218</f>
        <v>0</v>
      </c>
      <c r="L218" s="128"/>
      <c r="M218" s="132"/>
      <c r="N218" s="133"/>
      <c r="O218" s="133"/>
      <c r="P218" s="134">
        <f>SUM(P219:P227)</f>
        <v>23.921407000000002</v>
      </c>
      <c r="Q218" s="133"/>
      <c r="R218" s="134">
        <f>SUM(R219:R227)</f>
        <v>0.044439</v>
      </c>
      <c r="S218" s="133"/>
      <c r="T218" s="135">
        <f>SUM(T219:T227)</f>
        <v>0</v>
      </c>
      <c r="AR218" s="129" t="s">
        <v>80</v>
      </c>
      <c r="AT218" s="136" t="s">
        <v>72</v>
      </c>
      <c r="AU218" s="136" t="s">
        <v>78</v>
      </c>
      <c r="AY218" s="129" t="s">
        <v>130</v>
      </c>
      <c r="BK218" s="137">
        <f>SUM(BK219:BK227)</f>
        <v>0</v>
      </c>
    </row>
    <row r="219" spans="1:65" s="2" customFormat="1" ht="21.75" customHeight="1">
      <c r="A219" s="28"/>
      <c r="B219" s="140"/>
      <c r="C219" s="141" t="s">
        <v>326</v>
      </c>
      <c r="D219" s="141" t="s">
        <v>133</v>
      </c>
      <c r="E219" s="142" t="s">
        <v>327</v>
      </c>
      <c r="F219" s="143" t="s">
        <v>328</v>
      </c>
      <c r="G219" s="144" t="s">
        <v>146</v>
      </c>
      <c r="H219" s="145">
        <v>27.3</v>
      </c>
      <c r="I219" s="176"/>
      <c r="J219" s="146">
        <f>ROUND(I219*H219,2)</f>
        <v>0</v>
      </c>
      <c r="K219" s="143" t="s">
        <v>147</v>
      </c>
      <c r="L219" s="29"/>
      <c r="M219" s="147" t="s">
        <v>1</v>
      </c>
      <c r="N219" s="148" t="s">
        <v>38</v>
      </c>
      <c r="O219" s="149">
        <v>0.616</v>
      </c>
      <c r="P219" s="149">
        <f>O219*H219</f>
        <v>16.8168</v>
      </c>
      <c r="Q219" s="149">
        <v>0.00116</v>
      </c>
      <c r="R219" s="149">
        <f>Q219*H219</f>
        <v>0.031668</v>
      </c>
      <c r="S219" s="149">
        <v>0</v>
      </c>
      <c r="T219" s="150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51" t="s">
        <v>218</v>
      </c>
      <c r="AT219" s="151" t="s">
        <v>133</v>
      </c>
      <c r="AU219" s="151" t="s">
        <v>80</v>
      </c>
      <c r="AY219" s="16" t="s">
        <v>130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6" t="s">
        <v>78</v>
      </c>
      <c r="BK219" s="152">
        <f>ROUND(I219*H219,2)</f>
        <v>0</v>
      </c>
      <c r="BL219" s="16" t="s">
        <v>218</v>
      </c>
      <c r="BM219" s="151" t="s">
        <v>329</v>
      </c>
    </row>
    <row r="220" spans="2:51" s="13" customFormat="1" ht="12">
      <c r="B220" s="153"/>
      <c r="D220" s="154" t="s">
        <v>139</v>
      </c>
      <c r="E220" s="155" t="s">
        <v>1</v>
      </c>
      <c r="F220" s="156" t="s">
        <v>330</v>
      </c>
      <c r="H220" s="157">
        <v>27.3</v>
      </c>
      <c r="I220" s="177"/>
      <c r="L220" s="153"/>
      <c r="M220" s="158"/>
      <c r="N220" s="159"/>
      <c r="O220" s="159"/>
      <c r="P220" s="159"/>
      <c r="Q220" s="159"/>
      <c r="R220" s="159"/>
      <c r="S220" s="159"/>
      <c r="T220" s="160"/>
      <c r="AT220" s="155" t="s">
        <v>139</v>
      </c>
      <c r="AU220" s="155" t="s">
        <v>80</v>
      </c>
      <c r="AV220" s="13" t="s">
        <v>80</v>
      </c>
      <c r="AW220" s="13" t="s">
        <v>29</v>
      </c>
      <c r="AX220" s="13" t="s">
        <v>78</v>
      </c>
      <c r="AY220" s="155" t="s">
        <v>130</v>
      </c>
    </row>
    <row r="221" spans="1:65" s="2" customFormat="1" ht="16.5" customHeight="1">
      <c r="A221" s="28"/>
      <c r="B221" s="140"/>
      <c r="C221" s="141" t="s">
        <v>331</v>
      </c>
      <c r="D221" s="141" t="s">
        <v>133</v>
      </c>
      <c r="E221" s="142" t="s">
        <v>332</v>
      </c>
      <c r="F221" s="143" t="s">
        <v>333</v>
      </c>
      <c r="G221" s="144" t="s">
        <v>146</v>
      </c>
      <c r="H221" s="145">
        <v>27.3</v>
      </c>
      <c r="I221" s="176"/>
      <c r="J221" s="146">
        <f aca="true" t="shared" si="10" ref="J221:J227">ROUND(I221*H221,2)</f>
        <v>0</v>
      </c>
      <c r="K221" s="143" t="s">
        <v>147</v>
      </c>
      <c r="L221" s="29"/>
      <c r="M221" s="147" t="s">
        <v>1</v>
      </c>
      <c r="N221" s="148" t="s">
        <v>38</v>
      </c>
      <c r="O221" s="149">
        <v>0.062</v>
      </c>
      <c r="P221" s="149">
        <f aca="true" t="shared" si="11" ref="P221:P227">O221*H221</f>
        <v>1.6926</v>
      </c>
      <c r="Q221" s="149">
        <v>0.00016</v>
      </c>
      <c r="R221" s="149">
        <f aca="true" t="shared" si="12" ref="R221:R227">Q221*H221</f>
        <v>0.004368</v>
      </c>
      <c r="S221" s="149">
        <v>0</v>
      </c>
      <c r="T221" s="150">
        <f aca="true" t="shared" si="13" ref="T221:T227"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1" t="s">
        <v>218</v>
      </c>
      <c r="AT221" s="151" t="s">
        <v>133</v>
      </c>
      <c r="AU221" s="151" t="s">
        <v>80</v>
      </c>
      <c r="AY221" s="16" t="s">
        <v>130</v>
      </c>
      <c r="BE221" s="152">
        <f aca="true" t="shared" si="14" ref="BE221:BE227">IF(N221="základní",J221,0)</f>
        <v>0</v>
      </c>
      <c r="BF221" s="152">
        <f aca="true" t="shared" si="15" ref="BF221:BF227">IF(N221="snížená",J221,0)</f>
        <v>0</v>
      </c>
      <c r="BG221" s="152">
        <f aca="true" t="shared" si="16" ref="BG221:BG227">IF(N221="zákl. přenesená",J221,0)</f>
        <v>0</v>
      </c>
      <c r="BH221" s="152">
        <f aca="true" t="shared" si="17" ref="BH221:BH227">IF(N221="sníž. přenesená",J221,0)</f>
        <v>0</v>
      </c>
      <c r="BI221" s="152">
        <f aca="true" t="shared" si="18" ref="BI221:BI227">IF(N221="nulová",J221,0)</f>
        <v>0</v>
      </c>
      <c r="BJ221" s="16" t="s">
        <v>78</v>
      </c>
      <c r="BK221" s="152">
        <f aca="true" t="shared" si="19" ref="BK221:BK227">ROUND(I221*H221,2)</f>
        <v>0</v>
      </c>
      <c r="BL221" s="16" t="s">
        <v>218</v>
      </c>
      <c r="BM221" s="151" t="s">
        <v>334</v>
      </c>
    </row>
    <row r="222" spans="1:65" s="2" customFormat="1" ht="21.75" customHeight="1">
      <c r="A222" s="28"/>
      <c r="B222" s="140"/>
      <c r="C222" s="141" t="s">
        <v>335</v>
      </c>
      <c r="D222" s="141" t="s">
        <v>133</v>
      </c>
      <c r="E222" s="142" t="s">
        <v>336</v>
      </c>
      <c r="F222" s="143" t="s">
        <v>337</v>
      </c>
      <c r="G222" s="144" t="s">
        <v>168</v>
      </c>
      <c r="H222" s="145">
        <v>7</v>
      </c>
      <c r="I222" s="176"/>
      <c r="J222" s="146">
        <f t="shared" si="10"/>
        <v>0</v>
      </c>
      <c r="K222" s="143" t="s">
        <v>147</v>
      </c>
      <c r="L222" s="29"/>
      <c r="M222" s="147" t="s">
        <v>1</v>
      </c>
      <c r="N222" s="148" t="s">
        <v>38</v>
      </c>
      <c r="O222" s="149">
        <v>0.17</v>
      </c>
      <c r="P222" s="149">
        <f t="shared" si="11"/>
        <v>1.1900000000000002</v>
      </c>
      <c r="Q222" s="149">
        <v>0.00017</v>
      </c>
      <c r="R222" s="149">
        <f t="shared" si="12"/>
        <v>0.00119</v>
      </c>
      <c r="S222" s="149">
        <v>0</v>
      </c>
      <c r="T222" s="150">
        <f t="shared" si="13"/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1" t="s">
        <v>218</v>
      </c>
      <c r="AT222" s="151" t="s">
        <v>133</v>
      </c>
      <c r="AU222" s="151" t="s">
        <v>80</v>
      </c>
      <c r="AY222" s="16" t="s">
        <v>130</v>
      </c>
      <c r="BE222" s="152">
        <f t="shared" si="14"/>
        <v>0</v>
      </c>
      <c r="BF222" s="152">
        <f t="shared" si="15"/>
        <v>0</v>
      </c>
      <c r="BG222" s="152">
        <f t="shared" si="16"/>
        <v>0</v>
      </c>
      <c r="BH222" s="152">
        <f t="shared" si="17"/>
        <v>0</v>
      </c>
      <c r="BI222" s="152">
        <f t="shared" si="18"/>
        <v>0</v>
      </c>
      <c r="BJ222" s="16" t="s">
        <v>78</v>
      </c>
      <c r="BK222" s="152">
        <f t="shared" si="19"/>
        <v>0</v>
      </c>
      <c r="BL222" s="16" t="s">
        <v>218</v>
      </c>
      <c r="BM222" s="151" t="s">
        <v>338</v>
      </c>
    </row>
    <row r="223" spans="1:65" s="2" customFormat="1" ht="21.75" customHeight="1">
      <c r="A223" s="28"/>
      <c r="B223" s="140"/>
      <c r="C223" s="141" t="s">
        <v>339</v>
      </c>
      <c r="D223" s="141" t="s">
        <v>133</v>
      </c>
      <c r="E223" s="142" t="s">
        <v>340</v>
      </c>
      <c r="F223" s="143" t="s">
        <v>617</v>
      </c>
      <c r="G223" s="144" t="s">
        <v>168</v>
      </c>
      <c r="H223" s="145">
        <v>2</v>
      </c>
      <c r="I223" s="176"/>
      <c r="J223" s="146">
        <f t="shared" si="10"/>
        <v>0</v>
      </c>
      <c r="K223" s="143" t="s">
        <v>147</v>
      </c>
      <c r="L223" s="29"/>
      <c r="M223" s="147" t="s">
        <v>1</v>
      </c>
      <c r="N223" s="148" t="s">
        <v>38</v>
      </c>
      <c r="O223" s="149">
        <v>0.375</v>
      </c>
      <c r="P223" s="149">
        <f t="shared" si="11"/>
        <v>0.75</v>
      </c>
      <c r="Q223" s="149">
        <v>0.00127</v>
      </c>
      <c r="R223" s="149">
        <f t="shared" si="12"/>
        <v>0.00254</v>
      </c>
      <c r="S223" s="149">
        <v>0</v>
      </c>
      <c r="T223" s="150">
        <f t="shared" si="13"/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1" t="s">
        <v>218</v>
      </c>
      <c r="AT223" s="151" t="s">
        <v>133</v>
      </c>
      <c r="AU223" s="151" t="s">
        <v>80</v>
      </c>
      <c r="AY223" s="16" t="s">
        <v>130</v>
      </c>
      <c r="BE223" s="152">
        <f t="shared" si="14"/>
        <v>0</v>
      </c>
      <c r="BF223" s="152">
        <f t="shared" si="15"/>
        <v>0</v>
      </c>
      <c r="BG223" s="152">
        <f t="shared" si="16"/>
        <v>0</v>
      </c>
      <c r="BH223" s="152">
        <f t="shared" si="17"/>
        <v>0</v>
      </c>
      <c r="BI223" s="152">
        <f t="shared" si="18"/>
        <v>0</v>
      </c>
      <c r="BJ223" s="16" t="s">
        <v>78</v>
      </c>
      <c r="BK223" s="152">
        <f t="shared" si="19"/>
        <v>0</v>
      </c>
      <c r="BL223" s="16" t="s">
        <v>218</v>
      </c>
      <c r="BM223" s="151" t="s">
        <v>341</v>
      </c>
    </row>
    <row r="224" spans="1:65" s="2" customFormat="1" ht="16.5" customHeight="1">
      <c r="A224" s="28"/>
      <c r="B224" s="140"/>
      <c r="C224" s="141" t="s">
        <v>342</v>
      </c>
      <c r="D224" s="141" t="s">
        <v>133</v>
      </c>
      <c r="E224" s="142" t="s">
        <v>343</v>
      </c>
      <c r="F224" s="143" t="s">
        <v>344</v>
      </c>
      <c r="G224" s="144" t="s">
        <v>345</v>
      </c>
      <c r="H224" s="145">
        <v>2</v>
      </c>
      <c r="I224" s="176"/>
      <c r="J224" s="146">
        <f t="shared" si="10"/>
        <v>0</v>
      </c>
      <c r="K224" s="143" t="s">
        <v>147</v>
      </c>
      <c r="L224" s="29"/>
      <c r="M224" s="147" t="s">
        <v>1</v>
      </c>
      <c r="N224" s="148" t="s">
        <v>38</v>
      </c>
      <c r="O224" s="149">
        <v>0.5</v>
      </c>
      <c r="P224" s="149">
        <f t="shared" si="11"/>
        <v>1</v>
      </c>
      <c r="Q224" s="149">
        <v>0.002</v>
      </c>
      <c r="R224" s="149">
        <f t="shared" si="12"/>
        <v>0.004</v>
      </c>
      <c r="S224" s="149">
        <v>0</v>
      </c>
      <c r="T224" s="150">
        <f t="shared" si="13"/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1" t="s">
        <v>218</v>
      </c>
      <c r="AT224" s="151" t="s">
        <v>133</v>
      </c>
      <c r="AU224" s="151" t="s">
        <v>80</v>
      </c>
      <c r="AY224" s="16" t="s">
        <v>130</v>
      </c>
      <c r="BE224" s="152">
        <f t="shared" si="14"/>
        <v>0</v>
      </c>
      <c r="BF224" s="152">
        <f t="shared" si="15"/>
        <v>0</v>
      </c>
      <c r="BG224" s="152">
        <f t="shared" si="16"/>
        <v>0</v>
      </c>
      <c r="BH224" s="152">
        <f t="shared" si="17"/>
        <v>0</v>
      </c>
      <c r="BI224" s="152">
        <f t="shared" si="18"/>
        <v>0</v>
      </c>
      <c r="BJ224" s="16" t="s">
        <v>78</v>
      </c>
      <c r="BK224" s="152">
        <f t="shared" si="19"/>
        <v>0</v>
      </c>
      <c r="BL224" s="16" t="s">
        <v>218</v>
      </c>
      <c r="BM224" s="151" t="s">
        <v>346</v>
      </c>
    </row>
    <row r="225" spans="1:65" s="2" customFormat="1" ht="21.75" customHeight="1">
      <c r="A225" s="28"/>
      <c r="B225" s="140"/>
      <c r="C225" s="141" t="s">
        <v>347</v>
      </c>
      <c r="D225" s="141" t="s">
        <v>133</v>
      </c>
      <c r="E225" s="142" t="s">
        <v>348</v>
      </c>
      <c r="F225" s="143" t="s">
        <v>349</v>
      </c>
      <c r="G225" s="144" t="s">
        <v>146</v>
      </c>
      <c r="H225" s="145">
        <v>27.3</v>
      </c>
      <c r="I225" s="176"/>
      <c r="J225" s="146">
        <f t="shared" si="10"/>
        <v>0</v>
      </c>
      <c r="K225" s="143" t="s">
        <v>147</v>
      </c>
      <c r="L225" s="29"/>
      <c r="M225" s="147" t="s">
        <v>1</v>
      </c>
      <c r="N225" s="148" t="s">
        <v>38</v>
      </c>
      <c r="O225" s="149">
        <v>0.082</v>
      </c>
      <c r="P225" s="149">
        <f t="shared" si="11"/>
        <v>2.2386000000000004</v>
      </c>
      <c r="Q225" s="149">
        <v>1E-05</v>
      </c>
      <c r="R225" s="149">
        <f t="shared" si="12"/>
        <v>0.000273</v>
      </c>
      <c r="S225" s="149">
        <v>0</v>
      </c>
      <c r="T225" s="150">
        <f t="shared" si="13"/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1" t="s">
        <v>218</v>
      </c>
      <c r="AT225" s="151" t="s">
        <v>133</v>
      </c>
      <c r="AU225" s="151" t="s">
        <v>80</v>
      </c>
      <c r="AY225" s="16" t="s">
        <v>130</v>
      </c>
      <c r="BE225" s="152">
        <f t="shared" si="14"/>
        <v>0</v>
      </c>
      <c r="BF225" s="152">
        <f t="shared" si="15"/>
        <v>0</v>
      </c>
      <c r="BG225" s="152">
        <f t="shared" si="16"/>
        <v>0</v>
      </c>
      <c r="BH225" s="152">
        <f t="shared" si="17"/>
        <v>0</v>
      </c>
      <c r="BI225" s="152">
        <f t="shared" si="18"/>
        <v>0</v>
      </c>
      <c r="BJ225" s="16" t="s">
        <v>78</v>
      </c>
      <c r="BK225" s="152">
        <f t="shared" si="19"/>
        <v>0</v>
      </c>
      <c r="BL225" s="16" t="s">
        <v>218</v>
      </c>
      <c r="BM225" s="151" t="s">
        <v>350</v>
      </c>
    </row>
    <row r="226" spans="1:65" s="2" customFormat="1" ht="21.75" customHeight="1">
      <c r="A226" s="28"/>
      <c r="B226" s="140"/>
      <c r="C226" s="141" t="s">
        <v>351</v>
      </c>
      <c r="D226" s="141" t="s">
        <v>133</v>
      </c>
      <c r="E226" s="142" t="s">
        <v>352</v>
      </c>
      <c r="F226" s="143" t="s">
        <v>353</v>
      </c>
      <c r="G226" s="144" t="s">
        <v>318</v>
      </c>
      <c r="H226" s="145">
        <v>1</v>
      </c>
      <c r="I226" s="176"/>
      <c r="J226" s="146">
        <f t="shared" si="10"/>
        <v>0</v>
      </c>
      <c r="K226" s="143" t="s">
        <v>1</v>
      </c>
      <c r="L226" s="29"/>
      <c r="M226" s="147" t="s">
        <v>1</v>
      </c>
      <c r="N226" s="148" t="s">
        <v>38</v>
      </c>
      <c r="O226" s="149">
        <v>0.179</v>
      </c>
      <c r="P226" s="149">
        <f t="shared" si="11"/>
        <v>0.179</v>
      </c>
      <c r="Q226" s="149">
        <v>0.0004</v>
      </c>
      <c r="R226" s="149">
        <f t="shared" si="12"/>
        <v>0.0004</v>
      </c>
      <c r="S226" s="149">
        <v>0</v>
      </c>
      <c r="T226" s="150">
        <f t="shared" si="13"/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1" t="s">
        <v>218</v>
      </c>
      <c r="AT226" s="151" t="s">
        <v>133</v>
      </c>
      <c r="AU226" s="151" t="s">
        <v>80</v>
      </c>
      <c r="AY226" s="16" t="s">
        <v>130</v>
      </c>
      <c r="BE226" s="152">
        <f t="shared" si="14"/>
        <v>0</v>
      </c>
      <c r="BF226" s="152">
        <f t="shared" si="15"/>
        <v>0</v>
      </c>
      <c r="BG226" s="152">
        <f t="shared" si="16"/>
        <v>0</v>
      </c>
      <c r="BH226" s="152">
        <f t="shared" si="17"/>
        <v>0</v>
      </c>
      <c r="BI226" s="152">
        <f t="shared" si="18"/>
        <v>0</v>
      </c>
      <c r="BJ226" s="16" t="s">
        <v>78</v>
      </c>
      <c r="BK226" s="152">
        <f t="shared" si="19"/>
        <v>0</v>
      </c>
      <c r="BL226" s="16" t="s">
        <v>218</v>
      </c>
      <c r="BM226" s="151" t="s">
        <v>354</v>
      </c>
    </row>
    <row r="227" spans="1:65" s="2" customFormat="1" ht="33" customHeight="1">
      <c r="A227" s="28"/>
      <c r="B227" s="140"/>
      <c r="C227" s="141" t="s">
        <v>355</v>
      </c>
      <c r="D227" s="141" t="s">
        <v>133</v>
      </c>
      <c r="E227" s="142" t="s">
        <v>356</v>
      </c>
      <c r="F227" s="143" t="s">
        <v>357</v>
      </c>
      <c r="G227" s="144" t="s">
        <v>216</v>
      </c>
      <c r="H227" s="145">
        <v>0.041</v>
      </c>
      <c r="I227" s="176"/>
      <c r="J227" s="146">
        <f t="shared" si="10"/>
        <v>0</v>
      </c>
      <c r="K227" s="143" t="s">
        <v>147</v>
      </c>
      <c r="L227" s="29"/>
      <c r="M227" s="147" t="s">
        <v>1</v>
      </c>
      <c r="N227" s="148" t="s">
        <v>38</v>
      </c>
      <c r="O227" s="149">
        <v>1.327</v>
      </c>
      <c r="P227" s="149">
        <f t="shared" si="11"/>
        <v>0.054407000000000004</v>
      </c>
      <c r="Q227" s="149">
        <v>0</v>
      </c>
      <c r="R227" s="149">
        <f t="shared" si="12"/>
        <v>0</v>
      </c>
      <c r="S227" s="149">
        <v>0</v>
      </c>
      <c r="T227" s="150">
        <f t="shared" si="13"/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1" t="s">
        <v>218</v>
      </c>
      <c r="AT227" s="151" t="s">
        <v>133</v>
      </c>
      <c r="AU227" s="151" t="s">
        <v>80</v>
      </c>
      <c r="AY227" s="16" t="s">
        <v>130</v>
      </c>
      <c r="BE227" s="152">
        <f t="shared" si="14"/>
        <v>0</v>
      </c>
      <c r="BF227" s="152">
        <f t="shared" si="15"/>
        <v>0</v>
      </c>
      <c r="BG227" s="152">
        <f t="shared" si="16"/>
        <v>0</v>
      </c>
      <c r="BH227" s="152">
        <f t="shared" si="17"/>
        <v>0</v>
      </c>
      <c r="BI227" s="152">
        <f t="shared" si="18"/>
        <v>0</v>
      </c>
      <c r="BJ227" s="16" t="s">
        <v>78</v>
      </c>
      <c r="BK227" s="152">
        <f t="shared" si="19"/>
        <v>0</v>
      </c>
      <c r="BL227" s="16" t="s">
        <v>218</v>
      </c>
      <c r="BM227" s="151" t="s">
        <v>358</v>
      </c>
    </row>
    <row r="228" spans="2:63" s="12" customFormat="1" ht="22.9" customHeight="1">
      <c r="B228" s="128"/>
      <c r="D228" s="129" t="s">
        <v>72</v>
      </c>
      <c r="E228" s="138" t="s">
        <v>359</v>
      </c>
      <c r="F228" s="138" t="s">
        <v>360</v>
      </c>
      <c r="I228" s="179"/>
      <c r="J228" s="139">
        <f>BK228</f>
        <v>0</v>
      </c>
      <c r="L228" s="128"/>
      <c r="M228" s="132"/>
      <c r="N228" s="133"/>
      <c r="O228" s="133"/>
      <c r="P228" s="134">
        <f>SUM(P229:P253)</f>
        <v>31.451154999999993</v>
      </c>
      <c r="Q228" s="133"/>
      <c r="R228" s="134">
        <f>SUM(R229:R253)</f>
        <v>0.20781000000000002</v>
      </c>
      <c r="S228" s="133"/>
      <c r="T228" s="135">
        <f>SUM(T229:T253)</f>
        <v>0.33378</v>
      </c>
      <c r="AR228" s="129" t="s">
        <v>80</v>
      </c>
      <c r="AT228" s="136" t="s">
        <v>72</v>
      </c>
      <c r="AU228" s="136" t="s">
        <v>78</v>
      </c>
      <c r="AY228" s="129" t="s">
        <v>130</v>
      </c>
      <c r="BK228" s="137">
        <f>SUM(BK229:BK253)</f>
        <v>0</v>
      </c>
    </row>
    <row r="229" spans="1:65" s="2" customFormat="1" ht="16.5" customHeight="1">
      <c r="A229" s="28"/>
      <c r="B229" s="140"/>
      <c r="C229" s="141" t="s">
        <v>361</v>
      </c>
      <c r="D229" s="141" t="s">
        <v>133</v>
      </c>
      <c r="E229" s="142" t="s">
        <v>362</v>
      </c>
      <c r="F229" s="143" t="s">
        <v>363</v>
      </c>
      <c r="G229" s="144" t="s">
        <v>345</v>
      </c>
      <c r="H229" s="145">
        <v>5</v>
      </c>
      <c r="I229" s="176"/>
      <c r="J229" s="146">
        <f aca="true" t="shared" si="20" ref="J229:J245">ROUND(I229*H229,2)</f>
        <v>0</v>
      </c>
      <c r="K229" s="143" t="s">
        <v>147</v>
      </c>
      <c r="L229" s="29"/>
      <c r="M229" s="147" t="s">
        <v>1</v>
      </c>
      <c r="N229" s="148" t="s">
        <v>38</v>
      </c>
      <c r="O229" s="149">
        <v>0.465</v>
      </c>
      <c r="P229" s="149">
        <f aca="true" t="shared" si="21" ref="P229:P245">O229*H229</f>
        <v>2.325</v>
      </c>
      <c r="Q229" s="149">
        <v>0</v>
      </c>
      <c r="R229" s="149">
        <f aca="true" t="shared" si="22" ref="R229:R245">Q229*H229</f>
        <v>0</v>
      </c>
      <c r="S229" s="149">
        <v>0.0342</v>
      </c>
      <c r="T229" s="150">
        <f aca="true" t="shared" si="23" ref="T229:T245">S229*H229</f>
        <v>0.171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1" t="s">
        <v>218</v>
      </c>
      <c r="AT229" s="151" t="s">
        <v>133</v>
      </c>
      <c r="AU229" s="151" t="s">
        <v>80</v>
      </c>
      <c r="AY229" s="16" t="s">
        <v>130</v>
      </c>
      <c r="BE229" s="152">
        <f aca="true" t="shared" si="24" ref="BE229:BE245">IF(N229="základní",J229,0)</f>
        <v>0</v>
      </c>
      <c r="BF229" s="152">
        <f aca="true" t="shared" si="25" ref="BF229:BF245">IF(N229="snížená",J229,0)</f>
        <v>0</v>
      </c>
      <c r="BG229" s="152">
        <f aca="true" t="shared" si="26" ref="BG229:BG245">IF(N229="zákl. přenesená",J229,0)</f>
        <v>0</v>
      </c>
      <c r="BH229" s="152">
        <f aca="true" t="shared" si="27" ref="BH229:BH245">IF(N229="sníž. přenesená",J229,0)</f>
        <v>0</v>
      </c>
      <c r="BI229" s="152">
        <f aca="true" t="shared" si="28" ref="BI229:BI245">IF(N229="nulová",J229,0)</f>
        <v>0</v>
      </c>
      <c r="BJ229" s="16" t="s">
        <v>78</v>
      </c>
      <c r="BK229" s="152">
        <f aca="true" t="shared" si="29" ref="BK229:BK245">ROUND(I229*H229,2)</f>
        <v>0</v>
      </c>
      <c r="BL229" s="16" t="s">
        <v>218</v>
      </c>
      <c r="BM229" s="151" t="s">
        <v>364</v>
      </c>
    </row>
    <row r="230" spans="1:65" s="2" customFormat="1" ht="33" customHeight="1">
      <c r="A230" s="28"/>
      <c r="B230" s="140"/>
      <c r="C230" s="141" t="s">
        <v>365</v>
      </c>
      <c r="D230" s="141" t="s">
        <v>133</v>
      </c>
      <c r="E230" s="142" t="s">
        <v>366</v>
      </c>
      <c r="F230" s="143" t="s">
        <v>367</v>
      </c>
      <c r="G230" s="144" t="s">
        <v>345</v>
      </c>
      <c r="H230" s="145">
        <v>2</v>
      </c>
      <c r="I230" s="176"/>
      <c r="J230" s="146">
        <f t="shared" si="20"/>
        <v>0</v>
      </c>
      <c r="K230" s="143" t="s">
        <v>147</v>
      </c>
      <c r="L230" s="29"/>
      <c r="M230" s="147" t="s">
        <v>1</v>
      </c>
      <c r="N230" s="148" t="s">
        <v>38</v>
      </c>
      <c r="O230" s="149">
        <v>0.95</v>
      </c>
      <c r="P230" s="149">
        <f t="shared" si="21"/>
        <v>1.9</v>
      </c>
      <c r="Q230" s="149">
        <v>0.01476</v>
      </c>
      <c r="R230" s="149">
        <f t="shared" si="22"/>
        <v>0.02952</v>
      </c>
      <c r="S230" s="149">
        <v>0</v>
      </c>
      <c r="T230" s="150">
        <f t="shared" si="23"/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1" t="s">
        <v>218</v>
      </c>
      <c r="AT230" s="151" t="s">
        <v>133</v>
      </c>
      <c r="AU230" s="151" t="s">
        <v>80</v>
      </c>
      <c r="AY230" s="16" t="s">
        <v>130</v>
      </c>
      <c r="BE230" s="152">
        <f t="shared" si="24"/>
        <v>0</v>
      </c>
      <c r="BF230" s="152">
        <f t="shared" si="25"/>
        <v>0</v>
      </c>
      <c r="BG230" s="152">
        <f t="shared" si="26"/>
        <v>0</v>
      </c>
      <c r="BH230" s="152">
        <f t="shared" si="27"/>
        <v>0</v>
      </c>
      <c r="BI230" s="152">
        <f t="shared" si="28"/>
        <v>0</v>
      </c>
      <c r="BJ230" s="16" t="s">
        <v>78</v>
      </c>
      <c r="BK230" s="152">
        <f t="shared" si="29"/>
        <v>0</v>
      </c>
      <c r="BL230" s="16" t="s">
        <v>218</v>
      </c>
      <c r="BM230" s="151" t="s">
        <v>368</v>
      </c>
    </row>
    <row r="231" spans="1:65" s="2" customFormat="1" ht="21.75" customHeight="1">
      <c r="A231" s="28"/>
      <c r="B231" s="140"/>
      <c r="C231" s="141" t="s">
        <v>369</v>
      </c>
      <c r="D231" s="141" t="s">
        <v>133</v>
      </c>
      <c r="E231" s="142" t="s">
        <v>370</v>
      </c>
      <c r="F231" s="143" t="s">
        <v>371</v>
      </c>
      <c r="G231" s="144" t="s">
        <v>345</v>
      </c>
      <c r="H231" s="145">
        <v>1</v>
      </c>
      <c r="I231" s="176"/>
      <c r="J231" s="146">
        <f t="shared" si="20"/>
        <v>0</v>
      </c>
      <c r="K231" s="143" t="s">
        <v>147</v>
      </c>
      <c r="L231" s="29"/>
      <c r="M231" s="147" t="s">
        <v>1</v>
      </c>
      <c r="N231" s="148" t="s">
        <v>38</v>
      </c>
      <c r="O231" s="149">
        <v>0.75</v>
      </c>
      <c r="P231" s="149">
        <f t="shared" si="21"/>
        <v>0.75</v>
      </c>
      <c r="Q231" s="149">
        <v>0.01761</v>
      </c>
      <c r="R231" s="149">
        <f t="shared" si="22"/>
        <v>0.01761</v>
      </c>
      <c r="S231" s="149">
        <v>0</v>
      </c>
      <c r="T231" s="150">
        <f t="shared" si="23"/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1" t="s">
        <v>218</v>
      </c>
      <c r="AT231" s="151" t="s">
        <v>133</v>
      </c>
      <c r="AU231" s="151" t="s">
        <v>80</v>
      </c>
      <c r="AY231" s="16" t="s">
        <v>130</v>
      </c>
      <c r="BE231" s="152">
        <f t="shared" si="24"/>
        <v>0</v>
      </c>
      <c r="BF231" s="152">
        <f t="shared" si="25"/>
        <v>0</v>
      </c>
      <c r="BG231" s="152">
        <f t="shared" si="26"/>
        <v>0</v>
      </c>
      <c r="BH231" s="152">
        <f t="shared" si="27"/>
        <v>0</v>
      </c>
      <c r="BI231" s="152">
        <f t="shared" si="28"/>
        <v>0</v>
      </c>
      <c r="BJ231" s="16" t="s">
        <v>78</v>
      </c>
      <c r="BK231" s="152">
        <f t="shared" si="29"/>
        <v>0</v>
      </c>
      <c r="BL231" s="16" t="s">
        <v>218</v>
      </c>
      <c r="BM231" s="151" t="s">
        <v>372</v>
      </c>
    </row>
    <row r="232" spans="1:65" s="2" customFormat="1" ht="16.5" customHeight="1">
      <c r="A232" s="28"/>
      <c r="B232" s="140"/>
      <c r="C232" s="141" t="s">
        <v>373</v>
      </c>
      <c r="D232" s="141" t="s">
        <v>133</v>
      </c>
      <c r="E232" s="142" t="s">
        <v>374</v>
      </c>
      <c r="F232" s="143" t="s">
        <v>375</v>
      </c>
      <c r="G232" s="144" t="s">
        <v>345</v>
      </c>
      <c r="H232" s="145">
        <v>3</v>
      </c>
      <c r="I232" s="176"/>
      <c r="J232" s="146">
        <f t="shared" si="20"/>
        <v>0</v>
      </c>
      <c r="K232" s="143" t="s">
        <v>147</v>
      </c>
      <c r="L232" s="29"/>
      <c r="M232" s="147" t="s">
        <v>1</v>
      </c>
      <c r="N232" s="148" t="s">
        <v>38</v>
      </c>
      <c r="O232" s="149">
        <v>0.744</v>
      </c>
      <c r="P232" s="149">
        <f t="shared" si="21"/>
        <v>2.232</v>
      </c>
      <c r="Q232" s="149">
        <v>0</v>
      </c>
      <c r="R232" s="149">
        <f t="shared" si="22"/>
        <v>0</v>
      </c>
      <c r="S232" s="149">
        <v>0.03968</v>
      </c>
      <c r="T232" s="150">
        <f t="shared" si="23"/>
        <v>0.11904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1" t="s">
        <v>218</v>
      </c>
      <c r="AT232" s="151" t="s">
        <v>133</v>
      </c>
      <c r="AU232" s="151" t="s">
        <v>80</v>
      </c>
      <c r="AY232" s="16" t="s">
        <v>130</v>
      </c>
      <c r="BE232" s="152">
        <f t="shared" si="24"/>
        <v>0</v>
      </c>
      <c r="BF232" s="152">
        <f t="shared" si="25"/>
        <v>0</v>
      </c>
      <c r="BG232" s="152">
        <f t="shared" si="26"/>
        <v>0</v>
      </c>
      <c r="BH232" s="152">
        <f t="shared" si="27"/>
        <v>0</v>
      </c>
      <c r="BI232" s="152">
        <f t="shared" si="28"/>
        <v>0</v>
      </c>
      <c r="BJ232" s="16" t="s">
        <v>78</v>
      </c>
      <c r="BK232" s="152">
        <f t="shared" si="29"/>
        <v>0</v>
      </c>
      <c r="BL232" s="16" t="s">
        <v>218</v>
      </c>
      <c r="BM232" s="151" t="s">
        <v>376</v>
      </c>
    </row>
    <row r="233" spans="1:65" s="2" customFormat="1" ht="16.5" customHeight="1">
      <c r="A233" s="28"/>
      <c r="B233" s="140"/>
      <c r="C233" s="141" t="s">
        <v>377</v>
      </c>
      <c r="D233" s="141" t="s">
        <v>133</v>
      </c>
      <c r="E233" s="142" t="s">
        <v>378</v>
      </c>
      <c r="F233" s="143" t="s">
        <v>379</v>
      </c>
      <c r="G233" s="144" t="s">
        <v>345</v>
      </c>
      <c r="H233" s="145">
        <v>2</v>
      </c>
      <c r="I233" s="176"/>
      <c r="J233" s="146">
        <f t="shared" si="20"/>
        <v>0</v>
      </c>
      <c r="K233" s="143" t="s">
        <v>147</v>
      </c>
      <c r="L233" s="29"/>
      <c r="M233" s="147" t="s">
        <v>1</v>
      </c>
      <c r="N233" s="148" t="s">
        <v>38</v>
      </c>
      <c r="O233" s="149">
        <v>0.362</v>
      </c>
      <c r="P233" s="149">
        <f t="shared" si="21"/>
        <v>0.724</v>
      </c>
      <c r="Q233" s="149">
        <v>0</v>
      </c>
      <c r="R233" s="149">
        <f t="shared" si="22"/>
        <v>0</v>
      </c>
      <c r="S233" s="149">
        <v>0.01946</v>
      </c>
      <c r="T233" s="150">
        <f t="shared" si="23"/>
        <v>0.03892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1" t="s">
        <v>218</v>
      </c>
      <c r="AT233" s="151" t="s">
        <v>133</v>
      </c>
      <c r="AU233" s="151" t="s">
        <v>80</v>
      </c>
      <c r="AY233" s="16" t="s">
        <v>130</v>
      </c>
      <c r="BE233" s="152">
        <f t="shared" si="24"/>
        <v>0</v>
      </c>
      <c r="BF233" s="152">
        <f t="shared" si="25"/>
        <v>0</v>
      </c>
      <c r="BG233" s="152">
        <f t="shared" si="26"/>
        <v>0</v>
      </c>
      <c r="BH233" s="152">
        <f t="shared" si="27"/>
        <v>0</v>
      </c>
      <c r="BI233" s="152">
        <f t="shared" si="28"/>
        <v>0</v>
      </c>
      <c r="BJ233" s="16" t="s">
        <v>78</v>
      </c>
      <c r="BK233" s="152">
        <f t="shared" si="29"/>
        <v>0</v>
      </c>
      <c r="BL233" s="16" t="s">
        <v>218</v>
      </c>
      <c r="BM233" s="151" t="s">
        <v>380</v>
      </c>
    </row>
    <row r="234" spans="1:65" s="2" customFormat="1" ht="33" customHeight="1">
      <c r="A234" s="28"/>
      <c r="B234" s="140"/>
      <c r="C234" s="141" t="s">
        <v>381</v>
      </c>
      <c r="D234" s="141" t="s">
        <v>133</v>
      </c>
      <c r="E234" s="142" t="s">
        <v>382</v>
      </c>
      <c r="F234" s="143" t="s">
        <v>383</v>
      </c>
      <c r="G234" s="144" t="s">
        <v>345</v>
      </c>
      <c r="H234" s="145">
        <v>3</v>
      </c>
      <c r="I234" s="176"/>
      <c r="J234" s="146">
        <f t="shared" si="20"/>
        <v>0</v>
      </c>
      <c r="K234" s="143" t="s">
        <v>147</v>
      </c>
      <c r="L234" s="29"/>
      <c r="M234" s="147" t="s">
        <v>1</v>
      </c>
      <c r="N234" s="148" t="s">
        <v>38</v>
      </c>
      <c r="O234" s="149">
        <v>1.2</v>
      </c>
      <c r="P234" s="149">
        <f t="shared" si="21"/>
        <v>3.5999999999999996</v>
      </c>
      <c r="Q234" s="149">
        <v>0.02073</v>
      </c>
      <c r="R234" s="149">
        <f t="shared" si="22"/>
        <v>0.062189999999999995</v>
      </c>
      <c r="S234" s="149">
        <v>0</v>
      </c>
      <c r="T234" s="150">
        <f t="shared" si="23"/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1" t="s">
        <v>218</v>
      </c>
      <c r="AT234" s="151" t="s">
        <v>133</v>
      </c>
      <c r="AU234" s="151" t="s">
        <v>80</v>
      </c>
      <c r="AY234" s="16" t="s">
        <v>130</v>
      </c>
      <c r="BE234" s="152">
        <f t="shared" si="24"/>
        <v>0</v>
      </c>
      <c r="BF234" s="152">
        <f t="shared" si="25"/>
        <v>0</v>
      </c>
      <c r="BG234" s="152">
        <f t="shared" si="26"/>
        <v>0</v>
      </c>
      <c r="BH234" s="152">
        <f t="shared" si="27"/>
        <v>0</v>
      </c>
      <c r="BI234" s="152">
        <f t="shared" si="28"/>
        <v>0</v>
      </c>
      <c r="BJ234" s="16" t="s">
        <v>78</v>
      </c>
      <c r="BK234" s="152">
        <f t="shared" si="29"/>
        <v>0</v>
      </c>
      <c r="BL234" s="16" t="s">
        <v>218</v>
      </c>
      <c r="BM234" s="151" t="s">
        <v>384</v>
      </c>
    </row>
    <row r="235" spans="1:65" s="2" customFormat="1" ht="16.5" customHeight="1">
      <c r="A235" s="28"/>
      <c r="B235" s="140"/>
      <c r="C235" s="141" t="s">
        <v>385</v>
      </c>
      <c r="D235" s="141" t="s">
        <v>133</v>
      </c>
      <c r="E235" s="142" t="s">
        <v>386</v>
      </c>
      <c r="F235" s="143" t="s">
        <v>387</v>
      </c>
      <c r="G235" s="144" t="s">
        <v>345</v>
      </c>
      <c r="H235" s="145">
        <v>1</v>
      </c>
      <c r="I235" s="176"/>
      <c r="J235" s="146">
        <f t="shared" si="20"/>
        <v>0</v>
      </c>
      <c r="K235" s="143" t="s">
        <v>147</v>
      </c>
      <c r="L235" s="29"/>
      <c r="M235" s="147" t="s">
        <v>1</v>
      </c>
      <c r="N235" s="148" t="s">
        <v>38</v>
      </c>
      <c r="O235" s="149">
        <v>2.54</v>
      </c>
      <c r="P235" s="149">
        <f t="shared" si="21"/>
        <v>2.54</v>
      </c>
      <c r="Q235" s="149">
        <v>0.01234</v>
      </c>
      <c r="R235" s="149">
        <f t="shared" si="22"/>
        <v>0.01234</v>
      </c>
      <c r="S235" s="149">
        <v>0</v>
      </c>
      <c r="T235" s="150">
        <f t="shared" si="23"/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51" t="s">
        <v>218</v>
      </c>
      <c r="AT235" s="151" t="s">
        <v>133</v>
      </c>
      <c r="AU235" s="151" t="s">
        <v>80</v>
      </c>
      <c r="AY235" s="16" t="s">
        <v>130</v>
      </c>
      <c r="BE235" s="152">
        <f t="shared" si="24"/>
        <v>0</v>
      </c>
      <c r="BF235" s="152">
        <f t="shared" si="25"/>
        <v>0</v>
      </c>
      <c r="BG235" s="152">
        <f t="shared" si="26"/>
        <v>0</v>
      </c>
      <c r="BH235" s="152">
        <f t="shared" si="27"/>
        <v>0</v>
      </c>
      <c r="BI235" s="152">
        <f t="shared" si="28"/>
        <v>0</v>
      </c>
      <c r="BJ235" s="16" t="s">
        <v>78</v>
      </c>
      <c r="BK235" s="152">
        <f t="shared" si="29"/>
        <v>0</v>
      </c>
      <c r="BL235" s="16" t="s">
        <v>218</v>
      </c>
      <c r="BM235" s="151" t="s">
        <v>388</v>
      </c>
    </row>
    <row r="236" spans="1:65" s="2" customFormat="1" ht="16.5" customHeight="1">
      <c r="A236" s="28"/>
      <c r="B236" s="140"/>
      <c r="C236" s="141" t="s">
        <v>389</v>
      </c>
      <c r="D236" s="141" t="s">
        <v>133</v>
      </c>
      <c r="E236" s="142" t="s">
        <v>390</v>
      </c>
      <c r="F236" s="143" t="s">
        <v>391</v>
      </c>
      <c r="G236" s="144" t="s">
        <v>345</v>
      </c>
      <c r="H236" s="145">
        <v>1</v>
      </c>
      <c r="I236" s="176"/>
      <c r="J236" s="146">
        <f t="shared" si="20"/>
        <v>0</v>
      </c>
      <c r="K236" s="143" t="s">
        <v>147</v>
      </c>
      <c r="L236" s="29"/>
      <c r="M236" s="147" t="s">
        <v>1</v>
      </c>
      <c r="N236" s="148" t="s">
        <v>38</v>
      </c>
      <c r="O236" s="149">
        <v>2.54</v>
      </c>
      <c r="P236" s="149">
        <f t="shared" si="21"/>
        <v>2.54</v>
      </c>
      <c r="Q236" s="149">
        <v>0.01452</v>
      </c>
      <c r="R236" s="149">
        <f t="shared" si="22"/>
        <v>0.01452</v>
      </c>
      <c r="S236" s="149">
        <v>0</v>
      </c>
      <c r="T236" s="150">
        <f t="shared" si="23"/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1" t="s">
        <v>218</v>
      </c>
      <c r="AT236" s="151" t="s">
        <v>133</v>
      </c>
      <c r="AU236" s="151" t="s">
        <v>80</v>
      </c>
      <c r="AY236" s="16" t="s">
        <v>130</v>
      </c>
      <c r="BE236" s="152">
        <f t="shared" si="24"/>
        <v>0</v>
      </c>
      <c r="BF236" s="152">
        <f t="shared" si="25"/>
        <v>0</v>
      </c>
      <c r="BG236" s="152">
        <f t="shared" si="26"/>
        <v>0</v>
      </c>
      <c r="BH236" s="152">
        <f t="shared" si="27"/>
        <v>0</v>
      </c>
      <c r="BI236" s="152">
        <f t="shared" si="28"/>
        <v>0</v>
      </c>
      <c r="BJ236" s="16" t="s">
        <v>78</v>
      </c>
      <c r="BK236" s="152">
        <f t="shared" si="29"/>
        <v>0</v>
      </c>
      <c r="BL236" s="16" t="s">
        <v>218</v>
      </c>
      <c r="BM236" s="151" t="s">
        <v>392</v>
      </c>
    </row>
    <row r="237" spans="1:65" s="2" customFormat="1" ht="33" customHeight="1">
      <c r="A237" s="28"/>
      <c r="B237" s="140"/>
      <c r="C237" s="141" t="s">
        <v>393</v>
      </c>
      <c r="D237" s="141" t="s">
        <v>133</v>
      </c>
      <c r="E237" s="142" t="s">
        <v>394</v>
      </c>
      <c r="F237" s="143" t="s">
        <v>395</v>
      </c>
      <c r="G237" s="144" t="s">
        <v>345</v>
      </c>
      <c r="H237" s="145">
        <v>1</v>
      </c>
      <c r="I237" s="176"/>
      <c r="J237" s="146">
        <f t="shared" si="20"/>
        <v>0</v>
      </c>
      <c r="K237" s="143" t="s">
        <v>147</v>
      </c>
      <c r="L237" s="29"/>
      <c r="M237" s="147" t="s">
        <v>1</v>
      </c>
      <c r="N237" s="148" t="s">
        <v>38</v>
      </c>
      <c r="O237" s="149">
        <v>2.88</v>
      </c>
      <c r="P237" s="149">
        <f t="shared" si="21"/>
        <v>2.88</v>
      </c>
      <c r="Q237" s="149">
        <v>0.01736</v>
      </c>
      <c r="R237" s="149">
        <f t="shared" si="22"/>
        <v>0.01736</v>
      </c>
      <c r="S237" s="149">
        <v>0</v>
      </c>
      <c r="T237" s="150">
        <f t="shared" si="23"/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1" t="s">
        <v>218</v>
      </c>
      <c r="AT237" s="151" t="s">
        <v>133</v>
      </c>
      <c r="AU237" s="151" t="s">
        <v>80</v>
      </c>
      <c r="AY237" s="16" t="s">
        <v>130</v>
      </c>
      <c r="BE237" s="152">
        <f t="shared" si="24"/>
        <v>0</v>
      </c>
      <c r="BF237" s="152">
        <f t="shared" si="25"/>
        <v>0</v>
      </c>
      <c r="BG237" s="152">
        <f t="shared" si="26"/>
        <v>0</v>
      </c>
      <c r="BH237" s="152">
        <f t="shared" si="27"/>
        <v>0</v>
      </c>
      <c r="BI237" s="152">
        <f t="shared" si="28"/>
        <v>0</v>
      </c>
      <c r="BJ237" s="16" t="s">
        <v>78</v>
      </c>
      <c r="BK237" s="152">
        <f t="shared" si="29"/>
        <v>0</v>
      </c>
      <c r="BL237" s="16" t="s">
        <v>218</v>
      </c>
      <c r="BM237" s="151" t="s">
        <v>396</v>
      </c>
    </row>
    <row r="238" spans="1:65" s="2" customFormat="1" ht="33" customHeight="1">
      <c r="A238" s="28"/>
      <c r="B238" s="140"/>
      <c r="C238" s="141" t="s">
        <v>397</v>
      </c>
      <c r="D238" s="141" t="s">
        <v>133</v>
      </c>
      <c r="E238" s="142" t="s">
        <v>398</v>
      </c>
      <c r="F238" s="143" t="s">
        <v>399</v>
      </c>
      <c r="G238" s="144" t="s">
        <v>345</v>
      </c>
      <c r="H238" s="145">
        <v>1</v>
      </c>
      <c r="I238" s="176"/>
      <c r="J238" s="146">
        <f t="shared" si="20"/>
        <v>0</v>
      </c>
      <c r="K238" s="143" t="s">
        <v>147</v>
      </c>
      <c r="L238" s="29"/>
      <c r="M238" s="147" t="s">
        <v>1</v>
      </c>
      <c r="N238" s="148" t="s">
        <v>38</v>
      </c>
      <c r="O238" s="149">
        <v>2.88</v>
      </c>
      <c r="P238" s="149">
        <f t="shared" si="21"/>
        <v>2.88</v>
      </c>
      <c r="Q238" s="149">
        <v>0.01937</v>
      </c>
      <c r="R238" s="149">
        <f t="shared" si="22"/>
        <v>0.01937</v>
      </c>
      <c r="S238" s="149">
        <v>0</v>
      </c>
      <c r="T238" s="150">
        <f t="shared" si="23"/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1" t="s">
        <v>218</v>
      </c>
      <c r="AT238" s="151" t="s">
        <v>133</v>
      </c>
      <c r="AU238" s="151" t="s">
        <v>80</v>
      </c>
      <c r="AY238" s="16" t="s">
        <v>130</v>
      </c>
      <c r="BE238" s="152">
        <f t="shared" si="24"/>
        <v>0</v>
      </c>
      <c r="BF238" s="152">
        <f t="shared" si="25"/>
        <v>0</v>
      </c>
      <c r="BG238" s="152">
        <f t="shared" si="26"/>
        <v>0</v>
      </c>
      <c r="BH238" s="152">
        <f t="shared" si="27"/>
        <v>0</v>
      </c>
      <c r="BI238" s="152">
        <f t="shared" si="28"/>
        <v>0</v>
      </c>
      <c r="BJ238" s="16" t="s">
        <v>78</v>
      </c>
      <c r="BK238" s="152">
        <f t="shared" si="29"/>
        <v>0</v>
      </c>
      <c r="BL238" s="16" t="s">
        <v>218</v>
      </c>
      <c r="BM238" s="151" t="s">
        <v>400</v>
      </c>
    </row>
    <row r="239" spans="1:65" s="2" customFormat="1" ht="21.75" customHeight="1">
      <c r="A239" s="28"/>
      <c r="B239" s="140"/>
      <c r="C239" s="141" t="s">
        <v>401</v>
      </c>
      <c r="D239" s="141" t="s">
        <v>133</v>
      </c>
      <c r="E239" s="142" t="s">
        <v>402</v>
      </c>
      <c r="F239" s="143" t="s">
        <v>403</v>
      </c>
      <c r="G239" s="144" t="s">
        <v>345</v>
      </c>
      <c r="H239" s="145">
        <v>5</v>
      </c>
      <c r="I239" s="176"/>
      <c r="J239" s="146">
        <f t="shared" si="20"/>
        <v>0</v>
      </c>
      <c r="K239" s="143" t="s">
        <v>147</v>
      </c>
      <c r="L239" s="29"/>
      <c r="M239" s="147" t="s">
        <v>1</v>
      </c>
      <c r="N239" s="148" t="s">
        <v>38</v>
      </c>
      <c r="O239" s="149">
        <v>0.33</v>
      </c>
      <c r="P239" s="149">
        <f t="shared" si="21"/>
        <v>1.6500000000000001</v>
      </c>
      <c r="Q239" s="149">
        <v>0.00052</v>
      </c>
      <c r="R239" s="149">
        <f t="shared" si="22"/>
        <v>0.0026</v>
      </c>
      <c r="S239" s="149">
        <v>0</v>
      </c>
      <c r="T239" s="150">
        <f t="shared" si="23"/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51" t="s">
        <v>218</v>
      </c>
      <c r="AT239" s="151" t="s">
        <v>133</v>
      </c>
      <c r="AU239" s="151" t="s">
        <v>80</v>
      </c>
      <c r="AY239" s="16" t="s">
        <v>130</v>
      </c>
      <c r="BE239" s="152">
        <f t="shared" si="24"/>
        <v>0</v>
      </c>
      <c r="BF239" s="152">
        <f t="shared" si="25"/>
        <v>0</v>
      </c>
      <c r="BG239" s="152">
        <f t="shared" si="26"/>
        <v>0</v>
      </c>
      <c r="BH239" s="152">
        <f t="shared" si="27"/>
        <v>0</v>
      </c>
      <c r="BI239" s="152">
        <f t="shared" si="28"/>
        <v>0</v>
      </c>
      <c r="BJ239" s="16" t="s">
        <v>78</v>
      </c>
      <c r="BK239" s="152">
        <f t="shared" si="29"/>
        <v>0</v>
      </c>
      <c r="BL239" s="16" t="s">
        <v>218</v>
      </c>
      <c r="BM239" s="151" t="s">
        <v>404</v>
      </c>
    </row>
    <row r="240" spans="1:65" s="2" customFormat="1" ht="21.75" customHeight="1">
      <c r="A240" s="28"/>
      <c r="B240" s="140"/>
      <c r="C240" s="141" t="s">
        <v>405</v>
      </c>
      <c r="D240" s="141" t="s">
        <v>133</v>
      </c>
      <c r="E240" s="142" t="s">
        <v>406</v>
      </c>
      <c r="F240" s="143" t="s">
        <v>407</v>
      </c>
      <c r="G240" s="144" t="s">
        <v>345</v>
      </c>
      <c r="H240" s="145">
        <v>2</v>
      </c>
      <c r="I240" s="176"/>
      <c r="J240" s="146">
        <f t="shared" si="20"/>
        <v>0</v>
      </c>
      <c r="K240" s="143" t="s">
        <v>147</v>
      </c>
      <c r="L240" s="29"/>
      <c r="M240" s="147" t="s">
        <v>1</v>
      </c>
      <c r="N240" s="148" t="s">
        <v>38</v>
      </c>
      <c r="O240" s="149">
        <v>0.33</v>
      </c>
      <c r="P240" s="149">
        <f t="shared" si="21"/>
        <v>0.66</v>
      </c>
      <c r="Q240" s="149">
        <v>0.00052</v>
      </c>
      <c r="R240" s="149">
        <f t="shared" si="22"/>
        <v>0.00104</v>
      </c>
      <c r="S240" s="149">
        <v>0</v>
      </c>
      <c r="T240" s="150">
        <f t="shared" si="23"/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1" t="s">
        <v>218</v>
      </c>
      <c r="AT240" s="151" t="s">
        <v>133</v>
      </c>
      <c r="AU240" s="151" t="s">
        <v>80</v>
      </c>
      <c r="AY240" s="16" t="s">
        <v>130</v>
      </c>
      <c r="BE240" s="152">
        <f t="shared" si="24"/>
        <v>0</v>
      </c>
      <c r="BF240" s="152">
        <f t="shared" si="25"/>
        <v>0</v>
      </c>
      <c r="BG240" s="152">
        <f t="shared" si="26"/>
        <v>0</v>
      </c>
      <c r="BH240" s="152">
        <f t="shared" si="27"/>
        <v>0</v>
      </c>
      <c r="BI240" s="152">
        <f t="shared" si="28"/>
        <v>0</v>
      </c>
      <c r="BJ240" s="16" t="s">
        <v>78</v>
      </c>
      <c r="BK240" s="152">
        <f t="shared" si="29"/>
        <v>0</v>
      </c>
      <c r="BL240" s="16" t="s">
        <v>218</v>
      </c>
      <c r="BM240" s="151" t="s">
        <v>408</v>
      </c>
    </row>
    <row r="241" spans="1:65" s="2" customFormat="1" ht="21.75" customHeight="1">
      <c r="A241" s="28"/>
      <c r="B241" s="140"/>
      <c r="C241" s="141" t="s">
        <v>409</v>
      </c>
      <c r="D241" s="141" t="s">
        <v>133</v>
      </c>
      <c r="E241" s="142" t="s">
        <v>410</v>
      </c>
      <c r="F241" s="143" t="s">
        <v>411</v>
      </c>
      <c r="G241" s="144" t="s">
        <v>345</v>
      </c>
      <c r="H241" s="145">
        <v>5</v>
      </c>
      <c r="I241" s="176"/>
      <c r="J241" s="146">
        <f t="shared" si="20"/>
        <v>0</v>
      </c>
      <c r="K241" s="143" t="s">
        <v>147</v>
      </c>
      <c r="L241" s="29"/>
      <c r="M241" s="147" t="s">
        <v>1</v>
      </c>
      <c r="N241" s="148" t="s">
        <v>38</v>
      </c>
      <c r="O241" s="149">
        <v>0.33</v>
      </c>
      <c r="P241" s="149">
        <f t="shared" si="21"/>
        <v>1.6500000000000001</v>
      </c>
      <c r="Q241" s="149">
        <v>0.00052</v>
      </c>
      <c r="R241" s="149">
        <f t="shared" si="22"/>
        <v>0.0026</v>
      </c>
      <c r="S241" s="149">
        <v>0</v>
      </c>
      <c r="T241" s="150">
        <f t="shared" si="23"/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1" t="s">
        <v>218</v>
      </c>
      <c r="AT241" s="151" t="s">
        <v>133</v>
      </c>
      <c r="AU241" s="151" t="s">
        <v>80</v>
      </c>
      <c r="AY241" s="16" t="s">
        <v>130</v>
      </c>
      <c r="BE241" s="152">
        <f t="shared" si="24"/>
        <v>0</v>
      </c>
      <c r="BF241" s="152">
        <f t="shared" si="25"/>
        <v>0</v>
      </c>
      <c r="BG241" s="152">
        <f t="shared" si="26"/>
        <v>0</v>
      </c>
      <c r="BH241" s="152">
        <f t="shared" si="27"/>
        <v>0</v>
      </c>
      <c r="BI241" s="152">
        <f t="shared" si="28"/>
        <v>0</v>
      </c>
      <c r="BJ241" s="16" t="s">
        <v>78</v>
      </c>
      <c r="BK241" s="152">
        <f t="shared" si="29"/>
        <v>0</v>
      </c>
      <c r="BL241" s="16" t="s">
        <v>218</v>
      </c>
      <c r="BM241" s="151" t="s">
        <v>412</v>
      </c>
    </row>
    <row r="242" spans="1:65" s="2" customFormat="1" ht="21.75" customHeight="1">
      <c r="A242" s="28"/>
      <c r="B242" s="140"/>
      <c r="C242" s="141" t="s">
        <v>413</v>
      </c>
      <c r="D242" s="141" t="s">
        <v>133</v>
      </c>
      <c r="E242" s="142" t="s">
        <v>414</v>
      </c>
      <c r="F242" s="143" t="s">
        <v>415</v>
      </c>
      <c r="G242" s="144" t="s">
        <v>345</v>
      </c>
      <c r="H242" s="145">
        <v>1</v>
      </c>
      <c r="I242" s="176"/>
      <c r="J242" s="146">
        <f t="shared" si="20"/>
        <v>0</v>
      </c>
      <c r="K242" s="143" t="s">
        <v>147</v>
      </c>
      <c r="L242" s="29"/>
      <c r="M242" s="147" t="s">
        <v>1</v>
      </c>
      <c r="N242" s="148" t="s">
        <v>38</v>
      </c>
      <c r="O242" s="149">
        <v>1.5</v>
      </c>
      <c r="P242" s="149">
        <f t="shared" si="21"/>
        <v>1.5</v>
      </c>
      <c r="Q242" s="149">
        <v>0.01475</v>
      </c>
      <c r="R242" s="149">
        <f t="shared" si="22"/>
        <v>0.01475</v>
      </c>
      <c r="S242" s="149">
        <v>0</v>
      </c>
      <c r="T242" s="150">
        <f t="shared" si="23"/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1" t="s">
        <v>218</v>
      </c>
      <c r="AT242" s="151" t="s">
        <v>133</v>
      </c>
      <c r="AU242" s="151" t="s">
        <v>80</v>
      </c>
      <c r="AY242" s="16" t="s">
        <v>130</v>
      </c>
      <c r="BE242" s="152">
        <f t="shared" si="24"/>
        <v>0</v>
      </c>
      <c r="BF242" s="152">
        <f t="shared" si="25"/>
        <v>0</v>
      </c>
      <c r="BG242" s="152">
        <f t="shared" si="26"/>
        <v>0</v>
      </c>
      <c r="BH242" s="152">
        <f t="shared" si="27"/>
        <v>0</v>
      </c>
      <c r="BI242" s="152">
        <f t="shared" si="28"/>
        <v>0</v>
      </c>
      <c r="BJ242" s="16" t="s">
        <v>78</v>
      </c>
      <c r="BK242" s="152">
        <f t="shared" si="29"/>
        <v>0</v>
      </c>
      <c r="BL242" s="16" t="s">
        <v>218</v>
      </c>
      <c r="BM242" s="151" t="s">
        <v>416</v>
      </c>
    </row>
    <row r="243" spans="1:65" s="2" customFormat="1" ht="21.75" customHeight="1">
      <c r="A243" s="28"/>
      <c r="B243" s="140"/>
      <c r="C243" s="141" t="s">
        <v>417</v>
      </c>
      <c r="D243" s="141" t="s">
        <v>133</v>
      </c>
      <c r="E243" s="142" t="s">
        <v>418</v>
      </c>
      <c r="F243" s="143" t="s">
        <v>419</v>
      </c>
      <c r="G243" s="144" t="s">
        <v>345</v>
      </c>
      <c r="H243" s="145">
        <v>2</v>
      </c>
      <c r="I243" s="176"/>
      <c r="J243" s="146">
        <f t="shared" si="20"/>
        <v>0</v>
      </c>
      <c r="K243" s="143" t="s">
        <v>147</v>
      </c>
      <c r="L243" s="29"/>
      <c r="M243" s="147" t="s">
        <v>1</v>
      </c>
      <c r="N243" s="148" t="s">
        <v>38</v>
      </c>
      <c r="O243" s="149">
        <v>0.227</v>
      </c>
      <c r="P243" s="149">
        <f t="shared" si="21"/>
        <v>0.454</v>
      </c>
      <c r="Q243" s="149">
        <v>0.00024</v>
      </c>
      <c r="R243" s="149">
        <f t="shared" si="22"/>
        <v>0.00048</v>
      </c>
      <c r="S243" s="149">
        <v>0</v>
      </c>
      <c r="T243" s="150">
        <f t="shared" si="23"/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1" t="s">
        <v>218</v>
      </c>
      <c r="AT243" s="151" t="s">
        <v>133</v>
      </c>
      <c r="AU243" s="151" t="s">
        <v>80</v>
      </c>
      <c r="AY243" s="16" t="s">
        <v>130</v>
      </c>
      <c r="BE243" s="152">
        <f t="shared" si="24"/>
        <v>0</v>
      </c>
      <c r="BF243" s="152">
        <f t="shared" si="25"/>
        <v>0</v>
      </c>
      <c r="BG243" s="152">
        <f t="shared" si="26"/>
        <v>0</v>
      </c>
      <c r="BH243" s="152">
        <f t="shared" si="27"/>
        <v>0</v>
      </c>
      <c r="BI243" s="152">
        <f t="shared" si="28"/>
        <v>0</v>
      </c>
      <c r="BJ243" s="16" t="s">
        <v>78</v>
      </c>
      <c r="BK243" s="152">
        <f t="shared" si="29"/>
        <v>0</v>
      </c>
      <c r="BL243" s="16" t="s">
        <v>218</v>
      </c>
      <c r="BM243" s="151" t="s">
        <v>420</v>
      </c>
    </row>
    <row r="244" spans="1:65" s="2" customFormat="1" ht="16.5" customHeight="1">
      <c r="A244" s="28"/>
      <c r="B244" s="140"/>
      <c r="C244" s="141" t="s">
        <v>421</v>
      </c>
      <c r="D244" s="141" t="s">
        <v>133</v>
      </c>
      <c r="E244" s="142" t="s">
        <v>422</v>
      </c>
      <c r="F244" s="143" t="s">
        <v>423</v>
      </c>
      <c r="G244" s="144" t="s">
        <v>345</v>
      </c>
      <c r="H244" s="145">
        <v>2</v>
      </c>
      <c r="I244" s="176"/>
      <c r="J244" s="146">
        <f t="shared" si="20"/>
        <v>0</v>
      </c>
      <c r="K244" s="143" t="s">
        <v>147</v>
      </c>
      <c r="L244" s="29"/>
      <c r="M244" s="147" t="s">
        <v>1</v>
      </c>
      <c r="N244" s="148" t="s">
        <v>38</v>
      </c>
      <c r="O244" s="149">
        <v>0.217</v>
      </c>
      <c r="P244" s="149">
        <f t="shared" si="21"/>
        <v>0.434</v>
      </c>
      <c r="Q244" s="149">
        <v>0</v>
      </c>
      <c r="R244" s="149">
        <f t="shared" si="22"/>
        <v>0</v>
      </c>
      <c r="S244" s="149">
        <v>0.00156</v>
      </c>
      <c r="T244" s="150">
        <f t="shared" si="23"/>
        <v>0.00312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1" t="s">
        <v>218</v>
      </c>
      <c r="AT244" s="151" t="s">
        <v>133</v>
      </c>
      <c r="AU244" s="151" t="s">
        <v>80</v>
      </c>
      <c r="AY244" s="16" t="s">
        <v>130</v>
      </c>
      <c r="BE244" s="152">
        <f t="shared" si="24"/>
        <v>0</v>
      </c>
      <c r="BF244" s="152">
        <f t="shared" si="25"/>
        <v>0</v>
      </c>
      <c r="BG244" s="152">
        <f t="shared" si="26"/>
        <v>0</v>
      </c>
      <c r="BH244" s="152">
        <f t="shared" si="27"/>
        <v>0</v>
      </c>
      <c r="BI244" s="152">
        <f t="shared" si="28"/>
        <v>0</v>
      </c>
      <c r="BJ244" s="16" t="s">
        <v>78</v>
      </c>
      <c r="BK244" s="152">
        <f t="shared" si="29"/>
        <v>0</v>
      </c>
      <c r="BL244" s="16" t="s">
        <v>218</v>
      </c>
      <c r="BM244" s="151" t="s">
        <v>424</v>
      </c>
    </row>
    <row r="245" spans="1:65" s="2" customFormat="1" ht="21.75" customHeight="1">
      <c r="A245" s="28"/>
      <c r="B245" s="140"/>
      <c r="C245" s="141" t="s">
        <v>425</v>
      </c>
      <c r="D245" s="141" t="s">
        <v>133</v>
      </c>
      <c r="E245" s="142" t="s">
        <v>426</v>
      </c>
      <c r="F245" s="143" t="s">
        <v>619</v>
      </c>
      <c r="G245" s="144" t="s">
        <v>345</v>
      </c>
      <c r="H245" s="145">
        <v>1</v>
      </c>
      <c r="I245" s="176"/>
      <c r="J245" s="146">
        <f t="shared" si="20"/>
        <v>0</v>
      </c>
      <c r="K245" s="143" t="s">
        <v>147</v>
      </c>
      <c r="L245" s="29"/>
      <c r="M245" s="147" t="s">
        <v>1</v>
      </c>
      <c r="N245" s="148" t="s">
        <v>38</v>
      </c>
      <c r="O245" s="149">
        <v>0.2</v>
      </c>
      <c r="P245" s="149">
        <f t="shared" si="21"/>
        <v>0.2</v>
      </c>
      <c r="Q245" s="149">
        <v>0.00116</v>
      </c>
      <c r="R245" s="149">
        <f t="shared" si="22"/>
        <v>0.00116</v>
      </c>
      <c r="S245" s="149">
        <v>0</v>
      </c>
      <c r="T245" s="150">
        <f t="shared" si="23"/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1" t="s">
        <v>218</v>
      </c>
      <c r="AT245" s="151" t="s">
        <v>133</v>
      </c>
      <c r="AU245" s="151" t="s">
        <v>80</v>
      </c>
      <c r="AY245" s="16" t="s">
        <v>130</v>
      </c>
      <c r="BE245" s="152">
        <f t="shared" si="24"/>
        <v>0</v>
      </c>
      <c r="BF245" s="152">
        <f t="shared" si="25"/>
        <v>0</v>
      </c>
      <c r="BG245" s="152">
        <f t="shared" si="26"/>
        <v>0</v>
      </c>
      <c r="BH245" s="152">
        <f t="shared" si="27"/>
        <v>0</v>
      </c>
      <c r="BI245" s="152">
        <f t="shared" si="28"/>
        <v>0</v>
      </c>
      <c r="BJ245" s="16" t="s">
        <v>78</v>
      </c>
      <c r="BK245" s="152">
        <f t="shared" si="29"/>
        <v>0</v>
      </c>
      <c r="BL245" s="16" t="s">
        <v>218</v>
      </c>
      <c r="BM245" s="151" t="s">
        <v>427</v>
      </c>
    </row>
    <row r="246" spans="2:51" s="13" customFormat="1" ht="12">
      <c r="B246" s="153"/>
      <c r="D246" s="154" t="s">
        <v>139</v>
      </c>
      <c r="E246" s="155" t="s">
        <v>1</v>
      </c>
      <c r="F246" s="156" t="s">
        <v>428</v>
      </c>
      <c r="H246" s="157">
        <v>1</v>
      </c>
      <c r="I246" s="177"/>
      <c r="L246" s="153"/>
      <c r="M246" s="158"/>
      <c r="N246" s="159"/>
      <c r="O246" s="159"/>
      <c r="P246" s="159"/>
      <c r="Q246" s="159"/>
      <c r="R246" s="159"/>
      <c r="S246" s="159"/>
      <c r="T246" s="160"/>
      <c r="AT246" s="155" t="s">
        <v>139</v>
      </c>
      <c r="AU246" s="155" t="s">
        <v>80</v>
      </c>
      <c r="AV246" s="13" t="s">
        <v>80</v>
      </c>
      <c r="AW246" s="13" t="s">
        <v>29</v>
      </c>
      <c r="AX246" s="13" t="s">
        <v>78</v>
      </c>
      <c r="AY246" s="155" t="s">
        <v>130</v>
      </c>
    </row>
    <row r="247" spans="1:65" s="2" customFormat="1" ht="16.5" customHeight="1">
      <c r="A247" s="28"/>
      <c r="B247" s="140"/>
      <c r="C247" s="141" t="s">
        <v>429</v>
      </c>
      <c r="D247" s="141" t="s">
        <v>133</v>
      </c>
      <c r="E247" s="142" t="s">
        <v>430</v>
      </c>
      <c r="F247" s="143" t="s">
        <v>618</v>
      </c>
      <c r="G247" s="144" t="s">
        <v>345</v>
      </c>
      <c r="H247" s="145">
        <v>3</v>
      </c>
      <c r="I247" s="176"/>
      <c r="J247" s="146">
        <f aca="true" t="shared" si="30" ref="J247:J253">ROUND(I247*H247,2)</f>
        <v>0</v>
      </c>
      <c r="K247" s="143" t="s">
        <v>147</v>
      </c>
      <c r="L247" s="29"/>
      <c r="M247" s="147" t="s">
        <v>1</v>
      </c>
      <c r="N247" s="148" t="s">
        <v>38</v>
      </c>
      <c r="O247" s="149">
        <v>0.2</v>
      </c>
      <c r="P247" s="149">
        <f aca="true" t="shared" si="31" ref="P247:P253">O247*H247</f>
        <v>0.6000000000000001</v>
      </c>
      <c r="Q247" s="149">
        <v>0.00184</v>
      </c>
      <c r="R247" s="149">
        <f aca="true" t="shared" si="32" ref="R247:R253">Q247*H247</f>
        <v>0.005520000000000001</v>
      </c>
      <c r="S247" s="149">
        <v>0</v>
      </c>
      <c r="T247" s="150">
        <f aca="true" t="shared" si="33" ref="T247:T253"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1" t="s">
        <v>218</v>
      </c>
      <c r="AT247" s="151" t="s">
        <v>133</v>
      </c>
      <c r="AU247" s="151" t="s">
        <v>80</v>
      </c>
      <c r="AY247" s="16" t="s">
        <v>130</v>
      </c>
      <c r="BE247" s="152">
        <f aca="true" t="shared" si="34" ref="BE247:BE253">IF(N247="základní",J247,0)</f>
        <v>0</v>
      </c>
      <c r="BF247" s="152">
        <f aca="true" t="shared" si="35" ref="BF247:BF253">IF(N247="snížená",J247,0)</f>
        <v>0</v>
      </c>
      <c r="BG247" s="152">
        <f aca="true" t="shared" si="36" ref="BG247:BG253">IF(N247="zákl. přenesená",J247,0)</f>
        <v>0</v>
      </c>
      <c r="BH247" s="152">
        <f aca="true" t="shared" si="37" ref="BH247:BH253">IF(N247="sníž. přenesená",J247,0)</f>
        <v>0</v>
      </c>
      <c r="BI247" s="152">
        <f aca="true" t="shared" si="38" ref="BI247:BI253">IF(N247="nulová",J247,0)</f>
        <v>0</v>
      </c>
      <c r="BJ247" s="16" t="s">
        <v>78</v>
      </c>
      <c r="BK247" s="152">
        <f aca="true" t="shared" si="39" ref="BK247:BK253">ROUND(I247*H247,2)</f>
        <v>0</v>
      </c>
      <c r="BL247" s="16" t="s">
        <v>218</v>
      </c>
      <c r="BM247" s="151" t="s">
        <v>431</v>
      </c>
    </row>
    <row r="248" spans="1:65" s="2" customFormat="1" ht="16.5" customHeight="1">
      <c r="A248" s="28"/>
      <c r="B248" s="140"/>
      <c r="C248" s="141" t="s">
        <v>432</v>
      </c>
      <c r="D248" s="141" t="s">
        <v>133</v>
      </c>
      <c r="E248" s="142" t="s">
        <v>433</v>
      </c>
      <c r="F248" s="143" t="s">
        <v>620</v>
      </c>
      <c r="G248" s="144" t="s">
        <v>345</v>
      </c>
      <c r="H248" s="145">
        <v>2</v>
      </c>
      <c r="I248" s="176"/>
      <c r="J248" s="146">
        <f t="shared" si="30"/>
        <v>0</v>
      </c>
      <c r="K248" s="143" t="s">
        <v>147</v>
      </c>
      <c r="L248" s="29"/>
      <c r="M248" s="147" t="s">
        <v>1</v>
      </c>
      <c r="N248" s="148" t="s">
        <v>38</v>
      </c>
      <c r="O248" s="149">
        <v>0.2</v>
      </c>
      <c r="P248" s="149">
        <f t="shared" si="31"/>
        <v>0.4</v>
      </c>
      <c r="Q248" s="149">
        <v>0.00214</v>
      </c>
      <c r="R248" s="149">
        <f t="shared" si="32"/>
        <v>0.00428</v>
      </c>
      <c r="S248" s="149">
        <v>0</v>
      </c>
      <c r="T248" s="150">
        <f t="shared" si="33"/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1" t="s">
        <v>218</v>
      </c>
      <c r="AT248" s="151" t="s">
        <v>133</v>
      </c>
      <c r="AU248" s="151" t="s">
        <v>80</v>
      </c>
      <c r="AY248" s="16" t="s">
        <v>130</v>
      </c>
      <c r="BE248" s="152">
        <f t="shared" si="34"/>
        <v>0</v>
      </c>
      <c r="BF248" s="152">
        <f t="shared" si="35"/>
        <v>0</v>
      </c>
      <c r="BG248" s="152">
        <f t="shared" si="36"/>
        <v>0</v>
      </c>
      <c r="BH248" s="152">
        <f t="shared" si="37"/>
        <v>0</v>
      </c>
      <c r="BI248" s="152">
        <f t="shared" si="38"/>
        <v>0</v>
      </c>
      <c r="BJ248" s="16" t="s">
        <v>78</v>
      </c>
      <c r="BK248" s="152">
        <f t="shared" si="39"/>
        <v>0</v>
      </c>
      <c r="BL248" s="16" t="s">
        <v>218</v>
      </c>
      <c r="BM248" s="151" t="s">
        <v>434</v>
      </c>
    </row>
    <row r="249" spans="1:65" s="2" customFormat="1" ht="21.75" customHeight="1">
      <c r="A249" s="28"/>
      <c r="B249" s="140"/>
      <c r="C249" s="141" t="s">
        <v>435</v>
      </c>
      <c r="D249" s="141" t="s">
        <v>133</v>
      </c>
      <c r="E249" s="142" t="s">
        <v>436</v>
      </c>
      <c r="F249" s="143" t="s">
        <v>437</v>
      </c>
      <c r="G249" s="144" t="s">
        <v>168</v>
      </c>
      <c r="H249" s="145">
        <v>2</v>
      </c>
      <c r="I249" s="176"/>
      <c r="J249" s="146">
        <f t="shared" si="30"/>
        <v>0</v>
      </c>
      <c r="K249" s="143" t="s">
        <v>147</v>
      </c>
      <c r="L249" s="29"/>
      <c r="M249" s="147" t="s">
        <v>1</v>
      </c>
      <c r="N249" s="148" t="s">
        <v>38</v>
      </c>
      <c r="O249" s="149">
        <v>0.038</v>
      </c>
      <c r="P249" s="149">
        <f t="shared" si="31"/>
        <v>0.076</v>
      </c>
      <c r="Q249" s="149">
        <v>0</v>
      </c>
      <c r="R249" s="149">
        <f t="shared" si="32"/>
        <v>0</v>
      </c>
      <c r="S249" s="149">
        <v>0.00085</v>
      </c>
      <c r="T249" s="150">
        <f t="shared" si="33"/>
        <v>0.0017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1" t="s">
        <v>218</v>
      </c>
      <c r="AT249" s="151" t="s">
        <v>133</v>
      </c>
      <c r="AU249" s="151" t="s">
        <v>80</v>
      </c>
      <c r="AY249" s="16" t="s">
        <v>130</v>
      </c>
      <c r="BE249" s="152">
        <f t="shared" si="34"/>
        <v>0</v>
      </c>
      <c r="BF249" s="152">
        <f t="shared" si="35"/>
        <v>0</v>
      </c>
      <c r="BG249" s="152">
        <f t="shared" si="36"/>
        <v>0</v>
      </c>
      <c r="BH249" s="152">
        <f t="shared" si="37"/>
        <v>0</v>
      </c>
      <c r="BI249" s="152">
        <f t="shared" si="38"/>
        <v>0</v>
      </c>
      <c r="BJ249" s="16" t="s">
        <v>78</v>
      </c>
      <c r="BK249" s="152">
        <f t="shared" si="39"/>
        <v>0</v>
      </c>
      <c r="BL249" s="16" t="s">
        <v>218</v>
      </c>
      <c r="BM249" s="151" t="s">
        <v>438</v>
      </c>
    </row>
    <row r="250" spans="1:65" s="2" customFormat="1" ht="21.75" customHeight="1">
      <c r="A250" s="28"/>
      <c r="B250" s="140"/>
      <c r="C250" s="141" t="s">
        <v>439</v>
      </c>
      <c r="D250" s="141" t="s">
        <v>133</v>
      </c>
      <c r="E250" s="142" t="s">
        <v>440</v>
      </c>
      <c r="F250" s="143" t="s">
        <v>441</v>
      </c>
      <c r="G250" s="144" t="s">
        <v>168</v>
      </c>
      <c r="H250" s="145">
        <v>3</v>
      </c>
      <c r="I250" s="176"/>
      <c r="J250" s="146">
        <f t="shared" si="30"/>
        <v>0</v>
      </c>
      <c r="K250" s="143" t="s">
        <v>147</v>
      </c>
      <c r="L250" s="29"/>
      <c r="M250" s="147" t="s">
        <v>1</v>
      </c>
      <c r="N250" s="148" t="s">
        <v>38</v>
      </c>
      <c r="O250" s="149">
        <v>0.113</v>
      </c>
      <c r="P250" s="149">
        <f t="shared" si="31"/>
        <v>0.339</v>
      </c>
      <c r="Q250" s="149">
        <v>0.00023</v>
      </c>
      <c r="R250" s="149">
        <f t="shared" si="32"/>
        <v>0.0006900000000000001</v>
      </c>
      <c r="S250" s="149">
        <v>0</v>
      </c>
      <c r="T250" s="150">
        <f t="shared" si="33"/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1" t="s">
        <v>218</v>
      </c>
      <c r="AT250" s="151" t="s">
        <v>133</v>
      </c>
      <c r="AU250" s="151" t="s">
        <v>80</v>
      </c>
      <c r="AY250" s="16" t="s">
        <v>130</v>
      </c>
      <c r="BE250" s="152">
        <f t="shared" si="34"/>
        <v>0</v>
      </c>
      <c r="BF250" s="152">
        <f t="shared" si="35"/>
        <v>0</v>
      </c>
      <c r="BG250" s="152">
        <f t="shared" si="36"/>
        <v>0</v>
      </c>
      <c r="BH250" s="152">
        <f t="shared" si="37"/>
        <v>0</v>
      </c>
      <c r="BI250" s="152">
        <f t="shared" si="38"/>
        <v>0</v>
      </c>
      <c r="BJ250" s="16" t="s">
        <v>78</v>
      </c>
      <c r="BK250" s="152">
        <f t="shared" si="39"/>
        <v>0</v>
      </c>
      <c r="BL250" s="16" t="s">
        <v>218</v>
      </c>
      <c r="BM250" s="151" t="s">
        <v>442</v>
      </c>
    </row>
    <row r="251" spans="1:65" s="2" customFormat="1" ht="33" customHeight="1">
      <c r="A251" s="28"/>
      <c r="B251" s="140"/>
      <c r="C251" s="141" t="s">
        <v>443</v>
      </c>
      <c r="D251" s="141" t="s">
        <v>133</v>
      </c>
      <c r="E251" s="142" t="s">
        <v>444</v>
      </c>
      <c r="F251" s="143" t="s">
        <v>445</v>
      </c>
      <c r="G251" s="144" t="s">
        <v>168</v>
      </c>
      <c r="H251" s="145">
        <v>2</v>
      </c>
      <c r="I251" s="176"/>
      <c r="J251" s="146">
        <f t="shared" si="30"/>
        <v>0</v>
      </c>
      <c r="K251" s="143" t="s">
        <v>147</v>
      </c>
      <c r="L251" s="29"/>
      <c r="M251" s="147" t="s">
        <v>1</v>
      </c>
      <c r="N251" s="148" t="s">
        <v>38</v>
      </c>
      <c r="O251" s="149">
        <v>0.339</v>
      </c>
      <c r="P251" s="149">
        <f t="shared" si="31"/>
        <v>0.678</v>
      </c>
      <c r="Q251" s="149">
        <v>0.00075</v>
      </c>
      <c r="R251" s="149">
        <f t="shared" si="32"/>
        <v>0.0015</v>
      </c>
      <c r="S251" s="149">
        <v>0</v>
      </c>
      <c r="T251" s="150">
        <f t="shared" si="33"/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51" t="s">
        <v>218</v>
      </c>
      <c r="AT251" s="151" t="s">
        <v>133</v>
      </c>
      <c r="AU251" s="151" t="s">
        <v>80</v>
      </c>
      <c r="AY251" s="16" t="s">
        <v>130</v>
      </c>
      <c r="BE251" s="152">
        <f t="shared" si="34"/>
        <v>0</v>
      </c>
      <c r="BF251" s="152">
        <f t="shared" si="35"/>
        <v>0</v>
      </c>
      <c r="BG251" s="152">
        <f t="shared" si="36"/>
        <v>0</v>
      </c>
      <c r="BH251" s="152">
        <f t="shared" si="37"/>
        <v>0</v>
      </c>
      <c r="BI251" s="152">
        <f t="shared" si="38"/>
        <v>0</v>
      </c>
      <c r="BJ251" s="16" t="s">
        <v>78</v>
      </c>
      <c r="BK251" s="152">
        <f t="shared" si="39"/>
        <v>0</v>
      </c>
      <c r="BL251" s="16" t="s">
        <v>218</v>
      </c>
      <c r="BM251" s="151" t="s">
        <v>446</v>
      </c>
    </row>
    <row r="252" spans="1:65" s="2" customFormat="1" ht="21.75" customHeight="1">
      <c r="A252" s="28"/>
      <c r="B252" s="140"/>
      <c r="C252" s="141" t="s">
        <v>447</v>
      </c>
      <c r="D252" s="141" t="s">
        <v>133</v>
      </c>
      <c r="E252" s="142" t="s">
        <v>448</v>
      </c>
      <c r="F252" s="143" t="s">
        <v>449</v>
      </c>
      <c r="G252" s="144" t="s">
        <v>168</v>
      </c>
      <c r="H252" s="145">
        <v>1</v>
      </c>
      <c r="I252" s="176"/>
      <c r="J252" s="146">
        <f t="shared" si="30"/>
        <v>0</v>
      </c>
      <c r="K252" s="143" t="s">
        <v>147</v>
      </c>
      <c r="L252" s="29"/>
      <c r="M252" s="147" t="s">
        <v>1</v>
      </c>
      <c r="N252" s="148" t="s">
        <v>38</v>
      </c>
      <c r="O252" s="149">
        <v>0.113</v>
      </c>
      <c r="P252" s="149">
        <f t="shared" si="31"/>
        <v>0.113</v>
      </c>
      <c r="Q252" s="149">
        <v>0.00028</v>
      </c>
      <c r="R252" s="149">
        <f t="shared" si="32"/>
        <v>0.00028</v>
      </c>
      <c r="S252" s="149">
        <v>0</v>
      </c>
      <c r="T252" s="150">
        <f t="shared" si="33"/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1" t="s">
        <v>218</v>
      </c>
      <c r="AT252" s="151" t="s">
        <v>133</v>
      </c>
      <c r="AU252" s="151" t="s">
        <v>80</v>
      </c>
      <c r="AY252" s="16" t="s">
        <v>130</v>
      </c>
      <c r="BE252" s="152">
        <f t="shared" si="34"/>
        <v>0</v>
      </c>
      <c r="BF252" s="152">
        <f t="shared" si="35"/>
        <v>0</v>
      </c>
      <c r="BG252" s="152">
        <f t="shared" si="36"/>
        <v>0</v>
      </c>
      <c r="BH252" s="152">
        <f t="shared" si="37"/>
        <v>0</v>
      </c>
      <c r="BI252" s="152">
        <f t="shared" si="38"/>
        <v>0</v>
      </c>
      <c r="BJ252" s="16" t="s">
        <v>78</v>
      </c>
      <c r="BK252" s="152">
        <f t="shared" si="39"/>
        <v>0</v>
      </c>
      <c r="BL252" s="16" t="s">
        <v>218</v>
      </c>
      <c r="BM252" s="151" t="s">
        <v>450</v>
      </c>
    </row>
    <row r="253" spans="1:65" s="2" customFormat="1" ht="33" customHeight="1">
      <c r="A253" s="28"/>
      <c r="B253" s="140"/>
      <c r="C253" s="141" t="s">
        <v>451</v>
      </c>
      <c r="D253" s="141" t="s">
        <v>133</v>
      </c>
      <c r="E253" s="142" t="s">
        <v>452</v>
      </c>
      <c r="F253" s="143" t="s">
        <v>453</v>
      </c>
      <c r="G253" s="144" t="s">
        <v>216</v>
      </c>
      <c r="H253" s="145">
        <v>0.215</v>
      </c>
      <c r="I253" s="176"/>
      <c r="J253" s="146">
        <f t="shared" si="30"/>
        <v>0</v>
      </c>
      <c r="K253" s="143" t="s">
        <v>147</v>
      </c>
      <c r="L253" s="29"/>
      <c r="M253" s="147" t="s">
        <v>1</v>
      </c>
      <c r="N253" s="148" t="s">
        <v>38</v>
      </c>
      <c r="O253" s="149">
        <v>1.517</v>
      </c>
      <c r="P253" s="149">
        <f t="shared" si="31"/>
        <v>0.326155</v>
      </c>
      <c r="Q253" s="149">
        <v>0</v>
      </c>
      <c r="R253" s="149">
        <f t="shared" si="32"/>
        <v>0</v>
      </c>
      <c r="S253" s="149">
        <v>0</v>
      </c>
      <c r="T253" s="150">
        <f t="shared" si="33"/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1" t="s">
        <v>218</v>
      </c>
      <c r="AT253" s="151" t="s">
        <v>133</v>
      </c>
      <c r="AU253" s="151" t="s">
        <v>80</v>
      </c>
      <c r="AY253" s="16" t="s">
        <v>130</v>
      </c>
      <c r="BE253" s="152">
        <f t="shared" si="34"/>
        <v>0</v>
      </c>
      <c r="BF253" s="152">
        <f t="shared" si="35"/>
        <v>0</v>
      </c>
      <c r="BG253" s="152">
        <f t="shared" si="36"/>
        <v>0</v>
      </c>
      <c r="BH253" s="152">
        <f t="shared" si="37"/>
        <v>0</v>
      </c>
      <c r="BI253" s="152">
        <f t="shared" si="38"/>
        <v>0</v>
      </c>
      <c r="BJ253" s="16" t="s">
        <v>78</v>
      </c>
      <c r="BK253" s="152">
        <f t="shared" si="39"/>
        <v>0</v>
      </c>
      <c r="BL253" s="16" t="s">
        <v>218</v>
      </c>
      <c r="BM253" s="151" t="s">
        <v>454</v>
      </c>
    </row>
    <row r="254" spans="2:63" s="12" customFormat="1" ht="22.9" customHeight="1">
      <c r="B254" s="128"/>
      <c r="D254" s="129" t="s">
        <v>72</v>
      </c>
      <c r="E254" s="138" t="s">
        <v>455</v>
      </c>
      <c r="F254" s="138" t="s">
        <v>456</v>
      </c>
      <c r="I254" s="179"/>
      <c r="J254" s="139">
        <f>BK254</f>
        <v>0</v>
      </c>
      <c r="L254" s="128"/>
      <c r="M254" s="132"/>
      <c r="N254" s="133"/>
      <c r="O254" s="133"/>
      <c r="P254" s="134">
        <f>SUM(P255:P256)</f>
        <v>0.085</v>
      </c>
      <c r="Q254" s="133"/>
      <c r="R254" s="134">
        <f>SUM(R255:R256)</f>
        <v>0</v>
      </c>
      <c r="S254" s="133"/>
      <c r="T254" s="135">
        <f>SUM(T255:T256)</f>
        <v>0</v>
      </c>
      <c r="AR254" s="129" t="s">
        <v>80</v>
      </c>
      <c r="AT254" s="136" t="s">
        <v>72</v>
      </c>
      <c r="AU254" s="136" t="s">
        <v>78</v>
      </c>
      <c r="AY254" s="129" t="s">
        <v>130</v>
      </c>
      <c r="BK254" s="137">
        <f>SUM(BK255:BK256)</f>
        <v>0</v>
      </c>
    </row>
    <row r="255" spans="1:65" s="2" customFormat="1" ht="16.5" customHeight="1">
      <c r="A255" s="28"/>
      <c r="B255" s="140"/>
      <c r="C255" s="141" t="s">
        <v>457</v>
      </c>
      <c r="D255" s="141" t="s">
        <v>133</v>
      </c>
      <c r="E255" s="142" t="s">
        <v>458</v>
      </c>
      <c r="F255" s="143" t="s">
        <v>456</v>
      </c>
      <c r="G255" s="144" t="s">
        <v>318</v>
      </c>
      <c r="H255" s="145">
        <v>1</v>
      </c>
      <c r="I255" s="176"/>
      <c r="J255" s="146">
        <f>ROUND(I255*H255,2)</f>
        <v>0</v>
      </c>
      <c r="K255" s="143" t="s">
        <v>1</v>
      </c>
      <c r="L255" s="29"/>
      <c r="M255" s="147" t="s">
        <v>1</v>
      </c>
      <c r="N255" s="148" t="s">
        <v>38</v>
      </c>
      <c r="O255" s="149">
        <v>0.085</v>
      </c>
      <c r="P255" s="149">
        <f>O255*H255</f>
        <v>0.085</v>
      </c>
      <c r="Q255" s="149">
        <v>0</v>
      </c>
      <c r="R255" s="149">
        <f>Q255*H255</f>
        <v>0</v>
      </c>
      <c r="S255" s="149">
        <v>0</v>
      </c>
      <c r="T255" s="150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1" t="s">
        <v>218</v>
      </c>
      <c r="AT255" s="151" t="s">
        <v>133</v>
      </c>
      <c r="AU255" s="151" t="s">
        <v>80</v>
      </c>
      <c r="AY255" s="16" t="s">
        <v>130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6" t="s">
        <v>78</v>
      </c>
      <c r="BK255" s="152">
        <f>ROUND(I255*H255,2)</f>
        <v>0</v>
      </c>
      <c r="BL255" s="16" t="s">
        <v>218</v>
      </c>
      <c r="BM255" s="151" t="s">
        <v>459</v>
      </c>
    </row>
    <row r="256" spans="1:65" s="2" customFormat="1" ht="33" customHeight="1">
      <c r="A256" s="28"/>
      <c r="B256" s="140"/>
      <c r="C256" s="141" t="s">
        <v>460</v>
      </c>
      <c r="D256" s="141" t="s">
        <v>133</v>
      </c>
      <c r="E256" s="142" t="s">
        <v>461</v>
      </c>
      <c r="F256" s="143" t="s">
        <v>462</v>
      </c>
      <c r="G256" s="144" t="s">
        <v>463</v>
      </c>
      <c r="H256" s="145">
        <v>800</v>
      </c>
      <c r="I256" s="176"/>
      <c r="J256" s="146">
        <f>ROUND(I256*H256,2)</f>
        <v>0</v>
      </c>
      <c r="K256" s="143" t="s">
        <v>233</v>
      </c>
      <c r="L256" s="29"/>
      <c r="M256" s="147" t="s">
        <v>1</v>
      </c>
      <c r="N256" s="148" t="s">
        <v>38</v>
      </c>
      <c r="O256" s="149">
        <v>0</v>
      </c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1" t="s">
        <v>218</v>
      </c>
      <c r="AT256" s="151" t="s">
        <v>133</v>
      </c>
      <c r="AU256" s="151" t="s">
        <v>80</v>
      </c>
      <c r="AY256" s="16" t="s">
        <v>130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6" t="s">
        <v>78</v>
      </c>
      <c r="BK256" s="152">
        <f>ROUND(I256*H256,2)</f>
        <v>0</v>
      </c>
      <c r="BL256" s="16" t="s">
        <v>218</v>
      </c>
      <c r="BM256" s="151" t="s">
        <v>464</v>
      </c>
    </row>
    <row r="257" spans="2:63" s="12" customFormat="1" ht="22.9" customHeight="1">
      <c r="B257" s="128"/>
      <c r="D257" s="129" t="s">
        <v>72</v>
      </c>
      <c r="E257" s="138" t="s">
        <v>465</v>
      </c>
      <c r="F257" s="138" t="s">
        <v>466</v>
      </c>
      <c r="I257" s="179"/>
      <c r="J257" s="139">
        <f>BK257</f>
        <v>0</v>
      </c>
      <c r="L257" s="128"/>
      <c r="M257" s="132"/>
      <c r="N257" s="133"/>
      <c r="O257" s="133"/>
      <c r="P257" s="134">
        <f>SUM(P258:P259)</f>
        <v>0.1</v>
      </c>
      <c r="Q257" s="133"/>
      <c r="R257" s="134">
        <f>SUM(R258:R259)</f>
        <v>0</v>
      </c>
      <c r="S257" s="133"/>
      <c r="T257" s="135">
        <f>SUM(T258:T259)</f>
        <v>0</v>
      </c>
      <c r="AR257" s="129" t="s">
        <v>80</v>
      </c>
      <c r="AT257" s="136" t="s">
        <v>72</v>
      </c>
      <c r="AU257" s="136" t="s">
        <v>78</v>
      </c>
      <c r="AY257" s="129" t="s">
        <v>130</v>
      </c>
      <c r="BK257" s="137">
        <f>SUM(BK258:BK259)</f>
        <v>0</v>
      </c>
    </row>
    <row r="258" spans="1:65" s="2" customFormat="1" ht="16.5" customHeight="1">
      <c r="A258" s="28"/>
      <c r="B258" s="140"/>
      <c r="C258" s="141" t="s">
        <v>467</v>
      </c>
      <c r="D258" s="141" t="s">
        <v>133</v>
      </c>
      <c r="E258" s="142" t="s">
        <v>468</v>
      </c>
      <c r="F258" s="143" t="s">
        <v>469</v>
      </c>
      <c r="G258" s="144" t="s">
        <v>318</v>
      </c>
      <c r="H258" s="145">
        <v>1</v>
      </c>
      <c r="I258" s="176"/>
      <c r="J258" s="146">
        <f>ROUND(I258*H258,2)</f>
        <v>0</v>
      </c>
      <c r="K258" s="143" t="s">
        <v>1</v>
      </c>
      <c r="L258" s="29"/>
      <c r="M258" s="147" t="s">
        <v>1</v>
      </c>
      <c r="N258" s="148" t="s">
        <v>38</v>
      </c>
      <c r="O258" s="149">
        <v>0.1</v>
      </c>
      <c r="P258" s="149">
        <f>O258*H258</f>
        <v>0.1</v>
      </c>
      <c r="Q258" s="149">
        <v>0</v>
      </c>
      <c r="R258" s="149">
        <f>Q258*H258</f>
        <v>0</v>
      </c>
      <c r="S258" s="149">
        <v>0</v>
      </c>
      <c r="T258" s="150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1" t="s">
        <v>218</v>
      </c>
      <c r="AT258" s="151" t="s">
        <v>133</v>
      </c>
      <c r="AU258" s="151" t="s">
        <v>80</v>
      </c>
      <c r="AY258" s="16" t="s">
        <v>130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6" t="s">
        <v>78</v>
      </c>
      <c r="BK258" s="152">
        <f>ROUND(I258*H258,2)</f>
        <v>0</v>
      </c>
      <c r="BL258" s="16" t="s">
        <v>218</v>
      </c>
      <c r="BM258" s="151" t="s">
        <v>470</v>
      </c>
    </row>
    <row r="259" spans="1:65" s="2" customFormat="1" ht="33" customHeight="1">
      <c r="A259" s="28"/>
      <c r="B259" s="140"/>
      <c r="C259" s="141" t="s">
        <v>471</v>
      </c>
      <c r="D259" s="141" t="s">
        <v>133</v>
      </c>
      <c r="E259" s="142" t="s">
        <v>472</v>
      </c>
      <c r="F259" s="143" t="s">
        <v>473</v>
      </c>
      <c r="G259" s="144" t="s">
        <v>463</v>
      </c>
      <c r="H259" s="145">
        <v>120</v>
      </c>
      <c r="I259" s="176"/>
      <c r="J259" s="146">
        <f>ROUND(I259*H259,2)</f>
        <v>0</v>
      </c>
      <c r="K259" s="143" t="s">
        <v>233</v>
      </c>
      <c r="L259" s="29"/>
      <c r="M259" s="147" t="s">
        <v>1</v>
      </c>
      <c r="N259" s="148" t="s">
        <v>38</v>
      </c>
      <c r="O259" s="149">
        <v>0</v>
      </c>
      <c r="P259" s="149">
        <f>O259*H259</f>
        <v>0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1" t="s">
        <v>218</v>
      </c>
      <c r="AT259" s="151" t="s">
        <v>133</v>
      </c>
      <c r="AU259" s="151" t="s">
        <v>80</v>
      </c>
      <c r="AY259" s="16" t="s">
        <v>130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6" t="s">
        <v>78</v>
      </c>
      <c r="BK259" s="152">
        <f>ROUND(I259*H259,2)</f>
        <v>0</v>
      </c>
      <c r="BL259" s="16" t="s">
        <v>218</v>
      </c>
      <c r="BM259" s="151" t="s">
        <v>474</v>
      </c>
    </row>
    <row r="260" spans="2:63" s="12" customFormat="1" ht="22.9" customHeight="1">
      <c r="B260" s="128"/>
      <c r="D260" s="129" t="s">
        <v>72</v>
      </c>
      <c r="E260" s="138" t="s">
        <v>475</v>
      </c>
      <c r="F260" s="138" t="s">
        <v>476</v>
      </c>
      <c r="I260" s="179"/>
      <c r="J260" s="139">
        <f>BK260</f>
        <v>0</v>
      </c>
      <c r="L260" s="128"/>
      <c r="M260" s="132"/>
      <c r="N260" s="133"/>
      <c r="O260" s="133"/>
      <c r="P260" s="134">
        <f>SUM(P261:P264)</f>
        <v>5.25346</v>
      </c>
      <c r="Q260" s="133"/>
      <c r="R260" s="134">
        <f>SUM(R261:R264)</f>
        <v>0.092</v>
      </c>
      <c r="S260" s="133"/>
      <c r="T260" s="135">
        <f>SUM(T261:T264)</f>
        <v>0</v>
      </c>
      <c r="AR260" s="129" t="s">
        <v>80</v>
      </c>
      <c r="AT260" s="136" t="s">
        <v>72</v>
      </c>
      <c r="AU260" s="136" t="s">
        <v>78</v>
      </c>
      <c r="AY260" s="129" t="s">
        <v>130</v>
      </c>
      <c r="BK260" s="137">
        <f>SUM(BK261:BK264)</f>
        <v>0</v>
      </c>
    </row>
    <row r="261" spans="1:65" s="2" customFormat="1" ht="33" customHeight="1">
      <c r="A261" s="28"/>
      <c r="B261" s="140"/>
      <c r="C261" s="141" t="s">
        <v>477</v>
      </c>
      <c r="D261" s="141" t="s">
        <v>133</v>
      </c>
      <c r="E261" s="142" t="s">
        <v>478</v>
      </c>
      <c r="F261" s="143" t="s">
        <v>479</v>
      </c>
      <c r="G261" s="144" t="s">
        <v>168</v>
      </c>
      <c r="H261" s="145">
        <v>3</v>
      </c>
      <c r="I261" s="176"/>
      <c r="J261" s="146">
        <f>ROUND(I261*H261,2)</f>
        <v>0</v>
      </c>
      <c r="K261" s="143" t="s">
        <v>147</v>
      </c>
      <c r="L261" s="29"/>
      <c r="M261" s="147" t="s">
        <v>1</v>
      </c>
      <c r="N261" s="148" t="s">
        <v>38</v>
      </c>
      <c r="O261" s="149">
        <v>1.682</v>
      </c>
      <c r="P261" s="149">
        <f>O261*H261</f>
        <v>5.045999999999999</v>
      </c>
      <c r="Q261" s="149">
        <v>0</v>
      </c>
      <c r="R261" s="149">
        <f>Q261*H261</f>
        <v>0</v>
      </c>
      <c r="S261" s="149">
        <v>0</v>
      </c>
      <c r="T261" s="150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1" t="s">
        <v>218</v>
      </c>
      <c r="AT261" s="151" t="s">
        <v>133</v>
      </c>
      <c r="AU261" s="151" t="s">
        <v>80</v>
      </c>
      <c r="AY261" s="16" t="s">
        <v>130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6" t="s">
        <v>78</v>
      </c>
      <c r="BK261" s="152">
        <f>ROUND(I261*H261,2)</f>
        <v>0</v>
      </c>
      <c r="BL261" s="16" t="s">
        <v>218</v>
      </c>
      <c r="BM261" s="151" t="s">
        <v>480</v>
      </c>
    </row>
    <row r="262" spans="1:65" s="2" customFormat="1" ht="21.75" customHeight="1">
      <c r="A262" s="28"/>
      <c r="B262" s="140"/>
      <c r="C262" s="225" t="s">
        <v>481</v>
      </c>
      <c r="D262" s="225" t="s">
        <v>171</v>
      </c>
      <c r="E262" s="226" t="s">
        <v>482</v>
      </c>
      <c r="F262" s="227" t="s">
        <v>483</v>
      </c>
      <c r="G262" s="228" t="s">
        <v>168</v>
      </c>
      <c r="H262" s="229">
        <v>2</v>
      </c>
      <c r="I262" s="230"/>
      <c r="J262" s="231">
        <f>ROUND(I262*H262,2)</f>
        <v>0</v>
      </c>
      <c r="K262" s="227" t="s">
        <v>147</v>
      </c>
      <c r="L262" s="168"/>
      <c r="M262" s="169" t="s">
        <v>1</v>
      </c>
      <c r="N262" s="170" t="s">
        <v>38</v>
      </c>
      <c r="O262" s="149">
        <v>0</v>
      </c>
      <c r="P262" s="149">
        <f>O262*H262</f>
        <v>0</v>
      </c>
      <c r="Q262" s="149">
        <v>0.038</v>
      </c>
      <c r="R262" s="149">
        <f>Q262*H262</f>
        <v>0.076</v>
      </c>
      <c r="S262" s="149">
        <v>0</v>
      </c>
      <c r="T262" s="150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1" t="s">
        <v>292</v>
      </c>
      <c r="AT262" s="151" t="s">
        <v>171</v>
      </c>
      <c r="AU262" s="151" t="s">
        <v>80</v>
      </c>
      <c r="AY262" s="16" t="s">
        <v>130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6" t="s">
        <v>78</v>
      </c>
      <c r="BK262" s="152">
        <f>ROUND(I262*H262,2)</f>
        <v>0</v>
      </c>
      <c r="BL262" s="16" t="s">
        <v>218</v>
      </c>
      <c r="BM262" s="151" t="s">
        <v>484</v>
      </c>
    </row>
    <row r="263" spans="1:65" s="2" customFormat="1" ht="21.75" customHeight="1">
      <c r="A263" s="28"/>
      <c r="B263" s="233"/>
      <c r="C263" s="225" t="s">
        <v>485</v>
      </c>
      <c r="D263" s="225" t="s">
        <v>171</v>
      </c>
      <c r="E263" s="226" t="s">
        <v>486</v>
      </c>
      <c r="F263" s="227" t="s">
        <v>487</v>
      </c>
      <c r="G263" s="228" t="s">
        <v>168</v>
      </c>
      <c r="H263" s="229">
        <v>1</v>
      </c>
      <c r="I263" s="230"/>
      <c r="J263" s="231">
        <f>ROUND(I263*H263,2)</f>
        <v>0</v>
      </c>
      <c r="K263" s="227" t="s">
        <v>147</v>
      </c>
      <c r="L263" s="168"/>
      <c r="M263" s="169" t="s">
        <v>1</v>
      </c>
      <c r="N263" s="170" t="s">
        <v>38</v>
      </c>
      <c r="O263" s="149">
        <v>0</v>
      </c>
      <c r="P263" s="149">
        <f>O263*H263</f>
        <v>0</v>
      </c>
      <c r="Q263" s="149">
        <v>0.016</v>
      </c>
      <c r="R263" s="149">
        <f>Q263*H263</f>
        <v>0.016</v>
      </c>
      <c r="S263" s="149">
        <v>0</v>
      </c>
      <c r="T263" s="150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1" t="s">
        <v>292</v>
      </c>
      <c r="AT263" s="151" t="s">
        <v>171</v>
      </c>
      <c r="AU263" s="151" t="s">
        <v>80</v>
      </c>
      <c r="AY263" s="16" t="s">
        <v>130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6" t="s">
        <v>78</v>
      </c>
      <c r="BK263" s="152">
        <f>ROUND(I263*H263,2)</f>
        <v>0</v>
      </c>
      <c r="BL263" s="16" t="s">
        <v>218</v>
      </c>
      <c r="BM263" s="151" t="s">
        <v>488</v>
      </c>
    </row>
    <row r="264" spans="1:65" s="2" customFormat="1" ht="33" customHeight="1">
      <c r="A264" s="28"/>
      <c r="B264" s="140"/>
      <c r="C264" s="141" t="s">
        <v>489</v>
      </c>
      <c r="D264" s="141" t="s">
        <v>133</v>
      </c>
      <c r="E264" s="142" t="s">
        <v>490</v>
      </c>
      <c r="F264" s="143" t="s">
        <v>491</v>
      </c>
      <c r="G264" s="144" t="s">
        <v>216</v>
      </c>
      <c r="H264" s="145">
        <v>0.092</v>
      </c>
      <c r="I264" s="176"/>
      <c r="J264" s="146">
        <f>ROUND(I264*H264,2)</f>
        <v>0</v>
      </c>
      <c r="K264" s="143" t="s">
        <v>147</v>
      </c>
      <c r="L264" s="29"/>
      <c r="M264" s="147" t="s">
        <v>1</v>
      </c>
      <c r="N264" s="148" t="s">
        <v>38</v>
      </c>
      <c r="O264" s="149">
        <v>2.255</v>
      </c>
      <c r="P264" s="149">
        <f>O264*H264</f>
        <v>0.20745999999999998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1" t="s">
        <v>218</v>
      </c>
      <c r="AT264" s="151" t="s">
        <v>133</v>
      </c>
      <c r="AU264" s="151" t="s">
        <v>80</v>
      </c>
      <c r="AY264" s="16" t="s">
        <v>130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6" t="s">
        <v>78</v>
      </c>
      <c r="BK264" s="152">
        <f>ROUND(I264*H264,2)</f>
        <v>0</v>
      </c>
      <c r="BL264" s="16" t="s">
        <v>218</v>
      </c>
      <c r="BM264" s="151" t="s">
        <v>492</v>
      </c>
    </row>
    <row r="265" spans="2:63" s="12" customFormat="1" ht="22.9" customHeight="1">
      <c r="B265" s="128"/>
      <c r="D265" s="129" t="s">
        <v>72</v>
      </c>
      <c r="E265" s="138" t="s">
        <v>493</v>
      </c>
      <c r="F265" s="138" t="s">
        <v>494</v>
      </c>
      <c r="I265" s="179"/>
      <c r="J265" s="139">
        <f>BK265</f>
        <v>0</v>
      </c>
      <c r="L265" s="128"/>
      <c r="M265" s="132"/>
      <c r="N265" s="133"/>
      <c r="O265" s="133"/>
      <c r="P265" s="134">
        <f>SUM(P266:P267)</f>
        <v>0.984</v>
      </c>
      <c r="Q265" s="133"/>
      <c r="R265" s="134">
        <f>SUM(R266:R267)</f>
        <v>0.00015</v>
      </c>
      <c r="S265" s="133"/>
      <c r="T265" s="135">
        <f>SUM(T266:T267)</f>
        <v>0</v>
      </c>
      <c r="AR265" s="129" t="s">
        <v>80</v>
      </c>
      <c r="AT265" s="136" t="s">
        <v>72</v>
      </c>
      <c r="AU265" s="136" t="s">
        <v>78</v>
      </c>
      <c r="AY265" s="129" t="s">
        <v>130</v>
      </c>
      <c r="BK265" s="137">
        <f>SUM(BK266:BK267)</f>
        <v>0</v>
      </c>
    </row>
    <row r="266" spans="1:65" s="2" customFormat="1" ht="16.5" customHeight="1">
      <c r="A266" s="28"/>
      <c r="B266" s="140"/>
      <c r="C266" s="141" t="s">
        <v>495</v>
      </c>
      <c r="D266" s="141" t="s">
        <v>133</v>
      </c>
      <c r="E266" s="142" t="s">
        <v>496</v>
      </c>
      <c r="F266" s="143" t="s">
        <v>621</v>
      </c>
      <c r="G266" s="144" t="s">
        <v>168</v>
      </c>
      <c r="H266" s="145">
        <v>1</v>
      </c>
      <c r="I266" s="176"/>
      <c r="J266" s="146">
        <f>ROUND(I266*H266,2)</f>
        <v>0</v>
      </c>
      <c r="K266" s="143" t="s">
        <v>147</v>
      </c>
      <c r="L266" s="29"/>
      <c r="M266" s="147" t="s">
        <v>1</v>
      </c>
      <c r="N266" s="148" t="s">
        <v>38</v>
      </c>
      <c r="O266" s="149">
        <v>0.984</v>
      </c>
      <c r="P266" s="149">
        <f>O266*H266</f>
        <v>0.984</v>
      </c>
      <c r="Q266" s="149">
        <v>0.00015</v>
      </c>
      <c r="R266" s="149">
        <f>Q266*H266</f>
        <v>0.00015</v>
      </c>
      <c r="S266" s="149">
        <v>0</v>
      </c>
      <c r="T266" s="150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1" t="s">
        <v>218</v>
      </c>
      <c r="AT266" s="151" t="s">
        <v>133</v>
      </c>
      <c r="AU266" s="151" t="s">
        <v>80</v>
      </c>
      <c r="AY266" s="16" t="s">
        <v>130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6" t="s">
        <v>78</v>
      </c>
      <c r="BK266" s="152">
        <f>ROUND(I266*H266,2)</f>
        <v>0</v>
      </c>
      <c r="BL266" s="16" t="s">
        <v>218</v>
      </c>
      <c r="BM266" s="151" t="s">
        <v>497</v>
      </c>
    </row>
    <row r="267" spans="1:65" s="2" customFormat="1" ht="33" customHeight="1">
      <c r="A267" s="28"/>
      <c r="B267" s="140"/>
      <c r="C267" s="141" t="s">
        <v>498</v>
      </c>
      <c r="D267" s="141" t="s">
        <v>133</v>
      </c>
      <c r="E267" s="142" t="s">
        <v>499</v>
      </c>
      <c r="F267" s="143" t="s">
        <v>500</v>
      </c>
      <c r="G267" s="144" t="s">
        <v>463</v>
      </c>
      <c r="H267" s="145">
        <v>24</v>
      </c>
      <c r="I267" s="176"/>
      <c r="J267" s="146">
        <f>ROUND(I267*H267,2)</f>
        <v>0</v>
      </c>
      <c r="K267" s="143" t="s">
        <v>147</v>
      </c>
      <c r="L267" s="29"/>
      <c r="M267" s="147" t="s">
        <v>1</v>
      </c>
      <c r="N267" s="148" t="s">
        <v>38</v>
      </c>
      <c r="O267" s="149">
        <v>0</v>
      </c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1" t="s">
        <v>218</v>
      </c>
      <c r="AT267" s="151" t="s">
        <v>133</v>
      </c>
      <c r="AU267" s="151" t="s">
        <v>80</v>
      </c>
      <c r="AY267" s="16" t="s">
        <v>130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6" t="s">
        <v>78</v>
      </c>
      <c r="BK267" s="152">
        <f>ROUND(I267*H267,2)</f>
        <v>0</v>
      </c>
      <c r="BL267" s="16" t="s">
        <v>218</v>
      </c>
      <c r="BM267" s="151" t="s">
        <v>501</v>
      </c>
    </row>
    <row r="268" spans="2:63" s="12" customFormat="1" ht="22.9" customHeight="1">
      <c r="B268" s="128"/>
      <c r="D268" s="129" t="s">
        <v>72</v>
      </c>
      <c r="E268" s="138" t="s">
        <v>502</v>
      </c>
      <c r="F268" s="138" t="s">
        <v>503</v>
      </c>
      <c r="I268" s="179"/>
      <c r="J268" s="139">
        <f>BK268</f>
        <v>0</v>
      </c>
      <c r="L268" s="128"/>
      <c r="M268" s="132"/>
      <c r="N268" s="133"/>
      <c r="O268" s="133"/>
      <c r="P268" s="134">
        <f>SUM(P269:P282)</f>
        <v>35.733952</v>
      </c>
      <c r="Q268" s="133"/>
      <c r="R268" s="134">
        <f>SUM(R269:R282)</f>
        <v>1.223625</v>
      </c>
      <c r="S268" s="133"/>
      <c r="T268" s="135">
        <f>SUM(T269:T282)</f>
        <v>0</v>
      </c>
      <c r="AR268" s="129" t="s">
        <v>80</v>
      </c>
      <c r="AT268" s="136" t="s">
        <v>72</v>
      </c>
      <c r="AU268" s="136" t="s">
        <v>78</v>
      </c>
      <c r="AY268" s="129" t="s">
        <v>130</v>
      </c>
      <c r="BK268" s="137">
        <f>SUM(BK269:BK282)</f>
        <v>0</v>
      </c>
    </row>
    <row r="269" spans="1:65" s="2" customFormat="1" ht="21.75" customHeight="1">
      <c r="A269" s="28"/>
      <c r="B269" s="140"/>
      <c r="C269" s="141" t="s">
        <v>504</v>
      </c>
      <c r="D269" s="141" t="s">
        <v>133</v>
      </c>
      <c r="E269" s="142" t="s">
        <v>505</v>
      </c>
      <c r="F269" s="143" t="s">
        <v>506</v>
      </c>
      <c r="G269" s="144" t="s">
        <v>136</v>
      </c>
      <c r="H269" s="145">
        <v>17.5</v>
      </c>
      <c r="I269" s="176"/>
      <c r="J269" s="146">
        <f>ROUND(I269*H269,2)</f>
        <v>0</v>
      </c>
      <c r="K269" s="143" t="s">
        <v>147</v>
      </c>
      <c r="L269" s="29"/>
      <c r="M269" s="147" t="s">
        <v>1</v>
      </c>
      <c r="N269" s="148" t="s">
        <v>38</v>
      </c>
      <c r="O269" s="149">
        <v>0.044</v>
      </c>
      <c r="P269" s="149">
        <f>O269*H269</f>
        <v>0.7699999999999999</v>
      </c>
      <c r="Q269" s="149">
        <v>0.0003</v>
      </c>
      <c r="R269" s="149">
        <f>Q269*H269</f>
        <v>0.0052499999999999995</v>
      </c>
      <c r="S269" s="149">
        <v>0</v>
      </c>
      <c r="T269" s="150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1" t="s">
        <v>218</v>
      </c>
      <c r="AT269" s="151" t="s">
        <v>133</v>
      </c>
      <c r="AU269" s="151" t="s">
        <v>80</v>
      </c>
      <c r="AY269" s="16" t="s">
        <v>130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6" t="s">
        <v>78</v>
      </c>
      <c r="BK269" s="152">
        <f>ROUND(I269*H269,2)</f>
        <v>0</v>
      </c>
      <c r="BL269" s="16" t="s">
        <v>218</v>
      </c>
      <c r="BM269" s="151" t="s">
        <v>507</v>
      </c>
    </row>
    <row r="270" spans="1:65" s="2" customFormat="1" ht="33" customHeight="1">
      <c r="A270" s="28"/>
      <c r="B270" s="140"/>
      <c r="C270" s="141" t="s">
        <v>508</v>
      </c>
      <c r="D270" s="141" t="s">
        <v>133</v>
      </c>
      <c r="E270" s="142" t="s">
        <v>509</v>
      </c>
      <c r="F270" s="143" t="s">
        <v>510</v>
      </c>
      <c r="G270" s="144" t="s">
        <v>136</v>
      </c>
      <c r="H270" s="145">
        <v>17.5</v>
      </c>
      <c r="I270" s="176"/>
      <c r="J270" s="146">
        <f>ROUND(I270*H270,2)</f>
        <v>0</v>
      </c>
      <c r="K270" s="143" t="s">
        <v>147</v>
      </c>
      <c r="L270" s="29"/>
      <c r="M270" s="147" t="s">
        <v>1</v>
      </c>
      <c r="N270" s="148" t="s">
        <v>38</v>
      </c>
      <c r="O270" s="149">
        <v>0.245</v>
      </c>
      <c r="P270" s="149">
        <f>O270*H270</f>
        <v>4.2875</v>
      </c>
      <c r="Q270" s="149">
        <v>0.00758</v>
      </c>
      <c r="R270" s="149">
        <f>Q270*H270</f>
        <v>0.13265</v>
      </c>
      <c r="S270" s="149">
        <v>0</v>
      </c>
      <c r="T270" s="150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1" t="s">
        <v>218</v>
      </c>
      <c r="AT270" s="151" t="s">
        <v>133</v>
      </c>
      <c r="AU270" s="151" t="s">
        <v>80</v>
      </c>
      <c r="AY270" s="16" t="s">
        <v>130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6" t="s">
        <v>78</v>
      </c>
      <c r="BK270" s="152">
        <f>ROUND(I270*H270,2)</f>
        <v>0</v>
      </c>
      <c r="BL270" s="16" t="s">
        <v>218</v>
      </c>
      <c r="BM270" s="151" t="s">
        <v>511</v>
      </c>
    </row>
    <row r="271" spans="1:65" s="2" customFormat="1" ht="21.75" customHeight="1">
      <c r="A271" s="28"/>
      <c r="B271" s="140"/>
      <c r="C271" s="141" t="s">
        <v>512</v>
      </c>
      <c r="D271" s="141" t="s">
        <v>133</v>
      </c>
      <c r="E271" s="142" t="s">
        <v>513</v>
      </c>
      <c r="F271" s="143" t="s">
        <v>514</v>
      </c>
      <c r="G271" s="144" t="s">
        <v>136</v>
      </c>
      <c r="H271" s="145">
        <v>3</v>
      </c>
      <c r="I271" s="176"/>
      <c r="J271" s="146">
        <f>ROUND(I271*H271,2)</f>
        <v>0</v>
      </c>
      <c r="K271" s="143" t="s">
        <v>1</v>
      </c>
      <c r="L271" s="29"/>
      <c r="M271" s="147" t="s">
        <v>1</v>
      </c>
      <c r="N271" s="148" t="s">
        <v>38</v>
      </c>
      <c r="O271" s="149">
        <v>0.161</v>
      </c>
      <c r="P271" s="149">
        <f>O271*H271</f>
        <v>0.483</v>
      </c>
      <c r="Q271" s="149">
        <v>0.0003</v>
      </c>
      <c r="R271" s="149">
        <f>Q271*H271</f>
        <v>0.0009</v>
      </c>
      <c r="S271" s="149">
        <v>0</v>
      </c>
      <c r="T271" s="150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1" t="s">
        <v>218</v>
      </c>
      <c r="AT271" s="151" t="s">
        <v>133</v>
      </c>
      <c r="AU271" s="151" t="s">
        <v>80</v>
      </c>
      <c r="AY271" s="16" t="s">
        <v>130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6" t="s">
        <v>78</v>
      </c>
      <c r="BK271" s="152">
        <f>ROUND(I271*H271,2)</f>
        <v>0</v>
      </c>
      <c r="BL271" s="16" t="s">
        <v>218</v>
      </c>
      <c r="BM271" s="151" t="s">
        <v>515</v>
      </c>
    </row>
    <row r="272" spans="2:51" s="13" customFormat="1" ht="12">
      <c r="B272" s="153"/>
      <c r="D272" s="154" t="s">
        <v>139</v>
      </c>
      <c r="E272" s="155" t="s">
        <v>1</v>
      </c>
      <c r="F272" s="156" t="s">
        <v>131</v>
      </c>
      <c r="H272" s="157">
        <v>3</v>
      </c>
      <c r="I272" s="177"/>
      <c r="L272" s="153"/>
      <c r="M272" s="158"/>
      <c r="N272" s="159"/>
      <c r="O272" s="159"/>
      <c r="P272" s="159"/>
      <c r="Q272" s="159"/>
      <c r="R272" s="159"/>
      <c r="S272" s="159"/>
      <c r="T272" s="160"/>
      <c r="AT272" s="155" t="s">
        <v>139</v>
      </c>
      <c r="AU272" s="155" t="s">
        <v>80</v>
      </c>
      <c r="AV272" s="13" t="s">
        <v>80</v>
      </c>
      <c r="AW272" s="13" t="s">
        <v>29</v>
      </c>
      <c r="AX272" s="13" t="s">
        <v>78</v>
      </c>
      <c r="AY272" s="155" t="s">
        <v>130</v>
      </c>
    </row>
    <row r="273" spans="1:65" s="2" customFormat="1" ht="33" customHeight="1">
      <c r="A273" s="28"/>
      <c r="B273" s="140"/>
      <c r="C273" s="141" t="s">
        <v>516</v>
      </c>
      <c r="D273" s="141" t="s">
        <v>133</v>
      </c>
      <c r="E273" s="142" t="s">
        <v>517</v>
      </c>
      <c r="F273" s="143" t="s">
        <v>518</v>
      </c>
      <c r="G273" s="144" t="s">
        <v>136</v>
      </c>
      <c r="H273" s="145">
        <v>17.5</v>
      </c>
      <c r="I273" s="176"/>
      <c r="J273" s="146">
        <f>ROUND(I273*H273,2)</f>
        <v>0</v>
      </c>
      <c r="K273" s="143" t="s">
        <v>147</v>
      </c>
      <c r="L273" s="29"/>
      <c r="M273" s="147" t="s">
        <v>1</v>
      </c>
      <c r="N273" s="148" t="s">
        <v>38</v>
      </c>
      <c r="O273" s="149">
        <v>1.121</v>
      </c>
      <c r="P273" s="149">
        <f>O273*H273</f>
        <v>19.6175</v>
      </c>
      <c r="Q273" s="149">
        <v>0.03772</v>
      </c>
      <c r="R273" s="149">
        <f>Q273*H273</f>
        <v>0.6600999999999999</v>
      </c>
      <c r="S273" s="149">
        <v>0</v>
      </c>
      <c r="T273" s="150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1" t="s">
        <v>218</v>
      </c>
      <c r="AT273" s="151" t="s">
        <v>133</v>
      </c>
      <c r="AU273" s="151" t="s">
        <v>80</v>
      </c>
      <c r="AY273" s="16" t="s">
        <v>130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6" t="s">
        <v>78</v>
      </c>
      <c r="BK273" s="152">
        <f>ROUND(I273*H273,2)</f>
        <v>0</v>
      </c>
      <c r="BL273" s="16" t="s">
        <v>218</v>
      </c>
      <c r="BM273" s="151" t="s">
        <v>519</v>
      </c>
    </row>
    <row r="274" spans="1:65" s="2" customFormat="1" ht="16.5" customHeight="1">
      <c r="A274" s="28"/>
      <c r="B274" s="140"/>
      <c r="C274" s="225" t="s">
        <v>520</v>
      </c>
      <c r="D274" s="225" t="s">
        <v>171</v>
      </c>
      <c r="E274" s="226" t="s">
        <v>521</v>
      </c>
      <c r="F274" s="227" t="s">
        <v>522</v>
      </c>
      <c r="G274" s="228" t="s">
        <v>136</v>
      </c>
      <c r="H274" s="229">
        <v>19.25</v>
      </c>
      <c r="I274" s="230"/>
      <c r="J274" s="231">
        <f>ROUND(I274*H274,2)</f>
        <v>0</v>
      </c>
      <c r="K274" s="227" t="s">
        <v>1</v>
      </c>
      <c r="L274" s="168"/>
      <c r="M274" s="169" t="s">
        <v>1</v>
      </c>
      <c r="N274" s="170" t="s">
        <v>38</v>
      </c>
      <c r="O274" s="149">
        <v>0</v>
      </c>
      <c r="P274" s="149">
        <f>O274*H274</f>
        <v>0</v>
      </c>
      <c r="Q274" s="149">
        <v>0.0207</v>
      </c>
      <c r="R274" s="149">
        <f>Q274*H274</f>
        <v>0.39847499999999997</v>
      </c>
      <c r="S274" s="149">
        <v>0</v>
      </c>
      <c r="T274" s="150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1" t="s">
        <v>292</v>
      </c>
      <c r="AT274" s="151" t="s">
        <v>171</v>
      </c>
      <c r="AU274" s="151" t="s">
        <v>80</v>
      </c>
      <c r="AY274" s="16" t="s">
        <v>130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6" t="s">
        <v>78</v>
      </c>
      <c r="BK274" s="152">
        <f>ROUND(I274*H274,2)</f>
        <v>0</v>
      </c>
      <c r="BL274" s="16" t="s">
        <v>218</v>
      </c>
      <c r="BM274" s="151" t="s">
        <v>523</v>
      </c>
    </row>
    <row r="275" spans="2:51" s="13" customFormat="1" ht="12">
      <c r="B275" s="153"/>
      <c r="D275" s="154" t="s">
        <v>139</v>
      </c>
      <c r="F275" s="156" t="s">
        <v>524</v>
      </c>
      <c r="H275" s="157">
        <v>19.25</v>
      </c>
      <c r="I275" s="177"/>
      <c r="L275" s="153"/>
      <c r="M275" s="158"/>
      <c r="N275" s="159"/>
      <c r="O275" s="159"/>
      <c r="P275" s="159"/>
      <c r="Q275" s="159"/>
      <c r="R275" s="159"/>
      <c r="S275" s="159"/>
      <c r="T275" s="160"/>
      <c r="AT275" s="155" t="s">
        <v>139</v>
      </c>
      <c r="AU275" s="155" t="s">
        <v>80</v>
      </c>
      <c r="AV275" s="13" t="s">
        <v>80</v>
      </c>
      <c r="AW275" s="13" t="s">
        <v>3</v>
      </c>
      <c r="AX275" s="13" t="s">
        <v>78</v>
      </c>
      <c r="AY275" s="155" t="s">
        <v>130</v>
      </c>
    </row>
    <row r="276" spans="1:65" s="2" customFormat="1" ht="21.75" customHeight="1">
      <c r="A276" s="28"/>
      <c r="B276" s="140"/>
      <c r="C276" s="141" t="s">
        <v>525</v>
      </c>
      <c r="D276" s="141" t="s">
        <v>133</v>
      </c>
      <c r="E276" s="142" t="s">
        <v>526</v>
      </c>
      <c r="F276" s="143" t="s">
        <v>527</v>
      </c>
      <c r="G276" s="144" t="s">
        <v>136</v>
      </c>
      <c r="H276" s="145">
        <v>8.5</v>
      </c>
      <c r="I276" s="176"/>
      <c r="J276" s="146">
        <f>ROUND(I276*H276,2)</f>
        <v>0</v>
      </c>
      <c r="K276" s="143" t="s">
        <v>147</v>
      </c>
      <c r="L276" s="29"/>
      <c r="M276" s="147" t="s">
        <v>1</v>
      </c>
      <c r="N276" s="148" t="s">
        <v>38</v>
      </c>
      <c r="O276" s="149">
        <v>0.03</v>
      </c>
      <c r="P276" s="149">
        <f>O276*H276</f>
        <v>0.255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1" t="s">
        <v>218</v>
      </c>
      <c r="AT276" s="151" t="s">
        <v>133</v>
      </c>
      <c r="AU276" s="151" t="s">
        <v>80</v>
      </c>
      <c r="AY276" s="16" t="s">
        <v>130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6" t="s">
        <v>78</v>
      </c>
      <c r="BK276" s="152">
        <f>ROUND(I276*H276,2)</f>
        <v>0</v>
      </c>
      <c r="BL276" s="16" t="s">
        <v>218</v>
      </c>
      <c r="BM276" s="151" t="s">
        <v>528</v>
      </c>
    </row>
    <row r="277" spans="2:51" s="13" customFormat="1" ht="12">
      <c r="B277" s="153"/>
      <c r="D277" s="154" t="s">
        <v>139</v>
      </c>
      <c r="E277" s="155" t="s">
        <v>1</v>
      </c>
      <c r="F277" s="156" t="s">
        <v>529</v>
      </c>
      <c r="H277" s="157">
        <v>8.5</v>
      </c>
      <c r="I277" s="177"/>
      <c r="L277" s="153"/>
      <c r="M277" s="158"/>
      <c r="N277" s="159"/>
      <c r="O277" s="159"/>
      <c r="P277" s="159"/>
      <c r="Q277" s="159"/>
      <c r="R277" s="159"/>
      <c r="S277" s="159"/>
      <c r="T277" s="160"/>
      <c r="AT277" s="155" t="s">
        <v>139</v>
      </c>
      <c r="AU277" s="155" t="s">
        <v>80</v>
      </c>
      <c r="AV277" s="13" t="s">
        <v>80</v>
      </c>
      <c r="AW277" s="13" t="s">
        <v>29</v>
      </c>
      <c r="AX277" s="13" t="s">
        <v>78</v>
      </c>
      <c r="AY277" s="155" t="s">
        <v>130</v>
      </c>
    </row>
    <row r="278" spans="1:65" s="2" customFormat="1" ht="33" customHeight="1">
      <c r="A278" s="28"/>
      <c r="B278" s="140"/>
      <c r="C278" s="141" t="s">
        <v>530</v>
      </c>
      <c r="D278" s="141" t="s">
        <v>133</v>
      </c>
      <c r="E278" s="142" t="s">
        <v>531</v>
      </c>
      <c r="F278" s="143" t="s">
        <v>532</v>
      </c>
      <c r="G278" s="144" t="s">
        <v>136</v>
      </c>
      <c r="H278" s="145">
        <v>17.5</v>
      </c>
      <c r="I278" s="176"/>
      <c r="J278" s="146">
        <f>ROUND(I278*H278,2)</f>
        <v>0</v>
      </c>
      <c r="K278" s="143" t="s">
        <v>147</v>
      </c>
      <c r="L278" s="29"/>
      <c r="M278" s="147" t="s">
        <v>1</v>
      </c>
      <c r="N278" s="148" t="s">
        <v>38</v>
      </c>
      <c r="O278" s="149">
        <v>0.1</v>
      </c>
      <c r="P278" s="149">
        <f>O278*H278</f>
        <v>1.75</v>
      </c>
      <c r="Q278" s="149">
        <v>0</v>
      </c>
      <c r="R278" s="149">
        <f>Q278*H278</f>
        <v>0</v>
      </c>
      <c r="S278" s="149">
        <v>0</v>
      </c>
      <c r="T278" s="150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1" t="s">
        <v>218</v>
      </c>
      <c r="AT278" s="151" t="s">
        <v>133</v>
      </c>
      <c r="AU278" s="151" t="s">
        <v>80</v>
      </c>
      <c r="AY278" s="16" t="s">
        <v>130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6" t="s">
        <v>78</v>
      </c>
      <c r="BK278" s="152">
        <f>ROUND(I278*H278,2)</f>
        <v>0</v>
      </c>
      <c r="BL278" s="16" t="s">
        <v>218</v>
      </c>
      <c r="BM278" s="151" t="s">
        <v>533</v>
      </c>
    </row>
    <row r="279" spans="1:65" s="2" customFormat="1" ht="21.75" customHeight="1">
      <c r="A279" s="28"/>
      <c r="B279" s="140"/>
      <c r="C279" s="141" t="s">
        <v>534</v>
      </c>
      <c r="D279" s="141" t="s">
        <v>133</v>
      </c>
      <c r="E279" s="142" t="s">
        <v>535</v>
      </c>
      <c r="F279" s="143" t="s">
        <v>536</v>
      </c>
      <c r="G279" s="144" t="s">
        <v>136</v>
      </c>
      <c r="H279" s="145">
        <v>17.5</v>
      </c>
      <c r="I279" s="176"/>
      <c r="J279" s="146">
        <f>ROUND(I279*H279,2)</f>
        <v>0</v>
      </c>
      <c r="K279" s="143" t="s">
        <v>147</v>
      </c>
      <c r="L279" s="29"/>
      <c r="M279" s="147" t="s">
        <v>1</v>
      </c>
      <c r="N279" s="148" t="s">
        <v>38</v>
      </c>
      <c r="O279" s="149">
        <v>0.1</v>
      </c>
      <c r="P279" s="149">
        <f>O279*H279</f>
        <v>1.75</v>
      </c>
      <c r="Q279" s="149">
        <v>0</v>
      </c>
      <c r="R279" s="149">
        <f>Q279*H279</f>
        <v>0</v>
      </c>
      <c r="S279" s="149">
        <v>0</v>
      </c>
      <c r="T279" s="150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1" t="s">
        <v>218</v>
      </c>
      <c r="AT279" s="151" t="s">
        <v>133</v>
      </c>
      <c r="AU279" s="151" t="s">
        <v>80</v>
      </c>
      <c r="AY279" s="16" t="s">
        <v>130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6" t="s">
        <v>78</v>
      </c>
      <c r="BK279" s="152">
        <f>ROUND(I279*H279,2)</f>
        <v>0</v>
      </c>
      <c r="BL279" s="16" t="s">
        <v>218</v>
      </c>
      <c r="BM279" s="151" t="s">
        <v>537</v>
      </c>
    </row>
    <row r="280" spans="1:65" s="2" customFormat="1" ht="21.75" customHeight="1">
      <c r="A280" s="28"/>
      <c r="B280" s="140"/>
      <c r="C280" s="141" t="s">
        <v>538</v>
      </c>
      <c r="D280" s="141" t="s">
        <v>133</v>
      </c>
      <c r="E280" s="142" t="s">
        <v>539</v>
      </c>
      <c r="F280" s="143" t="s">
        <v>540</v>
      </c>
      <c r="G280" s="144" t="s">
        <v>136</v>
      </c>
      <c r="H280" s="145">
        <v>17.5</v>
      </c>
      <c r="I280" s="176"/>
      <c r="J280" s="146">
        <f>ROUND(I280*H280,2)</f>
        <v>0</v>
      </c>
      <c r="K280" s="143" t="s">
        <v>147</v>
      </c>
      <c r="L280" s="29"/>
      <c r="M280" s="147" t="s">
        <v>1</v>
      </c>
      <c r="N280" s="148" t="s">
        <v>38</v>
      </c>
      <c r="O280" s="149">
        <v>0.278</v>
      </c>
      <c r="P280" s="149">
        <f>O280*H280</f>
        <v>4.865</v>
      </c>
      <c r="Q280" s="149">
        <v>0.0015</v>
      </c>
      <c r="R280" s="149">
        <f>Q280*H280</f>
        <v>0.02625</v>
      </c>
      <c r="S280" s="149">
        <v>0</v>
      </c>
      <c r="T280" s="150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1" t="s">
        <v>218</v>
      </c>
      <c r="AT280" s="151" t="s">
        <v>133</v>
      </c>
      <c r="AU280" s="151" t="s">
        <v>80</v>
      </c>
      <c r="AY280" s="16" t="s">
        <v>130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6" t="s">
        <v>78</v>
      </c>
      <c r="BK280" s="152">
        <f>ROUND(I280*H280,2)</f>
        <v>0</v>
      </c>
      <c r="BL280" s="16" t="s">
        <v>218</v>
      </c>
      <c r="BM280" s="151" t="s">
        <v>541</v>
      </c>
    </row>
    <row r="281" spans="1:65" s="2" customFormat="1" ht="33" customHeight="1">
      <c r="A281" s="28"/>
      <c r="B281" s="140"/>
      <c r="C281" s="141" t="s">
        <v>542</v>
      </c>
      <c r="D281" s="141" t="s">
        <v>133</v>
      </c>
      <c r="E281" s="142" t="s">
        <v>543</v>
      </c>
      <c r="F281" s="143" t="s">
        <v>544</v>
      </c>
      <c r="G281" s="144" t="s">
        <v>216</v>
      </c>
      <c r="H281" s="145">
        <v>1.224</v>
      </c>
      <c r="I281" s="176"/>
      <c r="J281" s="146">
        <f>ROUND(I281*H281,2)</f>
        <v>0</v>
      </c>
      <c r="K281" s="143" t="s">
        <v>147</v>
      </c>
      <c r="L281" s="29"/>
      <c r="M281" s="147" t="s">
        <v>1</v>
      </c>
      <c r="N281" s="148" t="s">
        <v>38</v>
      </c>
      <c r="O281" s="149">
        <v>1.598</v>
      </c>
      <c r="P281" s="149">
        <f>O281*H281</f>
        <v>1.9559520000000001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1" t="s">
        <v>218</v>
      </c>
      <c r="AT281" s="151" t="s">
        <v>133</v>
      </c>
      <c r="AU281" s="151" t="s">
        <v>80</v>
      </c>
      <c r="AY281" s="16" t="s">
        <v>130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6" t="s">
        <v>78</v>
      </c>
      <c r="BK281" s="152">
        <f>ROUND(I281*H281,2)</f>
        <v>0</v>
      </c>
      <c r="BL281" s="16" t="s">
        <v>218</v>
      </c>
      <c r="BM281" s="151" t="s">
        <v>545</v>
      </c>
    </row>
    <row r="282" spans="1:65" s="2" customFormat="1" ht="33" customHeight="1">
      <c r="A282" s="28"/>
      <c r="B282" s="140"/>
      <c r="C282" s="141" t="s">
        <v>546</v>
      </c>
      <c r="D282" s="141" t="s">
        <v>133</v>
      </c>
      <c r="E282" s="142" t="s">
        <v>547</v>
      </c>
      <c r="F282" s="143" t="s">
        <v>548</v>
      </c>
      <c r="G282" s="144" t="s">
        <v>463</v>
      </c>
      <c r="H282" s="145">
        <v>339.181</v>
      </c>
      <c r="I282" s="176"/>
      <c r="J282" s="146">
        <f>ROUND(I282*H282,2)</f>
        <v>0</v>
      </c>
      <c r="K282" s="143" t="s">
        <v>147</v>
      </c>
      <c r="L282" s="29"/>
      <c r="M282" s="147" t="s">
        <v>1</v>
      </c>
      <c r="N282" s="148" t="s">
        <v>38</v>
      </c>
      <c r="O282" s="149">
        <v>0</v>
      </c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1" t="s">
        <v>218</v>
      </c>
      <c r="AT282" s="151" t="s">
        <v>133</v>
      </c>
      <c r="AU282" s="151" t="s">
        <v>80</v>
      </c>
      <c r="AY282" s="16" t="s">
        <v>130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6" t="s">
        <v>78</v>
      </c>
      <c r="BK282" s="152">
        <f>ROUND(I282*H282,2)</f>
        <v>0</v>
      </c>
      <c r="BL282" s="16" t="s">
        <v>218</v>
      </c>
      <c r="BM282" s="151" t="s">
        <v>549</v>
      </c>
    </row>
    <row r="283" spans="2:63" s="12" customFormat="1" ht="22.9" customHeight="1">
      <c r="B283" s="128"/>
      <c r="D283" s="129" t="s">
        <v>72</v>
      </c>
      <c r="E283" s="138" t="s">
        <v>550</v>
      </c>
      <c r="F283" s="138" t="s">
        <v>551</v>
      </c>
      <c r="I283" s="179"/>
      <c r="J283" s="139">
        <f>BK283</f>
        <v>0</v>
      </c>
      <c r="L283" s="128"/>
      <c r="M283" s="132"/>
      <c r="N283" s="133"/>
      <c r="O283" s="133"/>
      <c r="P283" s="134">
        <f>SUM(P284:P293)</f>
        <v>92.76153</v>
      </c>
      <c r="Q283" s="133"/>
      <c r="R283" s="134">
        <f>SUM(R284:R293)</f>
        <v>2.82911676</v>
      </c>
      <c r="S283" s="133"/>
      <c r="T283" s="135">
        <f>SUM(T284:T293)</f>
        <v>0</v>
      </c>
      <c r="AR283" s="129" t="s">
        <v>80</v>
      </c>
      <c r="AT283" s="136" t="s">
        <v>72</v>
      </c>
      <c r="AU283" s="136" t="s">
        <v>78</v>
      </c>
      <c r="AY283" s="129" t="s">
        <v>130</v>
      </c>
      <c r="BK283" s="137">
        <f>SUM(BK284:BK293)</f>
        <v>0</v>
      </c>
    </row>
    <row r="284" spans="1:65" s="2" customFormat="1" ht="21.75" customHeight="1">
      <c r="A284" s="28"/>
      <c r="B284" s="140"/>
      <c r="C284" s="141" t="s">
        <v>552</v>
      </c>
      <c r="D284" s="141" t="s">
        <v>133</v>
      </c>
      <c r="E284" s="142" t="s">
        <v>553</v>
      </c>
      <c r="F284" s="143" t="s">
        <v>554</v>
      </c>
      <c r="G284" s="144" t="s">
        <v>136</v>
      </c>
      <c r="H284" s="145">
        <v>58.788</v>
      </c>
      <c r="I284" s="176"/>
      <c r="J284" s="146">
        <f>ROUND(I284*H284,2)</f>
        <v>0</v>
      </c>
      <c r="K284" s="143" t="s">
        <v>233</v>
      </c>
      <c r="L284" s="29"/>
      <c r="M284" s="147" t="s">
        <v>1</v>
      </c>
      <c r="N284" s="148" t="s">
        <v>38</v>
      </c>
      <c r="O284" s="149">
        <v>1.171</v>
      </c>
      <c r="P284" s="149">
        <f>O284*H284</f>
        <v>68.840748</v>
      </c>
      <c r="Q284" s="149">
        <v>0.03362</v>
      </c>
      <c r="R284" s="149">
        <f>Q284*H284</f>
        <v>1.9764525599999998</v>
      </c>
      <c r="S284" s="149">
        <v>0</v>
      </c>
      <c r="T284" s="150">
        <f>S284*H284</f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1" t="s">
        <v>218</v>
      </c>
      <c r="AT284" s="151" t="s">
        <v>133</v>
      </c>
      <c r="AU284" s="151" t="s">
        <v>80</v>
      </c>
      <c r="AY284" s="16" t="s">
        <v>130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6" t="s">
        <v>78</v>
      </c>
      <c r="BK284" s="152">
        <f>ROUND(I284*H284,2)</f>
        <v>0</v>
      </c>
      <c r="BL284" s="16" t="s">
        <v>218</v>
      </c>
      <c r="BM284" s="151" t="s">
        <v>555</v>
      </c>
    </row>
    <row r="285" spans="2:51" s="13" customFormat="1" ht="12">
      <c r="B285" s="153"/>
      <c r="D285" s="154" t="s">
        <v>139</v>
      </c>
      <c r="E285" s="155" t="s">
        <v>1</v>
      </c>
      <c r="F285" s="156" t="s">
        <v>556</v>
      </c>
      <c r="H285" s="157">
        <v>7.8</v>
      </c>
      <c r="I285" s="177"/>
      <c r="L285" s="153"/>
      <c r="M285" s="158"/>
      <c r="N285" s="159"/>
      <c r="O285" s="159"/>
      <c r="P285" s="159"/>
      <c r="Q285" s="159"/>
      <c r="R285" s="159"/>
      <c r="S285" s="159"/>
      <c r="T285" s="160"/>
      <c r="AT285" s="155" t="s">
        <v>139</v>
      </c>
      <c r="AU285" s="155" t="s">
        <v>80</v>
      </c>
      <c r="AV285" s="13" t="s">
        <v>80</v>
      </c>
      <c r="AW285" s="13" t="s">
        <v>29</v>
      </c>
      <c r="AX285" s="13" t="s">
        <v>73</v>
      </c>
      <c r="AY285" s="155" t="s">
        <v>130</v>
      </c>
    </row>
    <row r="286" spans="2:51" s="13" customFormat="1" ht="12">
      <c r="B286" s="153"/>
      <c r="D286" s="154" t="s">
        <v>139</v>
      </c>
      <c r="E286" s="155" t="s">
        <v>1</v>
      </c>
      <c r="F286" s="156" t="s">
        <v>557</v>
      </c>
      <c r="H286" s="157">
        <v>50.988</v>
      </c>
      <c r="I286" s="177"/>
      <c r="L286" s="153"/>
      <c r="M286" s="158"/>
      <c r="N286" s="159"/>
      <c r="O286" s="159"/>
      <c r="P286" s="159"/>
      <c r="Q286" s="159"/>
      <c r="R286" s="159"/>
      <c r="S286" s="159"/>
      <c r="T286" s="160"/>
      <c r="AT286" s="155" t="s">
        <v>139</v>
      </c>
      <c r="AU286" s="155" t="s">
        <v>80</v>
      </c>
      <c r="AV286" s="13" t="s">
        <v>80</v>
      </c>
      <c r="AW286" s="13" t="s">
        <v>29</v>
      </c>
      <c r="AX286" s="13" t="s">
        <v>73</v>
      </c>
      <c r="AY286" s="155" t="s">
        <v>130</v>
      </c>
    </row>
    <row r="287" spans="2:51" s="14" customFormat="1" ht="12">
      <c r="B287" s="161"/>
      <c r="D287" s="154" t="s">
        <v>139</v>
      </c>
      <c r="E287" s="162" t="s">
        <v>1</v>
      </c>
      <c r="F287" s="163" t="s">
        <v>143</v>
      </c>
      <c r="H287" s="164">
        <v>58.788</v>
      </c>
      <c r="I287" s="178"/>
      <c r="L287" s="161"/>
      <c r="M287" s="165"/>
      <c r="N287" s="166"/>
      <c r="O287" s="166"/>
      <c r="P287" s="166"/>
      <c r="Q287" s="166"/>
      <c r="R287" s="166"/>
      <c r="S287" s="166"/>
      <c r="T287" s="167"/>
      <c r="AT287" s="162" t="s">
        <v>139</v>
      </c>
      <c r="AU287" s="162" t="s">
        <v>80</v>
      </c>
      <c r="AV287" s="14" t="s">
        <v>137</v>
      </c>
      <c r="AW287" s="14" t="s">
        <v>29</v>
      </c>
      <c r="AX287" s="14" t="s">
        <v>78</v>
      </c>
      <c r="AY287" s="162" t="s">
        <v>130</v>
      </c>
    </row>
    <row r="288" spans="1:65" s="2" customFormat="1" ht="16.5" customHeight="1">
      <c r="A288" s="28"/>
      <c r="B288" s="140"/>
      <c r="C288" s="225" t="s">
        <v>558</v>
      </c>
      <c r="D288" s="225" t="s">
        <v>171</v>
      </c>
      <c r="E288" s="226" t="s">
        <v>559</v>
      </c>
      <c r="F288" s="227" t="s">
        <v>560</v>
      </c>
      <c r="G288" s="228" t="s">
        <v>136</v>
      </c>
      <c r="H288" s="229">
        <v>66.098</v>
      </c>
      <c r="I288" s="230"/>
      <c r="J288" s="231">
        <f>ROUND(I288*H288,2)</f>
        <v>0</v>
      </c>
      <c r="K288" s="227" t="s">
        <v>561</v>
      </c>
      <c r="L288" s="168"/>
      <c r="M288" s="169" t="s">
        <v>1</v>
      </c>
      <c r="N288" s="170" t="s">
        <v>38</v>
      </c>
      <c r="O288" s="149">
        <v>0</v>
      </c>
      <c r="P288" s="149">
        <f>O288*H288</f>
        <v>0</v>
      </c>
      <c r="Q288" s="149">
        <v>0.0129</v>
      </c>
      <c r="R288" s="149">
        <f>Q288*H288</f>
        <v>0.8526642</v>
      </c>
      <c r="S288" s="149">
        <v>0</v>
      </c>
      <c r="T288" s="150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1" t="s">
        <v>292</v>
      </c>
      <c r="AT288" s="151" t="s">
        <v>171</v>
      </c>
      <c r="AU288" s="151" t="s">
        <v>80</v>
      </c>
      <c r="AY288" s="16" t="s">
        <v>130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6" t="s">
        <v>78</v>
      </c>
      <c r="BK288" s="152">
        <f>ROUND(I288*H288,2)</f>
        <v>0</v>
      </c>
      <c r="BL288" s="16" t="s">
        <v>218</v>
      </c>
      <c r="BM288" s="151" t="s">
        <v>562</v>
      </c>
    </row>
    <row r="289" spans="2:51" s="13" customFormat="1" ht="12">
      <c r="B289" s="153"/>
      <c r="D289" s="154" t="s">
        <v>139</v>
      </c>
      <c r="F289" s="156" t="s">
        <v>563</v>
      </c>
      <c r="H289" s="157">
        <v>66.098</v>
      </c>
      <c r="I289" s="177"/>
      <c r="L289" s="153"/>
      <c r="M289" s="158"/>
      <c r="N289" s="159"/>
      <c r="O289" s="159"/>
      <c r="P289" s="159"/>
      <c r="Q289" s="159"/>
      <c r="R289" s="159"/>
      <c r="S289" s="159"/>
      <c r="T289" s="160"/>
      <c r="AT289" s="155" t="s">
        <v>139</v>
      </c>
      <c r="AU289" s="155" t="s">
        <v>80</v>
      </c>
      <c r="AV289" s="13" t="s">
        <v>80</v>
      </c>
      <c r="AW289" s="13" t="s">
        <v>3</v>
      </c>
      <c r="AX289" s="13" t="s">
        <v>78</v>
      </c>
      <c r="AY289" s="155" t="s">
        <v>130</v>
      </c>
    </row>
    <row r="290" spans="1:65" s="2" customFormat="1" ht="21.75" customHeight="1">
      <c r="A290" s="28"/>
      <c r="B290" s="140"/>
      <c r="C290" s="141" t="s">
        <v>564</v>
      </c>
      <c r="D290" s="141" t="s">
        <v>133</v>
      </c>
      <c r="E290" s="142" t="s">
        <v>565</v>
      </c>
      <c r="F290" s="143" t="s">
        <v>566</v>
      </c>
      <c r="G290" s="144" t="s">
        <v>136</v>
      </c>
      <c r="H290" s="145">
        <v>58.788</v>
      </c>
      <c r="I290" s="176"/>
      <c r="J290" s="146">
        <f>ROUND(I290*H290,2)</f>
        <v>0</v>
      </c>
      <c r="K290" s="143" t="s">
        <v>233</v>
      </c>
      <c r="L290" s="29"/>
      <c r="M290" s="147" t="s">
        <v>1</v>
      </c>
      <c r="N290" s="148" t="s">
        <v>38</v>
      </c>
      <c r="O290" s="149">
        <v>0.13</v>
      </c>
      <c r="P290" s="149">
        <f>O290*H290</f>
        <v>7.64244</v>
      </c>
      <c r="Q290" s="149">
        <v>0</v>
      </c>
      <c r="R290" s="149">
        <f>Q290*H290</f>
        <v>0</v>
      </c>
      <c r="S290" s="149">
        <v>0</v>
      </c>
      <c r="T290" s="150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51" t="s">
        <v>218</v>
      </c>
      <c r="AT290" s="151" t="s">
        <v>133</v>
      </c>
      <c r="AU290" s="151" t="s">
        <v>80</v>
      </c>
      <c r="AY290" s="16" t="s">
        <v>130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6" t="s">
        <v>78</v>
      </c>
      <c r="BK290" s="152">
        <f>ROUND(I290*H290,2)</f>
        <v>0</v>
      </c>
      <c r="BL290" s="16" t="s">
        <v>218</v>
      </c>
      <c r="BM290" s="151" t="s">
        <v>567</v>
      </c>
    </row>
    <row r="291" spans="1:65" s="2" customFormat="1" ht="21.75" customHeight="1">
      <c r="A291" s="28"/>
      <c r="B291" s="140"/>
      <c r="C291" s="141" t="s">
        <v>568</v>
      </c>
      <c r="D291" s="141" t="s">
        <v>133</v>
      </c>
      <c r="E291" s="142" t="s">
        <v>569</v>
      </c>
      <c r="F291" s="143" t="s">
        <v>570</v>
      </c>
      <c r="G291" s="144" t="s">
        <v>136</v>
      </c>
      <c r="H291" s="145">
        <v>58.788</v>
      </c>
      <c r="I291" s="176"/>
      <c r="J291" s="146">
        <f>ROUND(I291*H291,2)</f>
        <v>0</v>
      </c>
      <c r="K291" s="143" t="s">
        <v>233</v>
      </c>
      <c r="L291" s="29"/>
      <c r="M291" s="147" t="s">
        <v>1</v>
      </c>
      <c r="N291" s="148" t="s">
        <v>38</v>
      </c>
      <c r="O291" s="149">
        <v>0.1</v>
      </c>
      <c r="P291" s="149">
        <f>O291*H291</f>
        <v>5.8788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51" t="s">
        <v>218</v>
      </c>
      <c r="AT291" s="151" t="s">
        <v>133</v>
      </c>
      <c r="AU291" s="151" t="s">
        <v>80</v>
      </c>
      <c r="AY291" s="16" t="s">
        <v>130</v>
      </c>
      <c r="BE291" s="152">
        <f>IF(N291="základní",J291,0)</f>
        <v>0</v>
      </c>
      <c r="BF291" s="152">
        <f>IF(N291="snížená",J291,0)</f>
        <v>0</v>
      </c>
      <c r="BG291" s="152">
        <f>IF(N291="zákl. přenesená",J291,0)</f>
        <v>0</v>
      </c>
      <c r="BH291" s="152">
        <f>IF(N291="sníž. přenesená",J291,0)</f>
        <v>0</v>
      </c>
      <c r="BI291" s="152">
        <f>IF(N291="nulová",J291,0)</f>
        <v>0</v>
      </c>
      <c r="BJ291" s="16" t="s">
        <v>78</v>
      </c>
      <c r="BK291" s="152">
        <f>ROUND(I291*H291,2)</f>
        <v>0</v>
      </c>
      <c r="BL291" s="16" t="s">
        <v>218</v>
      </c>
      <c r="BM291" s="151" t="s">
        <v>571</v>
      </c>
    </row>
    <row r="292" spans="1:65" s="2" customFormat="1" ht="21.75" customHeight="1">
      <c r="A292" s="28"/>
      <c r="B292" s="140"/>
      <c r="C292" s="141" t="s">
        <v>572</v>
      </c>
      <c r="D292" s="141" t="s">
        <v>133</v>
      </c>
      <c r="E292" s="142" t="s">
        <v>573</v>
      </c>
      <c r="F292" s="143" t="s">
        <v>574</v>
      </c>
      <c r="G292" s="144" t="s">
        <v>136</v>
      </c>
      <c r="H292" s="145">
        <v>58.788</v>
      </c>
      <c r="I292" s="176"/>
      <c r="J292" s="146">
        <f>ROUND(I292*H292,2)</f>
        <v>0</v>
      </c>
      <c r="K292" s="143" t="s">
        <v>233</v>
      </c>
      <c r="L292" s="29"/>
      <c r="M292" s="147" t="s">
        <v>1</v>
      </c>
      <c r="N292" s="148" t="s">
        <v>38</v>
      </c>
      <c r="O292" s="149">
        <v>0.1</v>
      </c>
      <c r="P292" s="149">
        <f>O292*H292</f>
        <v>5.8788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51" t="s">
        <v>218</v>
      </c>
      <c r="AT292" s="151" t="s">
        <v>133</v>
      </c>
      <c r="AU292" s="151" t="s">
        <v>80</v>
      </c>
      <c r="AY292" s="16" t="s">
        <v>130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6" t="s">
        <v>78</v>
      </c>
      <c r="BK292" s="152">
        <f>ROUND(I292*H292,2)</f>
        <v>0</v>
      </c>
      <c r="BL292" s="16" t="s">
        <v>218</v>
      </c>
      <c r="BM292" s="151" t="s">
        <v>575</v>
      </c>
    </row>
    <row r="293" spans="1:65" s="2" customFormat="1" ht="33" customHeight="1">
      <c r="A293" s="28"/>
      <c r="B293" s="140"/>
      <c r="C293" s="141" t="s">
        <v>576</v>
      </c>
      <c r="D293" s="141" t="s">
        <v>133</v>
      </c>
      <c r="E293" s="142" t="s">
        <v>577</v>
      </c>
      <c r="F293" s="143" t="s">
        <v>578</v>
      </c>
      <c r="G293" s="144" t="s">
        <v>216</v>
      </c>
      <c r="H293" s="145">
        <v>2.829</v>
      </c>
      <c r="I293" s="176"/>
      <c r="J293" s="146">
        <f>ROUND(I293*H293,2)</f>
        <v>0</v>
      </c>
      <c r="K293" s="143" t="s">
        <v>233</v>
      </c>
      <c r="L293" s="29"/>
      <c r="M293" s="147" t="s">
        <v>1</v>
      </c>
      <c r="N293" s="148" t="s">
        <v>38</v>
      </c>
      <c r="O293" s="149">
        <v>1.598</v>
      </c>
      <c r="P293" s="149">
        <f>O293*H293</f>
        <v>4.520742</v>
      </c>
      <c r="Q293" s="149">
        <v>0</v>
      </c>
      <c r="R293" s="149">
        <f>Q293*H293</f>
        <v>0</v>
      </c>
      <c r="S293" s="149">
        <v>0</v>
      </c>
      <c r="T293" s="150">
        <f>S293*H293</f>
        <v>0</v>
      </c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R293" s="151" t="s">
        <v>218</v>
      </c>
      <c r="AT293" s="151" t="s">
        <v>133</v>
      </c>
      <c r="AU293" s="151" t="s">
        <v>80</v>
      </c>
      <c r="AY293" s="16" t="s">
        <v>130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6" t="s">
        <v>78</v>
      </c>
      <c r="BK293" s="152">
        <f>ROUND(I293*H293,2)</f>
        <v>0</v>
      </c>
      <c r="BL293" s="16" t="s">
        <v>218</v>
      </c>
      <c r="BM293" s="151" t="s">
        <v>579</v>
      </c>
    </row>
    <row r="294" spans="2:63" s="12" customFormat="1" ht="22.9" customHeight="1">
      <c r="B294" s="128"/>
      <c r="D294" s="129" t="s">
        <v>72</v>
      </c>
      <c r="E294" s="138" t="s">
        <v>580</v>
      </c>
      <c r="F294" s="138" t="s">
        <v>581</v>
      </c>
      <c r="I294" s="179"/>
      <c r="J294" s="139">
        <f>BK294</f>
        <v>0</v>
      </c>
      <c r="L294" s="128"/>
      <c r="M294" s="132"/>
      <c r="N294" s="133"/>
      <c r="O294" s="133"/>
      <c r="P294" s="134">
        <f>SUM(P295:P298)</f>
        <v>4.89912</v>
      </c>
      <c r="Q294" s="133"/>
      <c r="R294" s="134">
        <f>SUM(R295:R298)</f>
        <v>0.016449599999999998</v>
      </c>
      <c r="S294" s="133"/>
      <c r="T294" s="135">
        <f>SUM(T295:T298)</f>
        <v>0</v>
      </c>
      <c r="AR294" s="129" t="s">
        <v>80</v>
      </c>
      <c r="AT294" s="136" t="s">
        <v>72</v>
      </c>
      <c r="AU294" s="136" t="s">
        <v>78</v>
      </c>
      <c r="AY294" s="129" t="s">
        <v>130</v>
      </c>
      <c r="BK294" s="137">
        <f>SUM(BK295:BK298)</f>
        <v>0</v>
      </c>
    </row>
    <row r="295" spans="1:65" s="2" customFormat="1" ht="21.75" customHeight="1">
      <c r="A295" s="28"/>
      <c r="B295" s="140"/>
      <c r="C295" s="141" t="s">
        <v>582</v>
      </c>
      <c r="D295" s="141" t="s">
        <v>133</v>
      </c>
      <c r="E295" s="142" t="s">
        <v>583</v>
      </c>
      <c r="F295" s="143" t="s">
        <v>584</v>
      </c>
      <c r="G295" s="144" t="s">
        <v>136</v>
      </c>
      <c r="H295" s="145">
        <v>35.76</v>
      </c>
      <c r="I295" s="176"/>
      <c r="J295" s="146">
        <f>ROUND(I295*H295,2)</f>
        <v>0</v>
      </c>
      <c r="K295" s="143" t="s">
        <v>233</v>
      </c>
      <c r="L295" s="29"/>
      <c r="M295" s="147" t="s">
        <v>1</v>
      </c>
      <c r="N295" s="148" t="s">
        <v>38</v>
      </c>
      <c r="O295" s="149">
        <v>0.033</v>
      </c>
      <c r="P295" s="149">
        <f>O295*H295</f>
        <v>1.18008</v>
      </c>
      <c r="Q295" s="149">
        <v>0.0002</v>
      </c>
      <c r="R295" s="149">
        <f>Q295*H295</f>
        <v>0.007152</v>
      </c>
      <c r="S295" s="149">
        <v>0</v>
      </c>
      <c r="T295" s="150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1" t="s">
        <v>218</v>
      </c>
      <c r="AT295" s="151" t="s">
        <v>133</v>
      </c>
      <c r="AU295" s="151" t="s">
        <v>80</v>
      </c>
      <c r="AY295" s="16" t="s">
        <v>130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6" t="s">
        <v>78</v>
      </c>
      <c r="BK295" s="152">
        <f>ROUND(I295*H295,2)</f>
        <v>0</v>
      </c>
      <c r="BL295" s="16" t="s">
        <v>218</v>
      </c>
      <c r="BM295" s="151" t="s">
        <v>585</v>
      </c>
    </row>
    <row r="296" spans="2:51" s="13" customFormat="1" ht="12">
      <c r="B296" s="153"/>
      <c r="D296" s="154" t="s">
        <v>139</v>
      </c>
      <c r="E296" s="155" t="s">
        <v>1</v>
      </c>
      <c r="F296" s="156" t="s">
        <v>586</v>
      </c>
      <c r="H296" s="157">
        <v>35.76</v>
      </c>
      <c r="I296" s="177"/>
      <c r="L296" s="153"/>
      <c r="M296" s="158"/>
      <c r="N296" s="159"/>
      <c r="O296" s="159"/>
      <c r="P296" s="159"/>
      <c r="Q296" s="159"/>
      <c r="R296" s="159"/>
      <c r="S296" s="159"/>
      <c r="T296" s="160"/>
      <c r="AT296" s="155" t="s">
        <v>139</v>
      </c>
      <c r="AU296" s="155" t="s">
        <v>80</v>
      </c>
      <c r="AV296" s="13" t="s">
        <v>80</v>
      </c>
      <c r="AW296" s="13" t="s">
        <v>29</v>
      </c>
      <c r="AX296" s="13" t="s">
        <v>78</v>
      </c>
      <c r="AY296" s="155" t="s">
        <v>130</v>
      </c>
    </row>
    <row r="297" spans="1:65" s="2" customFormat="1" ht="33" customHeight="1">
      <c r="A297" s="28"/>
      <c r="B297" s="140"/>
      <c r="C297" s="141" t="s">
        <v>587</v>
      </c>
      <c r="D297" s="141" t="s">
        <v>133</v>
      </c>
      <c r="E297" s="142" t="s">
        <v>588</v>
      </c>
      <c r="F297" s="143" t="s">
        <v>589</v>
      </c>
      <c r="G297" s="144" t="s">
        <v>136</v>
      </c>
      <c r="H297" s="145">
        <v>35.76</v>
      </c>
      <c r="I297" s="176"/>
      <c r="J297" s="146">
        <f>ROUND(I297*H297,2)</f>
        <v>0</v>
      </c>
      <c r="K297" s="143" t="s">
        <v>233</v>
      </c>
      <c r="L297" s="29"/>
      <c r="M297" s="147" t="s">
        <v>1</v>
      </c>
      <c r="N297" s="148" t="s">
        <v>38</v>
      </c>
      <c r="O297" s="149">
        <v>0.104</v>
      </c>
      <c r="P297" s="149">
        <f>O297*H297</f>
        <v>3.7190399999999997</v>
      </c>
      <c r="Q297" s="149">
        <v>0.00026</v>
      </c>
      <c r="R297" s="149">
        <f>Q297*H297</f>
        <v>0.009297599999999998</v>
      </c>
      <c r="S297" s="149">
        <v>0</v>
      </c>
      <c r="T297" s="150">
        <f>S297*H297</f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51" t="s">
        <v>218</v>
      </c>
      <c r="AT297" s="151" t="s">
        <v>133</v>
      </c>
      <c r="AU297" s="151" t="s">
        <v>80</v>
      </c>
      <c r="AY297" s="16" t="s">
        <v>130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6" t="s">
        <v>78</v>
      </c>
      <c r="BK297" s="152">
        <f>ROUND(I297*H297,2)</f>
        <v>0</v>
      </c>
      <c r="BL297" s="16" t="s">
        <v>218</v>
      </c>
      <c r="BM297" s="151" t="s">
        <v>590</v>
      </c>
    </row>
    <row r="298" spans="2:51" s="13" customFormat="1" ht="12">
      <c r="B298" s="153"/>
      <c r="D298" s="154" t="s">
        <v>139</v>
      </c>
      <c r="E298" s="155" t="s">
        <v>1</v>
      </c>
      <c r="F298" s="156" t="s">
        <v>591</v>
      </c>
      <c r="H298" s="157">
        <v>35.76</v>
      </c>
      <c r="I298" s="177"/>
      <c r="L298" s="153"/>
      <c r="M298" s="158"/>
      <c r="N298" s="159"/>
      <c r="O298" s="159"/>
      <c r="P298" s="159"/>
      <c r="Q298" s="159"/>
      <c r="R298" s="159"/>
      <c r="S298" s="159"/>
      <c r="T298" s="160"/>
      <c r="AT298" s="155" t="s">
        <v>139</v>
      </c>
      <c r="AU298" s="155" t="s">
        <v>80</v>
      </c>
      <c r="AV298" s="13" t="s">
        <v>80</v>
      </c>
      <c r="AW298" s="13" t="s">
        <v>29</v>
      </c>
      <c r="AX298" s="13" t="s">
        <v>78</v>
      </c>
      <c r="AY298" s="155" t="s">
        <v>130</v>
      </c>
    </row>
    <row r="299" spans="2:63" s="12" customFormat="1" ht="25.9" customHeight="1">
      <c r="B299" s="128"/>
      <c r="D299" s="129" t="s">
        <v>72</v>
      </c>
      <c r="E299" s="130" t="s">
        <v>592</v>
      </c>
      <c r="F299" s="130" t="s">
        <v>593</v>
      </c>
      <c r="I299" s="179"/>
      <c r="J299" s="131">
        <f>BK299</f>
        <v>0</v>
      </c>
      <c r="L299" s="128"/>
      <c r="M299" s="132"/>
      <c r="N299" s="133"/>
      <c r="O299" s="133"/>
      <c r="P299" s="134">
        <f>P300+P302+P304+P306</f>
        <v>0</v>
      </c>
      <c r="Q299" s="133"/>
      <c r="R299" s="134">
        <f>R300+R302+R304+R306</f>
        <v>0</v>
      </c>
      <c r="S299" s="133"/>
      <c r="T299" s="135">
        <f>T300+T302+T304+T306</f>
        <v>0</v>
      </c>
      <c r="AR299" s="129" t="s">
        <v>162</v>
      </c>
      <c r="AT299" s="136" t="s">
        <v>72</v>
      </c>
      <c r="AU299" s="136" t="s">
        <v>73</v>
      </c>
      <c r="AY299" s="129" t="s">
        <v>130</v>
      </c>
      <c r="BK299" s="137">
        <f>BK300+BK302+BK304+BK306</f>
        <v>0</v>
      </c>
    </row>
    <row r="300" spans="2:63" s="12" customFormat="1" ht="22.9" customHeight="1">
      <c r="B300" s="128"/>
      <c r="D300" s="129" t="s">
        <v>72</v>
      </c>
      <c r="E300" s="138" t="s">
        <v>594</v>
      </c>
      <c r="F300" s="138" t="s">
        <v>595</v>
      </c>
      <c r="I300" s="179"/>
      <c r="J300" s="139">
        <f>BK300</f>
        <v>0</v>
      </c>
      <c r="L300" s="128"/>
      <c r="M300" s="132"/>
      <c r="N300" s="133"/>
      <c r="O300" s="133"/>
      <c r="P300" s="134">
        <f>P301</f>
        <v>0</v>
      </c>
      <c r="Q300" s="133"/>
      <c r="R300" s="134">
        <f>R301</f>
        <v>0</v>
      </c>
      <c r="S300" s="133"/>
      <c r="T300" s="135">
        <f>T301</f>
        <v>0</v>
      </c>
      <c r="AR300" s="129" t="s">
        <v>162</v>
      </c>
      <c r="AT300" s="136" t="s">
        <v>72</v>
      </c>
      <c r="AU300" s="136" t="s">
        <v>78</v>
      </c>
      <c r="AY300" s="129" t="s">
        <v>130</v>
      </c>
      <c r="BK300" s="137">
        <f>BK301</f>
        <v>0</v>
      </c>
    </row>
    <row r="301" spans="1:65" s="2" customFormat="1" ht="16.5" customHeight="1">
      <c r="A301" s="28"/>
      <c r="B301" s="140"/>
      <c r="C301" s="141" t="s">
        <v>596</v>
      </c>
      <c r="D301" s="141" t="s">
        <v>133</v>
      </c>
      <c r="E301" s="142" t="s">
        <v>597</v>
      </c>
      <c r="F301" s="143" t="s">
        <v>598</v>
      </c>
      <c r="G301" s="144" t="s">
        <v>318</v>
      </c>
      <c r="H301" s="145">
        <v>1</v>
      </c>
      <c r="I301" s="176"/>
      <c r="J301" s="146">
        <f>ROUND(I301*H301,2)</f>
        <v>0</v>
      </c>
      <c r="K301" s="143" t="s">
        <v>147</v>
      </c>
      <c r="L301" s="29"/>
      <c r="M301" s="147" t="s">
        <v>1</v>
      </c>
      <c r="N301" s="148" t="s">
        <v>38</v>
      </c>
      <c r="O301" s="149">
        <v>0</v>
      </c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51" t="s">
        <v>599</v>
      </c>
      <c r="AT301" s="151" t="s">
        <v>133</v>
      </c>
      <c r="AU301" s="151" t="s">
        <v>80</v>
      </c>
      <c r="AY301" s="16" t="s">
        <v>130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6" t="s">
        <v>78</v>
      </c>
      <c r="BK301" s="152">
        <f>ROUND(I301*H301,2)</f>
        <v>0</v>
      </c>
      <c r="BL301" s="16" t="s">
        <v>599</v>
      </c>
      <c r="BM301" s="151" t="s">
        <v>600</v>
      </c>
    </row>
    <row r="302" spans="2:63" s="12" customFormat="1" ht="22.9" customHeight="1">
      <c r="B302" s="128"/>
      <c r="D302" s="129" t="s">
        <v>72</v>
      </c>
      <c r="E302" s="138" t="s">
        <v>601</v>
      </c>
      <c r="F302" s="138" t="s">
        <v>602</v>
      </c>
      <c r="I302" s="179"/>
      <c r="J302" s="139">
        <f>BK302</f>
        <v>0</v>
      </c>
      <c r="L302" s="128"/>
      <c r="M302" s="132"/>
      <c r="N302" s="133"/>
      <c r="O302" s="133"/>
      <c r="P302" s="134">
        <f>P303</f>
        <v>0</v>
      </c>
      <c r="Q302" s="133"/>
      <c r="R302" s="134">
        <f>R303</f>
        <v>0</v>
      </c>
      <c r="S302" s="133"/>
      <c r="T302" s="135">
        <f>T303</f>
        <v>0</v>
      </c>
      <c r="AR302" s="129" t="s">
        <v>162</v>
      </c>
      <c r="AT302" s="136" t="s">
        <v>72</v>
      </c>
      <c r="AU302" s="136" t="s">
        <v>78</v>
      </c>
      <c r="AY302" s="129" t="s">
        <v>130</v>
      </c>
      <c r="BK302" s="137">
        <f>BK303</f>
        <v>0</v>
      </c>
    </row>
    <row r="303" spans="1:65" s="2" customFormat="1" ht="16.5" customHeight="1">
      <c r="A303" s="28"/>
      <c r="B303" s="140"/>
      <c r="C303" s="141" t="s">
        <v>603</v>
      </c>
      <c r="D303" s="141" t="s">
        <v>133</v>
      </c>
      <c r="E303" s="142" t="s">
        <v>604</v>
      </c>
      <c r="F303" s="143" t="s">
        <v>602</v>
      </c>
      <c r="G303" s="144" t="s">
        <v>463</v>
      </c>
      <c r="H303" s="175">
        <v>0.01</v>
      </c>
      <c r="I303" s="176">
        <f>'20028 - Zázemí pro personál'!J99+'20028 - Zázemí pro personál'!J105</f>
        <v>0</v>
      </c>
      <c r="J303" s="146">
        <f>ROUND(I303*H303,2)</f>
        <v>0</v>
      </c>
      <c r="K303" s="143" t="s">
        <v>147</v>
      </c>
      <c r="L303" s="29"/>
      <c r="M303" s="147" t="s">
        <v>1</v>
      </c>
      <c r="N303" s="148" t="s">
        <v>38</v>
      </c>
      <c r="O303" s="149">
        <v>0</v>
      </c>
      <c r="P303" s="149">
        <f>O303*H303</f>
        <v>0</v>
      </c>
      <c r="Q303" s="149">
        <v>0</v>
      </c>
      <c r="R303" s="149">
        <f>Q303*H303</f>
        <v>0</v>
      </c>
      <c r="S303" s="149">
        <v>0</v>
      </c>
      <c r="T303" s="150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1" t="s">
        <v>599</v>
      </c>
      <c r="AT303" s="151" t="s">
        <v>133</v>
      </c>
      <c r="AU303" s="151" t="s">
        <v>80</v>
      </c>
      <c r="AY303" s="16" t="s">
        <v>130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6" t="s">
        <v>78</v>
      </c>
      <c r="BK303" s="152">
        <f>ROUND(I303*H303,2)</f>
        <v>0</v>
      </c>
      <c r="BL303" s="16" t="s">
        <v>599</v>
      </c>
      <c r="BM303" s="151" t="s">
        <v>605</v>
      </c>
    </row>
    <row r="304" spans="2:63" s="12" customFormat="1" ht="22.9" customHeight="1">
      <c r="B304" s="128"/>
      <c r="D304" s="129" t="s">
        <v>72</v>
      </c>
      <c r="E304" s="138" t="s">
        <v>606</v>
      </c>
      <c r="F304" s="138" t="s">
        <v>607</v>
      </c>
      <c r="I304" s="179"/>
      <c r="J304" s="139">
        <f>BK304</f>
        <v>0</v>
      </c>
      <c r="L304" s="128"/>
      <c r="M304" s="132"/>
      <c r="N304" s="133"/>
      <c r="O304" s="133"/>
      <c r="P304" s="134">
        <f>P305</f>
        <v>0</v>
      </c>
      <c r="Q304" s="133"/>
      <c r="R304" s="134">
        <f>R305</f>
        <v>0</v>
      </c>
      <c r="S304" s="133"/>
      <c r="T304" s="135">
        <f>T305</f>
        <v>0</v>
      </c>
      <c r="AR304" s="129" t="s">
        <v>162</v>
      </c>
      <c r="AT304" s="136" t="s">
        <v>72</v>
      </c>
      <c r="AU304" s="136" t="s">
        <v>78</v>
      </c>
      <c r="AY304" s="129" t="s">
        <v>130</v>
      </c>
      <c r="BK304" s="137">
        <f>BK305</f>
        <v>0</v>
      </c>
    </row>
    <row r="305" spans="1:65" s="2" customFormat="1" ht="16.5" customHeight="1">
      <c r="A305" s="28"/>
      <c r="B305" s="140"/>
      <c r="C305" s="141" t="s">
        <v>608</v>
      </c>
      <c r="D305" s="141" t="s">
        <v>133</v>
      </c>
      <c r="E305" s="142" t="s">
        <v>609</v>
      </c>
      <c r="F305" s="143" t="s">
        <v>610</v>
      </c>
      <c r="G305" s="144" t="s">
        <v>463</v>
      </c>
      <c r="H305" s="175">
        <v>0.02</v>
      </c>
      <c r="I305" s="176">
        <f>I303</f>
        <v>0</v>
      </c>
      <c r="J305" s="146">
        <f>ROUND(I305*H305,2)</f>
        <v>0</v>
      </c>
      <c r="K305" s="143" t="s">
        <v>147</v>
      </c>
      <c r="L305" s="29"/>
      <c r="M305" s="147" t="s">
        <v>1</v>
      </c>
      <c r="N305" s="148" t="s">
        <v>38</v>
      </c>
      <c r="O305" s="149">
        <v>0</v>
      </c>
      <c r="P305" s="149">
        <f>O305*H305</f>
        <v>0</v>
      </c>
      <c r="Q305" s="149">
        <v>0</v>
      </c>
      <c r="R305" s="149">
        <f>Q305*H305</f>
        <v>0</v>
      </c>
      <c r="S305" s="149">
        <v>0</v>
      </c>
      <c r="T305" s="150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51" t="s">
        <v>599</v>
      </c>
      <c r="AT305" s="151" t="s">
        <v>133</v>
      </c>
      <c r="AU305" s="151" t="s">
        <v>80</v>
      </c>
      <c r="AY305" s="16" t="s">
        <v>130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6" t="s">
        <v>78</v>
      </c>
      <c r="BK305" s="152">
        <f>ROUND(I305*H305,2)</f>
        <v>0</v>
      </c>
      <c r="BL305" s="16" t="s">
        <v>599</v>
      </c>
      <c r="BM305" s="151" t="s">
        <v>611</v>
      </c>
    </row>
    <row r="306" spans="2:63" s="12" customFormat="1" ht="22.9" customHeight="1">
      <c r="B306" s="128"/>
      <c r="D306" s="129" t="s">
        <v>72</v>
      </c>
      <c r="E306" s="138" t="s">
        <v>612</v>
      </c>
      <c r="F306" s="138" t="s">
        <v>613</v>
      </c>
      <c r="I306" s="179"/>
      <c r="J306" s="139">
        <f>BK306</f>
        <v>0</v>
      </c>
      <c r="L306" s="128"/>
      <c r="M306" s="132"/>
      <c r="N306" s="133"/>
      <c r="O306" s="133"/>
      <c r="P306" s="134">
        <f>P307</f>
        <v>0</v>
      </c>
      <c r="Q306" s="133"/>
      <c r="R306" s="134">
        <f>R307</f>
        <v>0</v>
      </c>
      <c r="S306" s="133"/>
      <c r="T306" s="135">
        <f>T307</f>
        <v>0</v>
      </c>
      <c r="AR306" s="129" t="s">
        <v>162</v>
      </c>
      <c r="AT306" s="136" t="s">
        <v>72</v>
      </c>
      <c r="AU306" s="136" t="s">
        <v>78</v>
      </c>
      <c r="AY306" s="129" t="s">
        <v>130</v>
      </c>
      <c r="BK306" s="137">
        <f>BK307</f>
        <v>0</v>
      </c>
    </row>
    <row r="307" spans="1:65" s="2" customFormat="1" ht="16.5" customHeight="1">
      <c r="A307" s="28"/>
      <c r="B307" s="140"/>
      <c r="C307" s="141" t="s">
        <v>614</v>
      </c>
      <c r="D307" s="141" t="s">
        <v>133</v>
      </c>
      <c r="E307" s="142" t="s">
        <v>615</v>
      </c>
      <c r="F307" s="143" t="s">
        <v>613</v>
      </c>
      <c r="G307" s="144" t="s">
        <v>463</v>
      </c>
      <c r="H307" s="175">
        <v>0.015</v>
      </c>
      <c r="I307" s="176">
        <f>I303</f>
        <v>0</v>
      </c>
      <c r="J307" s="146">
        <f>ROUND(I307*H307,2)</f>
        <v>0</v>
      </c>
      <c r="K307" s="143" t="s">
        <v>147</v>
      </c>
      <c r="L307" s="29"/>
      <c r="M307" s="171" t="s">
        <v>1</v>
      </c>
      <c r="N307" s="172" t="s">
        <v>38</v>
      </c>
      <c r="O307" s="173">
        <v>0</v>
      </c>
      <c r="P307" s="173">
        <f>O307*H307</f>
        <v>0</v>
      </c>
      <c r="Q307" s="173">
        <v>0</v>
      </c>
      <c r="R307" s="173">
        <f>Q307*H307</f>
        <v>0</v>
      </c>
      <c r="S307" s="173">
        <v>0</v>
      </c>
      <c r="T307" s="174">
        <f>S307*H307</f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51" t="s">
        <v>599</v>
      </c>
      <c r="AT307" s="151" t="s">
        <v>133</v>
      </c>
      <c r="AU307" s="151" t="s">
        <v>80</v>
      </c>
      <c r="AY307" s="16" t="s">
        <v>130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6" t="s">
        <v>78</v>
      </c>
      <c r="BK307" s="152">
        <f>ROUND(I307*H307,2)</f>
        <v>0</v>
      </c>
      <c r="BL307" s="16" t="s">
        <v>599</v>
      </c>
      <c r="BM307" s="151" t="s">
        <v>616</v>
      </c>
    </row>
    <row r="308" spans="1:31" s="2" customFormat="1" ht="6.95" customHeight="1">
      <c r="A308" s="28"/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29"/>
      <c r="M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</sheetData>
  <autoFilter ref="C141:K307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DESKTOP-39LDDFB\alena</dc:creator>
  <cp:keywords/>
  <dc:description/>
  <cp:lastModifiedBy>Ota</cp:lastModifiedBy>
  <cp:lastPrinted>2020-06-19T10:10:31Z</cp:lastPrinted>
  <dcterms:created xsi:type="dcterms:W3CDTF">2020-06-18T06:29:16Z</dcterms:created>
  <dcterms:modified xsi:type="dcterms:W3CDTF">2020-06-21T13:41:26Z</dcterms:modified>
  <cp:category/>
  <cp:version/>
  <cp:contentType/>
  <cp:contentStatus/>
</cp:coreProperties>
</file>