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H:\Rok 2025\ZŠ Žižkov - výtah\VZMR dodavatel\dotaz č.1a2\upr. VV a specifikace výplně otvorů\"/>
    </mc:Choice>
  </mc:AlternateContent>
  <bookViews>
    <workbookView xWindow="510" yWindow="540" windowWidth="16935" windowHeight="10170" activeTab="3"/>
  </bookViews>
  <sheets>
    <sheet name="Rekapitulace stavby" sheetId="1" r:id="rId1"/>
    <sheet name="16240D-S1 - Stavební úpra..." sheetId="2" r:id="rId2"/>
    <sheet name="16240D-S2 - Přístavba výt..." sheetId="3" r:id="rId3"/>
    <sheet name="Příloha specifikace výtahu" sheetId="5" r:id="rId4"/>
    <sheet name="Pokyny pro vyplnění" sheetId="4" r:id="rId5"/>
  </sheets>
  <definedNames>
    <definedName name="_xlnm._FilterDatabase" localSheetId="1" hidden="1">'16240D-S1 - Stavební úpra...'!$C$96:$K$308</definedName>
    <definedName name="_xlnm._FilterDatabase" localSheetId="2" hidden="1">'16240D-S2 - Přístavba výt...'!$C$113:$K$633</definedName>
    <definedName name="_xlnm.Print_Titles" localSheetId="1">'16240D-S1 - Stavební úpra...'!$96:$96</definedName>
    <definedName name="_xlnm.Print_Titles" localSheetId="2">'16240D-S2 - Přístavba výt...'!$113:$113</definedName>
    <definedName name="_xlnm.Print_Titles" localSheetId="0">'Rekapitulace stavby'!$52:$52</definedName>
    <definedName name="_xlnm.Print_Area" localSheetId="1">'16240D-S1 - Stavební úpra...'!$C$4:$J$39,'16240D-S1 - Stavební úpra...'!$C$45:$J$78,'16240D-S1 - Stavební úpra...'!$C$84:$K$308</definedName>
    <definedName name="_xlnm.Print_Area" localSheetId="2">'16240D-S2 - Přístavba výt...'!$C$4:$J$39,'16240D-S2 - Přístavba výt...'!$C$45:$J$95,'16240D-S2 - Přístavba výt...'!$C$101:$K$633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3">'Příloha specifikace výtahu'!$A$1:$G$189</definedName>
    <definedName name="_xlnm.Print_Area" localSheetId="0">'Rekapitulace stavby'!$D$4:$AO$36,'Rekapitulace stavby'!$C$42:$AQ$57</definedName>
  </definedNames>
  <calcPr calcId="162913" iterateDelta="1E-4"/>
</workbook>
</file>

<file path=xl/calcChain.xml><?xml version="1.0" encoding="utf-8"?>
<calcChain xmlns="http://schemas.openxmlformats.org/spreadsheetml/2006/main">
  <c r="J37" i="3" l="1"/>
  <c r="J36" i="3"/>
  <c r="AY56" i="1"/>
  <c r="J35" i="3"/>
  <c r="AX56" i="1"/>
  <c r="BI632" i="3"/>
  <c r="BH632" i="3"/>
  <c r="BG632" i="3"/>
  <c r="BF632" i="3"/>
  <c r="T632" i="3"/>
  <c r="R632" i="3"/>
  <c r="P632" i="3"/>
  <c r="BI630" i="3"/>
  <c r="BH630" i="3"/>
  <c r="BG630" i="3"/>
  <c r="BF630" i="3"/>
  <c r="T630" i="3"/>
  <c r="R630" i="3"/>
  <c r="P630" i="3"/>
  <c r="BI627" i="3"/>
  <c r="BH627" i="3"/>
  <c r="BG627" i="3"/>
  <c r="BF627" i="3"/>
  <c r="T627" i="3"/>
  <c r="R627" i="3"/>
  <c r="P627" i="3"/>
  <c r="BI625" i="3"/>
  <c r="BH625" i="3"/>
  <c r="BG625" i="3"/>
  <c r="BF625" i="3"/>
  <c r="T625" i="3"/>
  <c r="R625" i="3"/>
  <c r="P625" i="3"/>
  <c r="BI623" i="3"/>
  <c r="BH623" i="3"/>
  <c r="BG623" i="3"/>
  <c r="BF623" i="3"/>
  <c r="T623" i="3"/>
  <c r="R623" i="3"/>
  <c r="P623" i="3"/>
  <c r="BI621" i="3"/>
  <c r="BH621" i="3"/>
  <c r="BG621" i="3"/>
  <c r="BF621" i="3"/>
  <c r="T621" i="3"/>
  <c r="R621" i="3"/>
  <c r="P621" i="3"/>
  <c r="BI619" i="3"/>
  <c r="BH619" i="3"/>
  <c r="BG619" i="3"/>
  <c r="BF619" i="3"/>
  <c r="T619" i="3"/>
  <c r="R619" i="3"/>
  <c r="P619" i="3"/>
  <c r="BI617" i="3"/>
  <c r="BH617" i="3"/>
  <c r="BG617" i="3"/>
  <c r="BF617" i="3"/>
  <c r="T617" i="3"/>
  <c r="R617" i="3"/>
  <c r="P617" i="3"/>
  <c r="BI614" i="3"/>
  <c r="BH614" i="3"/>
  <c r="BG614" i="3"/>
  <c r="BF614" i="3"/>
  <c r="T614" i="3"/>
  <c r="R614" i="3"/>
  <c r="P614" i="3"/>
  <c r="BI612" i="3"/>
  <c r="BH612" i="3"/>
  <c r="BG612" i="3"/>
  <c r="BF612" i="3"/>
  <c r="T612" i="3"/>
  <c r="R612" i="3"/>
  <c r="P612" i="3"/>
  <c r="BI610" i="3"/>
  <c r="BH610" i="3"/>
  <c r="BG610" i="3"/>
  <c r="BF610" i="3"/>
  <c r="T610" i="3"/>
  <c r="R610" i="3"/>
  <c r="P610" i="3"/>
  <c r="BI608" i="3"/>
  <c r="BH608" i="3"/>
  <c r="BG608" i="3"/>
  <c r="BF608" i="3"/>
  <c r="T608" i="3"/>
  <c r="R608" i="3"/>
  <c r="P608" i="3"/>
  <c r="BI604" i="3"/>
  <c r="BH604" i="3"/>
  <c r="BG604" i="3"/>
  <c r="BF604" i="3"/>
  <c r="T604" i="3"/>
  <c r="T603" i="3"/>
  <c r="R604" i="3"/>
  <c r="R603" i="3" s="1"/>
  <c r="P604" i="3"/>
  <c r="P603" i="3"/>
  <c r="BI602" i="3"/>
  <c r="BH602" i="3"/>
  <c r="BG602" i="3"/>
  <c r="BF602" i="3"/>
  <c r="T602" i="3"/>
  <c r="R602" i="3"/>
  <c r="P602" i="3"/>
  <c r="BI600" i="3"/>
  <c r="BH600" i="3"/>
  <c r="BG600" i="3"/>
  <c r="BF600" i="3"/>
  <c r="T600" i="3"/>
  <c r="R600" i="3"/>
  <c r="P600" i="3"/>
  <c r="BI599" i="3"/>
  <c r="BH599" i="3"/>
  <c r="BG599" i="3"/>
  <c r="BF599" i="3"/>
  <c r="T599" i="3"/>
  <c r="R599" i="3"/>
  <c r="P599" i="3"/>
  <c r="BI597" i="3"/>
  <c r="BH597" i="3"/>
  <c r="BG597" i="3"/>
  <c r="BF597" i="3"/>
  <c r="T597" i="3"/>
  <c r="R597" i="3"/>
  <c r="P597" i="3"/>
  <c r="BI595" i="3"/>
  <c r="BH595" i="3"/>
  <c r="BG595" i="3"/>
  <c r="BF595" i="3"/>
  <c r="T595" i="3"/>
  <c r="R595" i="3"/>
  <c r="P595" i="3"/>
  <c r="BI593" i="3"/>
  <c r="BH593" i="3"/>
  <c r="BG593" i="3"/>
  <c r="BF593" i="3"/>
  <c r="T593" i="3"/>
  <c r="R593" i="3"/>
  <c r="P593" i="3"/>
  <c r="BI591" i="3"/>
  <c r="BH591" i="3"/>
  <c r="BG591" i="3"/>
  <c r="BF591" i="3"/>
  <c r="T591" i="3"/>
  <c r="R591" i="3"/>
  <c r="P591" i="3"/>
  <c r="BI588" i="3"/>
  <c r="BH588" i="3"/>
  <c r="BG588" i="3"/>
  <c r="BF588" i="3"/>
  <c r="T588" i="3"/>
  <c r="T587" i="3"/>
  <c r="R588" i="3"/>
  <c r="R587" i="3"/>
  <c r="P588" i="3"/>
  <c r="P587" i="3"/>
  <c r="BI585" i="3"/>
  <c r="BH585" i="3"/>
  <c r="BG585" i="3"/>
  <c r="BF585" i="3"/>
  <c r="T585" i="3"/>
  <c r="R585" i="3"/>
  <c r="P585" i="3"/>
  <c r="BI584" i="3"/>
  <c r="BH584" i="3"/>
  <c r="BG584" i="3"/>
  <c r="BF584" i="3"/>
  <c r="T584" i="3"/>
  <c r="R584" i="3"/>
  <c r="P584" i="3"/>
  <c r="BI582" i="3"/>
  <c r="BH582" i="3"/>
  <c r="BG582" i="3"/>
  <c r="BF582" i="3"/>
  <c r="T582" i="3"/>
  <c r="R582" i="3"/>
  <c r="P582" i="3"/>
  <c r="BI581" i="3"/>
  <c r="BH581" i="3"/>
  <c r="BG581" i="3"/>
  <c r="BF581" i="3"/>
  <c r="T581" i="3"/>
  <c r="R581" i="3"/>
  <c r="P581" i="3"/>
  <c r="BI580" i="3"/>
  <c r="BH580" i="3"/>
  <c r="BG580" i="3"/>
  <c r="BF580" i="3"/>
  <c r="T580" i="3"/>
  <c r="R580" i="3"/>
  <c r="P580" i="3"/>
  <c r="BI578" i="3"/>
  <c r="BH578" i="3"/>
  <c r="BG578" i="3"/>
  <c r="BF578" i="3"/>
  <c r="T578" i="3"/>
  <c r="R578" i="3"/>
  <c r="P578" i="3"/>
  <c r="BI577" i="3"/>
  <c r="BH577" i="3"/>
  <c r="BG577" i="3"/>
  <c r="BF577" i="3"/>
  <c r="T577" i="3"/>
  <c r="R577" i="3"/>
  <c r="P577" i="3"/>
  <c r="BI575" i="3"/>
  <c r="BH575" i="3"/>
  <c r="BG575" i="3"/>
  <c r="BF575" i="3"/>
  <c r="T575" i="3"/>
  <c r="R575" i="3"/>
  <c r="P575" i="3"/>
  <c r="BI574" i="3"/>
  <c r="BH574" i="3"/>
  <c r="BG574" i="3"/>
  <c r="BF574" i="3"/>
  <c r="T574" i="3"/>
  <c r="R574" i="3"/>
  <c r="P574" i="3"/>
  <c r="BI572" i="3"/>
  <c r="BH572" i="3"/>
  <c r="BG572" i="3"/>
  <c r="BF572" i="3"/>
  <c r="T572" i="3"/>
  <c r="R572" i="3"/>
  <c r="P572" i="3"/>
  <c r="BI571" i="3"/>
  <c r="BH571" i="3"/>
  <c r="BG571" i="3"/>
  <c r="BF571" i="3"/>
  <c r="T571" i="3"/>
  <c r="R571" i="3"/>
  <c r="P571" i="3"/>
  <c r="BI569" i="3"/>
  <c r="BH569" i="3"/>
  <c r="BG569" i="3"/>
  <c r="BF569" i="3"/>
  <c r="T569" i="3"/>
  <c r="R569" i="3"/>
  <c r="P569" i="3"/>
  <c r="BI567" i="3"/>
  <c r="BH567" i="3"/>
  <c r="BG567" i="3"/>
  <c r="BF567" i="3"/>
  <c r="T567" i="3"/>
  <c r="R567" i="3"/>
  <c r="P567" i="3"/>
  <c r="BI565" i="3"/>
  <c r="BH565" i="3"/>
  <c r="BG565" i="3"/>
  <c r="BF565" i="3"/>
  <c r="T565" i="3"/>
  <c r="R565" i="3"/>
  <c r="P565" i="3"/>
  <c r="BI563" i="3"/>
  <c r="BH563" i="3"/>
  <c r="BG563" i="3"/>
  <c r="BF563" i="3"/>
  <c r="T563" i="3"/>
  <c r="R563" i="3"/>
  <c r="P563" i="3"/>
  <c r="BI559" i="3"/>
  <c r="BH559" i="3"/>
  <c r="BG559" i="3"/>
  <c r="BF559" i="3"/>
  <c r="T559" i="3"/>
  <c r="R559" i="3"/>
  <c r="P559" i="3"/>
  <c r="BI557" i="3"/>
  <c r="BH557" i="3"/>
  <c r="BG557" i="3"/>
  <c r="BF557" i="3"/>
  <c r="T557" i="3"/>
  <c r="R557" i="3"/>
  <c r="P557" i="3"/>
  <c r="BI554" i="3"/>
  <c r="BH554" i="3"/>
  <c r="BG554" i="3"/>
  <c r="BF554" i="3"/>
  <c r="T554" i="3"/>
  <c r="R554" i="3"/>
  <c r="P554" i="3"/>
  <c r="BI552" i="3"/>
  <c r="BH552" i="3"/>
  <c r="BG552" i="3"/>
  <c r="BF552" i="3"/>
  <c r="T552" i="3"/>
  <c r="R552" i="3"/>
  <c r="P552" i="3"/>
  <c r="BI550" i="3"/>
  <c r="BH550" i="3"/>
  <c r="BG550" i="3"/>
  <c r="BF550" i="3"/>
  <c r="T550" i="3"/>
  <c r="R550" i="3"/>
  <c r="P550" i="3"/>
  <c r="BI549" i="3"/>
  <c r="BH549" i="3"/>
  <c r="BG549" i="3"/>
  <c r="BF549" i="3"/>
  <c r="T549" i="3"/>
  <c r="R549" i="3"/>
  <c r="P549" i="3"/>
  <c r="BI547" i="3"/>
  <c r="BH547" i="3"/>
  <c r="BG547" i="3"/>
  <c r="BF547" i="3"/>
  <c r="T547" i="3"/>
  <c r="R547" i="3"/>
  <c r="P547" i="3"/>
  <c r="BI544" i="3"/>
  <c r="BH544" i="3"/>
  <c r="BG544" i="3"/>
  <c r="BF544" i="3"/>
  <c r="T544" i="3"/>
  <c r="R544" i="3"/>
  <c r="P544" i="3"/>
  <c r="BI543" i="3"/>
  <c r="BH543" i="3"/>
  <c r="BG543" i="3"/>
  <c r="BF543" i="3"/>
  <c r="T543" i="3"/>
  <c r="R543" i="3"/>
  <c r="P543" i="3"/>
  <c r="BI541" i="3"/>
  <c r="BH541" i="3"/>
  <c r="BG541" i="3"/>
  <c r="BF541" i="3"/>
  <c r="T541" i="3"/>
  <c r="R541" i="3"/>
  <c r="P541" i="3"/>
  <c r="BI540" i="3"/>
  <c r="BH540" i="3"/>
  <c r="BG540" i="3"/>
  <c r="BF540" i="3"/>
  <c r="T540" i="3"/>
  <c r="R540" i="3"/>
  <c r="P540" i="3"/>
  <c r="BI538" i="3"/>
  <c r="BH538" i="3"/>
  <c r="BG538" i="3"/>
  <c r="BF538" i="3"/>
  <c r="T538" i="3"/>
  <c r="R538" i="3"/>
  <c r="P538" i="3"/>
  <c r="BI536" i="3"/>
  <c r="BH536" i="3"/>
  <c r="BG536" i="3"/>
  <c r="BF536" i="3"/>
  <c r="T536" i="3"/>
  <c r="R536" i="3"/>
  <c r="P536" i="3"/>
  <c r="BI533" i="3"/>
  <c r="BH533" i="3"/>
  <c r="BG533" i="3"/>
  <c r="BF533" i="3"/>
  <c r="T533" i="3"/>
  <c r="R533" i="3"/>
  <c r="P533" i="3"/>
  <c r="BI532" i="3"/>
  <c r="BH532" i="3"/>
  <c r="BG532" i="3"/>
  <c r="BF532" i="3"/>
  <c r="T532" i="3"/>
  <c r="R532" i="3"/>
  <c r="P532" i="3"/>
  <c r="BI530" i="3"/>
  <c r="BH530" i="3"/>
  <c r="BG530" i="3"/>
  <c r="BF530" i="3"/>
  <c r="T530" i="3"/>
  <c r="R530" i="3"/>
  <c r="P530" i="3"/>
  <c r="BI528" i="3"/>
  <c r="BH528" i="3"/>
  <c r="BG528" i="3"/>
  <c r="BF528" i="3"/>
  <c r="T528" i="3"/>
  <c r="R528" i="3"/>
  <c r="P528" i="3"/>
  <c r="BI527" i="3"/>
  <c r="BH527" i="3"/>
  <c r="BG527" i="3"/>
  <c r="BF527" i="3"/>
  <c r="T527" i="3"/>
  <c r="R527" i="3"/>
  <c r="P527" i="3"/>
  <c r="BI525" i="3"/>
  <c r="BH525" i="3"/>
  <c r="BG525" i="3"/>
  <c r="BF525" i="3"/>
  <c r="T525" i="3"/>
  <c r="R525" i="3"/>
  <c r="P525" i="3"/>
  <c r="BI524" i="3"/>
  <c r="BH524" i="3"/>
  <c r="BG524" i="3"/>
  <c r="BF524" i="3"/>
  <c r="T524" i="3"/>
  <c r="R524" i="3"/>
  <c r="P524" i="3"/>
  <c r="BI522" i="3"/>
  <c r="BH522" i="3"/>
  <c r="BG522" i="3"/>
  <c r="BF522" i="3"/>
  <c r="T522" i="3"/>
  <c r="R522" i="3"/>
  <c r="P522" i="3"/>
  <c r="BI521" i="3"/>
  <c r="BH521" i="3"/>
  <c r="BG521" i="3"/>
  <c r="BF521" i="3"/>
  <c r="T521" i="3"/>
  <c r="R521" i="3"/>
  <c r="P521" i="3"/>
  <c r="BI519" i="3"/>
  <c r="BH519" i="3"/>
  <c r="BG519" i="3"/>
  <c r="BF519" i="3"/>
  <c r="T519" i="3"/>
  <c r="R519" i="3"/>
  <c r="P519" i="3"/>
  <c r="BI518" i="3"/>
  <c r="BH518" i="3"/>
  <c r="BG518" i="3"/>
  <c r="BF518" i="3"/>
  <c r="T518" i="3"/>
  <c r="R518" i="3"/>
  <c r="P518" i="3"/>
  <c r="BI516" i="3"/>
  <c r="BH516" i="3"/>
  <c r="BG516" i="3"/>
  <c r="BF516" i="3"/>
  <c r="T516" i="3"/>
  <c r="R516" i="3"/>
  <c r="P516" i="3"/>
  <c r="BI513" i="3"/>
  <c r="BH513" i="3"/>
  <c r="BG513" i="3"/>
  <c r="BF513" i="3"/>
  <c r="T513" i="3"/>
  <c r="R513" i="3"/>
  <c r="P513" i="3"/>
  <c r="BI511" i="3"/>
  <c r="BH511" i="3"/>
  <c r="BG511" i="3"/>
  <c r="BF511" i="3"/>
  <c r="T511" i="3"/>
  <c r="R511" i="3"/>
  <c r="P511" i="3"/>
  <c r="BI509" i="3"/>
  <c r="BH509" i="3"/>
  <c r="BG509" i="3"/>
  <c r="BF509" i="3"/>
  <c r="T509" i="3"/>
  <c r="R509" i="3"/>
  <c r="P509" i="3"/>
  <c r="BI507" i="3"/>
  <c r="BH507" i="3"/>
  <c r="BG507" i="3"/>
  <c r="BF507" i="3"/>
  <c r="T507" i="3"/>
  <c r="R507" i="3"/>
  <c r="P507" i="3"/>
  <c r="BI505" i="3"/>
  <c r="BH505" i="3"/>
  <c r="BG505" i="3"/>
  <c r="BF505" i="3"/>
  <c r="T505" i="3"/>
  <c r="R505" i="3"/>
  <c r="P505" i="3"/>
  <c r="BI503" i="3"/>
  <c r="BH503" i="3"/>
  <c r="BG503" i="3"/>
  <c r="BF503" i="3"/>
  <c r="T503" i="3"/>
  <c r="R503" i="3"/>
  <c r="P503" i="3"/>
  <c r="BI501" i="3"/>
  <c r="BH501" i="3"/>
  <c r="BG501" i="3"/>
  <c r="BF501" i="3"/>
  <c r="T501" i="3"/>
  <c r="R501" i="3"/>
  <c r="P501" i="3"/>
  <c r="BI499" i="3"/>
  <c r="BH499" i="3"/>
  <c r="BG499" i="3"/>
  <c r="BF499" i="3"/>
  <c r="T499" i="3"/>
  <c r="R499" i="3"/>
  <c r="P499" i="3"/>
  <c r="BI497" i="3"/>
  <c r="BH497" i="3"/>
  <c r="BG497" i="3"/>
  <c r="BF497" i="3"/>
  <c r="T497" i="3"/>
  <c r="R497" i="3"/>
  <c r="P497" i="3"/>
  <c r="BI495" i="3"/>
  <c r="BH495" i="3"/>
  <c r="BG495" i="3"/>
  <c r="BF495" i="3"/>
  <c r="T495" i="3"/>
  <c r="R495" i="3"/>
  <c r="P495" i="3"/>
  <c r="BI493" i="3"/>
  <c r="BH493" i="3"/>
  <c r="BG493" i="3"/>
  <c r="BF493" i="3"/>
  <c r="T493" i="3"/>
  <c r="R493" i="3"/>
  <c r="P493" i="3"/>
  <c r="BI491" i="3"/>
  <c r="BH491" i="3"/>
  <c r="BG491" i="3"/>
  <c r="BF491" i="3"/>
  <c r="T491" i="3"/>
  <c r="R491" i="3"/>
  <c r="P491" i="3"/>
  <c r="BI489" i="3"/>
  <c r="BH489" i="3"/>
  <c r="BG489" i="3"/>
  <c r="BF489" i="3"/>
  <c r="T489" i="3"/>
  <c r="R489" i="3"/>
  <c r="P489" i="3"/>
  <c r="BI487" i="3"/>
  <c r="BH487" i="3"/>
  <c r="BG487" i="3"/>
  <c r="BF487" i="3"/>
  <c r="T487" i="3"/>
  <c r="R487" i="3"/>
  <c r="P487" i="3"/>
  <c r="BI484" i="3"/>
  <c r="BH484" i="3"/>
  <c r="BG484" i="3"/>
  <c r="BF484" i="3"/>
  <c r="T484" i="3"/>
  <c r="R484" i="3"/>
  <c r="P484" i="3"/>
  <c r="BI482" i="3"/>
  <c r="BH482" i="3"/>
  <c r="BG482" i="3"/>
  <c r="BF482" i="3"/>
  <c r="T482" i="3"/>
  <c r="R482" i="3"/>
  <c r="P482" i="3"/>
  <c r="BI480" i="3"/>
  <c r="BH480" i="3"/>
  <c r="BG480" i="3"/>
  <c r="BF480" i="3"/>
  <c r="T480" i="3"/>
  <c r="R480" i="3"/>
  <c r="P480" i="3"/>
  <c r="BI477" i="3"/>
  <c r="BH477" i="3"/>
  <c r="BG477" i="3"/>
  <c r="BF477" i="3"/>
  <c r="T477" i="3"/>
  <c r="R477" i="3"/>
  <c r="P477" i="3"/>
  <c r="BI476" i="3"/>
  <c r="BH476" i="3"/>
  <c r="BG476" i="3"/>
  <c r="BF476" i="3"/>
  <c r="T476" i="3"/>
  <c r="R476" i="3"/>
  <c r="P476" i="3"/>
  <c r="BI474" i="3"/>
  <c r="BH474" i="3"/>
  <c r="BG474" i="3"/>
  <c r="BF474" i="3"/>
  <c r="T474" i="3"/>
  <c r="R474" i="3"/>
  <c r="P474" i="3"/>
  <c r="BI472" i="3"/>
  <c r="BH472" i="3"/>
  <c r="BG472" i="3"/>
  <c r="BF472" i="3"/>
  <c r="T472" i="3"/>
  <c r="R472" i="3"/>
  <c r="P472" i="3"/>
  <c r="BI471" i="3"/>
  <c r="BH471" i="3"/>
  <c r="BG471" i="3"/>
  <c r="BF471" i="3"/>
  <c r="T471" i="3"/>
  <c r="R471" i="3"/>
  <c r="P471" i="3"/>
  <c r="BI469" i="3"/>
  <c r="BH469" i="3"/>
  <c r="BG469" i="3"/>
  <c r="BF469" i="3"/>
  <c r="T469" i="3"/>
  <c r="R469" i="3"/>
  <c r="P469" i="3"/>
  <c r="BI467" i="3"/>
  <c r="BH467" i="3"/>
  <c r="BG467" i="3"/>
  <c r="BF467" i="3"/>
  <c r="T467" i="3"/>
  <c r="R467" i="3"/>
  <c r="P467" i="3"/>
  <c r="BI465" i="3"/>
  <c r="BH465" i="3"/>
  <c r="BG465" i="3"/>
  <c r="BF465" i="3"/>
  <c r="T465" i="3"/>
  <c r="R465" i="3"/>
  <c r="P465" i="3"/>
  <c r="BI464" i="3"/>
  <c r="BH464" i="3"/>
  <c r="BG464" i="3"/>
  <c r="BF464" i="3"/>
  <c r="T464" i="3"/>
  <c r="R464" i="3"/>
  <c r="P464" i="3"/>
  <c r="BI462" i="3"/>
  <c r="BH462" i="3"/>
  <c r="BG462" i="3"/>
  <c r="BF462" i="3"/>
  <c r="T462" i="3"/>
  <c r="R462" i="3"/>
  <c r="P462" i="3"/>
  <c r="BI461" i="3"/>
  <c r="BH461" i="3"/>
  <c r="BG461" i="3"/>
  <c r="BF461" i="3"/>
  <c r="T461" i="3"/>
  <c r="R461" i="3"/>
  <c r="P461" i="3"/>
  <c r="BI459" i="3"/>
  <c r="BH459" i="3"/>
  <c r="BG459" i="3"/>
  <c r="BF459" i="3"/>
  <c r="T459" i="3"/>
  <c r="R459" i="3"/>
  <c r="P459" i="3"/>
  <c r="BI457" i="3"/>
  <c r="BH457" i="3"/>
  <c r="BG457" i="3"/>
  <c r="BF457" i="3"/>
  <c r="T457" i="3"/>
  <c r="R457" i="3"/>
  <c r="P457" i="3"/>
  <c r="BI455" i="3"/>
  <c r="BH455" i="3"/>
  <c r="BG455" i="3"/>
  <c r="BF455" i="3"/>
  <c r="T455" i="3"/>
  <c r="R455" i="3"/>
  <c r="P455" i="3"/>
  <c r="BI453" i="3"/>
  <c r="BH453" i="3"/>
  <c r="BG453" i="3"/>
  <c r="BF453" i="3"/>
  <c r="T453" i="3"/>
  <c r="R453" i="3"/>
  <c r="P453" i="3"/>
  <c r="BI451" i="3"/>
  <c r="BH451" i="3"/>
  <c r="BG451" i="3"/>
  <c r="BF451" i="3"/>
  <c r="T451" i="3"/>
  <c r="R451" i="3"/>
  <c r="P451" i="3"/>
  <c r="BI449" i="3"/>
  <c r="BH449" i="3"/>
  <c r="BG449" i="3"/>
  <c r="BF449" i="3"/>
  <c r="T449" i="3"/>
  <c r="R449" i="3"/>
  <c r="P449" i="3"/>
  <c r="BI447" i="3"/>
  <c r="BH447" i="3"/>
  <c r="BG447" i="3"/>
  <c r="BF447" i="3"/>
  <c r="T447" i="3"/>
  <c r="R447" i="3"/>
  <c r="P447" i="3"/>
  <c r="BI446" i="3"/>
  <c r="BH446" i="3"/>
  <c r="BG446" i="3"/>
  <c r="BF446" i="3"/>
  <c r="T446" i="3"/>
  <c r="R446" i="3"/>
  <c r="P446" i="3"/>
  <c r="BI444" i="3"/>
  <c r="BH444" i="3"/>
  <c r="BG444" i="3"/>
  <c r="BF444" i="3"/>
  <c r="T444" i="3"/>
  <c r="R444" i="3"/>
  <c r="P444" i="3"/>
  <c r="BI443" i="3"/>
  <c r="BH443" i="3"/>
  <c r="BG443" i="3"/>
  <c r="BF443" i="3"/>
  <c r="T443" i="3"/>
  <c r="R443" i="3"/>
  <c r="P443" i="3"/>
  <c r="BI442" i="3"/>
  <c r="BH442" i="3"/>
  <c r="BG442" i="3"/>
  <c r="BF442" i="3"/>
  <c r="T442" i="3"/>
  <c r="R442" i="3"/>
  <c r="P442" i="3"/>
  <c r="BI441" i="3"/>
  <c r="BH441" i="3"/>
  <c r="BG441" i="3"/>
  <c r="BF441" i="3"/>
  <c r="T441" i="3"/>
  <c r="R441" i="3"/>
  <c r="P441" i="3"/>
  <c r="BI439" i="3"/>
  <c r="BH439" i="3"/>
  <c r="BG439" i="3"/>
  <c r="BF439" i="3"/>
  <c r="T439" i="3"/>
  <c r="R439" i="3"/>
  <c r="P439" i="3"/>
  <c r="BI437" i="3"/>
  <c r="BH437" i="3"/>
  <c r="BG437" i="3"/>
  <c r="BF437" i="3"/>
  <c r="T437" i="3"/>
  <c r="R437" i="3"/>
  <c r="P437" i="3"/>
  <c r="BI435" i="3"/>
  <c r="BH435" i="3"/>
  <c r="BG435" i="3"/>
  <c r="BF435" i="3"/>
  <c r="T435" i="3"/>
  <c r="R435" i="3"/>
  <c r="P435" i="3"/>
  <c r="BI434" i="3"/>
  <c r="BH434" i="3"/>
  <c r="BG434" i="3"/>
  <c r="BF434" i="3"/>
  <c r="T434" i="3"/>
  <c r="R434" i="3"/>
  <c r="P434" i="3"/>
  <c r="BI432" i="3"/>
  <c r="BH432" i="3"/>
  <c r="BG432" i="3"/>
  <c r="BF432" i="3"/>
  <c r="T432" i="3"/>
  <c r="R432" i="3"/>
  <c r="P432" i="3"/>
  <c r="BI431" i="3"/>
  <c r="BH431" i="3"/>
  <c r="BG431" i="3"/>
  <c r="BF431" i="3"/>
  <c r="T431" i="3"/>
  <c r="R431" i="3"/>
  <c r="P431" i="3"/>
  <c r="BI429" i="3"/>
  <c r="BH429" i="3"/>
  <c r="BG429" i="3"/>
  <c r="BF429" i="3"/>
  <c r="T429" i="3"/>
  <c r="R429" i="3"/>
  <c r="P429" i="3"/>
  <c r="BI428" i="3"/>
  <c r="BH428" i="3"/>
  <c r="BG428" i="3"/>
  <c r="BF428" i="3"/>
  <c r="T428" i="3"/>
  <c r="R428" i="3"/>
  <c r="P428" i="3"/>
  <c r="BI426" i="3"/>
  <c r="BH426" i="3"/>
  <c r="BG426" i="3"/>
  <c r="BF426" i="3"/>
  <c r="T426" i="3"/>
  <c r="R426" i="3"/>
  <c r="P426" i="3"/>
  <c r="BI423" i="3"/>
  <c r="BH423" i="3"/>
  <c r="BG423" i="3"/>
  <c r="BF423" i="3"/>
  <c r="T423" i="3"/>
  <c r="T422" i="3" s="1"/>
  <c r="R423" i="3"/>
  <c r="R422" i="3" s="1"/>
  <c r="P423" i="3"/>
  <c r="P422" i="3"/>
  <c r="BI420" i="3"/>
  <c r="BH420" i="3"/>
  <c r="BG420" i="3"/>
  <c r="BF420" i="3"/>
  <c r="T420" i="3"/>
  <c r="R420" i="3"/>
  <c r="P420" i="3"/>
  <c r="BI418" i="3"/>
  <c r="BH418" i="3"/>
  <c r="BG418" i="3"/>
  <c r="BF418" i="3"/>
  <c r="T418" i="3"/>
  <c r="R418" i="3"/>
  <c r="P418" i="3"/>
  <c r="BI416" i="3"/>
  <c r="BH416" i="3"/>
  <c r="BG416" i="3"/>
  <c r="BF416" i="3"/>
  <c r="T416" i="3"/>
  <c r="R416" i="3"/>
  <c r="P416" i="3"/>
  <c r="BI414" i="3"/>
  <c r="BH414" i="3"/>
  <c r="BG414" i="3"/>
  <c r="BF414" i="3"/>
  <c r="T414" i="3"/>
  <c r="R414" i="3"/>
  <c r="P414" i="3"/>
  <c r="BI412" i="3"/>
  <c r="BH412" i="3"/>
  <c r="BG412" i="3"/>
  <c r="BF412" i="3"/>
  <c r="T412" i="3"/>
  <c r="R412" i="3"/>
  <c r="P412" i="3"/>
  <c r="BI410" i="3"/>
  <c r="BH410" i="3"/>
  <c r="BG410" i="3"/>
  <c r="BF410" i="3"/>
  <c r="T410" i="3"/>
  <c r="R410" i="3"/>
  <c r="P410" i="3"/>
  <c r="BI408" i="3"/>
  <c r="BH408" i="3"/>
  <c r="BG408" i="3"/>
  <c r="BF408" i="3"/>
  <c r="T408" i="3"/>
  <c r="R408" i="3"/>
  <c r="P408" i="3"/>
  <c r="BI405" i="3"/>
  <c r="BH405" i="3"/>
  <c r="BG405" i="3"/>
  <c r="BF405" i="3"/>
  <c r="T405" i="3"/>
  <c r="R405" i="3"/>
  <c r="P405" i="3"/>
  <c r="BI403" i="3"/>
  <c r="BH403" i="3"/>
  <c r="BG403" i="3"/>
  <c r="BF403" i="3"/>
  <c r="T403" i="3"/>
  <c r="R403" i="3"/>
  <c r="P403" i="3"/>
  <c r="BI401" i="3"/>
  <c r="BH401" i="3"/>
  <c r="BG401" i="3"/>
  <c r="BF401" i="3"/>
  <c r="T401" i="3"/>
  <c r="R401" i="3"/>
  <c r="P401" i="3"/>
  <c r="BI398" i="3"/>
  <c r="BH398" i="3"/>
  <c r="BG398" i="3"/>
  <c r="BF398" i="3"/>
  <c r="T398" i="3"/>
  <c r="R398" i="3"/>
  <c r="P398" i="3"/>
  <c r="BI396" i="3"/>
  <c r="BH396" i="3"/>
  <c r="BG396" i="3"/>
  <c r="BF396" i="3"/>
  <c r="T396" i="3"/>
  <c r="R396" i="3"/>
  <c r="P396" i="3"/>
  <c r="BI394" i="3"/>
  <c r="BH394" i="3"/>
  <c r="BG394" i="3"/>
  <c r="BF394" i="3"/>
  <c r="T394" i="3"/>
  <c r="R394" i="3"/>
  <c r="P394" i="3"/>
  <c r="BI392" i="3"/>
  <c r="BH392" i="3"/>
  <c r="BG392" i="3"/>
  <c r="BF392" i="3"/>
  <c r="T392" i="3"/>
  <c r="R392" i="3"/>
  <c r="P392" i="3"/>
  <c r="BI390" i="3"/>
  <c r="BH390" i="3"/>
  <c r="BG390" i="3"/>
  <c r="BF390" i="3"/>
  <c r="T390" i="3"/>
  <c r="R390" i="3"/>
  <c r="P390" i="3"/>
  <c r="BI388" i="3"/>
  <c r="BH388" i="3"/>
  <c r="BG388" i="3"/>
  <c r="BF388" i="3"/>
  <c r="T388" i="3"/>
  <c r="R388" i="3"/>
  <c r="P388" i="3"/>
  <c r="BI386" i="3"/>
  <c r="BH386" i="3"/>
  <c r="BG386" i="3"/>
  <c r="BF386" i="3"/>
  <c r="T386" i="3"/>
  <c r="R386" i="3"/>
  <c r="P386" i="3"/>
  <c r="BI384" i="3"/>
  <c r="BH384" i="3"/>
  <c r="BG384" i="3"/>
  <c r="BF384" i="3"/>
  <c r="T384" i="3"/>
  <c r="R384" i="3"/>
  <c r="P384" i="3"/>
  <c r="BI382" i="3"/>
  <c r="BH382" i="3"/>
  <c r="BG382" i="3"/>
  <c r="BF382" i="3"/>
  <c r="T382" i="3"/>
  <c r="R382" i="3"/>
  <c r="P382" i="3"/>
  <c r="BI380" i="3"/>
  <c r="BH380" i="3"/>
  <c r="BG380" i="3"/>
  <c r="BF380" i="3"/>
  <c r="T380" i="3"/>
  <c r="R380" i="3"/>
  <c r="P380" i="3"/>
  <c r="BI378" i="3"/>
  <c r="BH378" i="3"/>
  <c r="BG378" i="3"/>
  <c r="BF378" i="3"/>
  <c r="T378" i="3"/>
  <c r="R378" i="3"/>
  <c r="P378" i="3"/>
  <c r="BI376" i="3"/>
  <c r="BH376" i="3"/>
  <c r="BG376" i="3"/>
  <c r="BF376" i="3"/>
  <c r="T376" i="3"/>
  <c r="R376" i="3"/>
  <c r="P376" i="3"/>
  <c r="BI374" i="3"/>
  <c r="BH374" i="3"/>
  <c r="BG374" i="3"/>
  <c r="BF374" i="3"/>
  <c r="T374" i="3"/>
  <c r="R374" i="3"/>
  <c r="P374" i="3"/>
  <c r="BI372" i="3"/>
  <c r="BH372" i="3"/>
  <c r="BG372" i="3"/>
  <c r="BF372" i="3"/>
  <c r="T372" i="3"/>
  <c r="R372" i="3"/>
  <c r="P372" i="3"/>
  <c r="BI371" i="3"/>
  <c r="BH371" i="3"/>
  <c r="BG371" i="3"/>
  <c r="BF371" i="3"/>
  <c r="T371" i="3"/>
  <c r="R371" i="3"/>
  <c r="P371" i="3"/>
  <c r="BI369" i="3"/>
  <c r="BH369" i="3"/>
  <c r="BG369" i="3"/>
  <c r="BF369" i="3"/>
  <c r="T369" i="3"/>
  <c r="R369" i="3"/>
  <c r="P369" i="3"/>
  <c r="BI368" i="3"/>
  <c r="BH368" i="3"/>
  <c r="BG368" i="3"/>
  <c r="BF368" i="3"/>
  <c r="T368" i="3"/>
  <c r="R368" i="3"/>
  <c r="P368" i="3"/>
  <c r="BI366" i="3"/>
  <c r="BH366" i="3"/>
  <c r="BG366" i="3"/>
  <c r="BF366" i="3"/>
  <c r="T366" i="3"/>
  <c r="R366" i="3"/>
  <c r="P366" i="3"/>
  <c r="BI364" i="3"/>
  <c r="BH364" i="3"/>
  <c r="BG364" i="3"/>
  <c r="BF364" i="3"/>
  <c r="T364" i="3"/>
  <c r="R364" i="3"/>
  <c r="P364" i="3"/>
  <c r="BI362" i="3"/>
  <c r="BH362" i="3"/>
  <c r="BG362" i="3"/>
  <c r="BF362" i="3"/>
  <c r="T362" i="3"/>
  <c r="R362" i="3"/>
  <c r="P362" i="3"/>
  <c r="BI360" i="3"/>
  <c r="BH360" i="3"/>
  <c r="BG360" i="3"/>
  <c r="BF360" i="3"/>
  <c r="T360" i="3"/>
  <c r="R360" i="3"/>
  <c r="P360" i="3"/>
  <c r="BI358" i="3"/>
  <c r="BH358" i="3"/>
  <c r="BG358" i="3"/>
  <c r="BF358" i="3"/>
  <c r="T358" i="3"/>
  <c r="R358" i="3"/>
  <c r="P358" i="3"/>
  <c r="BI357" i="3"/>
  <c r="BH357" i="3"/>
  <c r="BG357" i="3"/>
  <c r="BF357" i="3"/>
  <c r="T357" i="3"/>
  <c r="R357" i="3"/>
  <c r="P357" i="3"/>
  <c r="BI356" i="3"/>
  <c r="BH356" i="3"/>
  <c r="BG356" i="3"/>
  <c r="BF356" i="3"/>
  <c r="T356" i="3"/>
  <c r="R356" i="3"/>
  <c r="P356" i="3"/>
  <c r="BI355" i="3"/>
  <c r="BH355" i="3"/>
  <c r="BG355" i="3"/>
  <c r="BF355" i="3"/>
  <c r="T355" i="3"/>
  <c r="R355" i="3"/>
  <c r="P355" i="3"/>
  <c r="BI354" i="3"/>
  <c r="BH354" i="3"/>
  <c r="BG354" i="3"/>
  <c r="BF354" i="3"/>
  <c r="T354" i="3"/>
  <c r="R354" i="3"/>
  <c r="P354" i="3"/>
  <c r="BI352" i="3"/>
  <c r="BH352" i="3"/>
  <c r="BG352" i="3"/>
  <c r="BF352" i="3"/>
  <c r="T352" i="3"/>
  <c r="R352" i="3"/>
  <c r="P352" i="3"/>
  <c r="BI349" i="3"/>
  <c r="BH349" i="3"/>
  <c r="BG349" i="3"/>
  <c r="BF349" i="3"/>
  <c r="T349" i="3"/>
  <c r="R349" i="3"/>
  <c r="P349" i="3"/>
  <c r="BI347" i="3"/>
  <c r="BH347" i="3"/>
  <c r="BG347" i="3"/>
  <c r="BF347" i="3"/>
  <c r="T347" i="3"/>
  <c r="R347" i="3"/>
  <c r="P347" i="3"/>
  <c r="BI346" i="3"/>
  <c r="BH346" i="3"/>
  <c r="BG346" i="3"/>
  <c r="BF346" i="3"/>
  <c r="T346" i="3"/>
  <c r="R346" i="3"/>
  <c r="P346" i="3"/>
  <c r="BI344" i="3"/>
  <c r="BH344" i="3"/>
  <c r="BG344" i="3"/>
  <c r="BF344" i="3"/>
  <c r="T344" i="3"/>
  <c r="R344" i="3"/>
  <c r="P344" i="3"/>
  <c r="BI342" i="3"/>
  <c r="BH342" i="3"/>
  <c r="BG342" i="3"/>
  <c r="BF342" i="3"/>
  <c r="T342" i="3"/>
  <c r="R342" i="3"/>
  <c r="P342" i="3"/>
  <c r="BI341" i="3"/>
  <c r="BH341" i="3"/>
  <c r="BG341" i="3"/>
  <c r="BF341" i="3"/>
  <c r="T341" i="3"/>
  <c r="R341" i="3"/>
  <c r="P341" i="3"/>
  <c r="BI339" i="3"/>
  <c r="BH339" i="3"/>
  <c r="BG339" i="3"/>
  <c r="BF339" i="3"/>
  <c r="T339" i="3"/>
  <c r="R339" i="3"/>
  <c r="P339" i="3"/>
  <c r="BI335" i="3"/>
  <c r="BH335" i="3"/>
  <c r="BG335" i="3"/>
  <c r="BF335" i="3"/>
  <c r="T335" i="3"/>
  <c r="T334" i="3" s="1"/>
  <c r="R335" i="3"/>
  <c r="R334" i="3" s="1"/>
  <c r="P335" i="3"/>
  <c r="P334" i="3" s="1"/>
  <c r="BI332" i="3"/>
  <c r="BH332" i="3"/>
  <c r="BG332" i="3"/>
  <c r="BF332" i="3"/>
  <c r="T332" i="3"/>
  <c r="R332" i="3"/>
  <c r="P332" i="3"/>
  <c r="BI330" i="3"/>
  <c r="BH330" i="3"/>
  <c r="BG330" i="3"/>
  <c r="BF330" i="3"/>
  <c r="T330" i="3"/>
  <c r="R330" i="3"/>
  <c r="P330" i="3"/>
  <c r="BI328" i="3"/>
  <c r="BH328" i="3"/>
  <c r="BG328" i="3"/>
  <c r="BF328" i="3"/>
  <c r="T328" i="3"/>
  <c r="R328" i="3"/>
  <c r="P328" i="3"/>
  <c r="BI326" i="3"/>
  <c r="BH326" i="3"/>
  <c r="BG326" i="3"/>
  <c r="BF326" i="3"/>
  <c r="T326" i="3"/>
  <c r="R326" i="3"/>
  <c r="P326" i="3"/>
  <c r="BI324" i="3"/>
  <c r="BH324" i="3"/>
  <c r="BG324" i="3"/>
  <c r="BF324" i="3"/>
  <c r="T324" i="3"/>
  <c r="R324" i="3"/>
  <c r="P324" i="3"/>
  <c r="BI321" i="3"/>
  <c r="BH321" i="3"/>
  <c r="BG321" i="3"/>
  <c r="BF321" i="3"/>
  <c r="T321" i="3"/>
  <c r="R321" i="3"/>
  <c r="P321" i="3"/>
  <c r="BI319" i="3"/>
  <c r="BH319" i="3"/>
  <c r="BG319" i="3"/>
  <c r="BF319" i="3"/>
  <c r="T319" i="3"/>
  <c r="R319" i="3"/>
  <c r="P319" i="3"/>
  <c r="BI317" i="3"/>
  <c r="BH317" i="3"/>
  <c r="BG317" i="3"/>
  <c r="BF317" i="3"/>
  <c r="T317" i="3"/>
  <c r="R317" i="3"/>
  <c r="P317" i="3"/>
  <c r="BI315" i="3"/>
  <c r="BH315" i="3"/>
  <c r="BG315" i="3"/>
  <c r="BF315" i="3"/>
  <c r="T315" i="3"/>
  <c r="R315" i="3"/>
  <c r="P315" i="3"/>
  <c r="BI313" i="3"/>
  <c r="BH313" i="3"/>
  <c r="BG313" i="3"/>
  <c r="BF313" i="3"/>
  <c r="T313" i="3"/>
  <c r="R313" i="3"/>
  <c r="P313" i="3"/>
  <c r="BI311" i="3"/>
  <c r="BH311" i="3"/>
  <c r="BG311" i="3"/>
  <c r="BF311" i="3"/>
  <c r="T311" i="3"/>
  <c r="R311" i="3"/>
  <c r="P311" i="3"/>
  <c r="BI309" i="3"/>
  <c r="BH309" i="3"/>
  <c r="BG309" i="3"/>
  <c r="BF309" i="3"/>
  <c r="T309" i="3"/>
  <c r="R309" i="3"/>
  <c r="P309" i="3"/>
  <c r="BI307" i="3"/>
  <c r="BH307" i="3"/>
  <c r="BG307" i="3"/>
  <c r="BF307" i="3"/>
  <c r="T307" i="3"/>
  <c r="R307" i="3"/>
  <c r="P307" i="3"/>
  <c r="BI305" i="3"/>
  <c r="BH305" i="3"/>
  <c r="BG305" i="3"/>
  <c r="BF305" i="3"/>
  <c r="T305" i="3"/>
  <c r="R305" i="3"/>
  <c r="P305" i="3"/>
  <c r="BI303" i="3"/>
  <c r="BH303" i="3"/>
  <c r="BG303" i="3"/>
  <c r="BF303" i="3"/>
  <c r="T303" i="3"/>
  <c r="R303" i="3"/>
  <c r="P303" i="3"/>
  <c r="BI301" i="3"/>
  <c r="BH301" i="3"/>
  <c r="BG301" i="3"/>
  <c r="BF301" i="3"/>
  <c r="T301" i="3"/>
  <c r="R301" i="3"/>
  <c r="P301" i="3"/>
  <c r="BI299" i="3"/>
  <c r="BH299" i="3"/>
  <c r="BG299" i="3"/>
  <c r="BF299" i="3"/>
  <c r="T299" i="3"/>
  <c r="R299" i="3"/>
  <c r="P299" i="3"/>
  <c r="BI297" i="3"/>
  <c r="BH297" i="3"/>
  <c r="BG297" i="3"/>
  <c r="BF297" i="3"/>
  <c r="T297" i="3"/>
  <c r="R297" i="3"/>
  <c r="P297" i="3"/>
  <c r="BI295" i="3"/>
  <c r="BH295" i="3"/>
  <c r="BG295" i="3"/>
  <c r="BF295" i="3"/>
  <c r="T295" i="3"/>
  <c r="R295" i="3"/>
  <c r="P295" i="3"/>
  <c r="BI293" i="3"/>
  <c r="BH293" i="3"/>
  <c r="BG293" i="3"/>
  <c r="BF293" i="3"/>
  <c r="T293" i="3"/>
  <c r="R293" i="3"/>
  <c r="P293" i="3"/>
  <c r="BI291" i="3"/>
  <c r="BH291" i="3"/>
  <c r="BG291" i="3"/>
  <c r="BF291" i="3"/>
  <c r="T291" i="3"/>
  <c r="R291" i="3"/>
  <c r="P291" i="3"/>
  <c r="BI289" i="3"/>
  <c r="BH289" i="3"/>
  <c r="BG289" i="3"/>
  <c r="BF289" i="3"/>
  <c r="T289" i="3"/>
  <c r="R289" i="3"/>
  <c r="P289" i="3"/>
  <c r="BI287" i="3"/>
  <c r="BH287" i="3"/>
  <c r="BG287" i="3"/>
  <c r="BF287" i="3"/>
  <c r="T287" i="3"/>
  <c r="R287" i="3"/>
  <c r="P287" i="3"/>
  <c r="BI285" i="3"/>
  <c r="BH285" i="3"/>
  <c r="BG285" i="3"/>
  <c r="BF285" i="3"/>
  <c r="T285" i="3"/>
  <c r="R285" i="3"/>
  <c r="P285" i="3"/>
  <c r="BI283" i="3"/>
  <c r="BH283" i="3"/>
  <c r="BG283" i="3"/>
  <c r="BF283" i="3"/>
  <c r="T283" i="3"/>
  <c r="R283" i="3"/>
  <c r="P283" i="3"/>
  <c r="BI281" i="3"/>
  <c r="BH281" i="3"/>
  <c r="BG281" i="3"/>
  <c r="BF281" i="3"/>
  <c r="T281" i="3"/>
  <c r="R281" i="3"/>
  <c r="P281" i="3"/>
  <c r="BI279" i="3"/>
  <c r="BH279" i="3"/>
  <c r="BG279" i="3"/>
  <c r="BF279" i="3"/>
  <c r="T279" i="3"/>
  <c r="R279" i="3"/>
  <c r="P279" i="3"/>
  <c r="BI277" i="3"/>
  <c r="BH277" i="3"/>
  <c r="BG277" i="3"/>
  <c r="BF277" i="3"/>
  <c r="T277" i="3"/>
  <c r="R277" i="3"/>
  <c r="P277" i="3"/>
  <c r="BI275" i="3"/>
  <c r="BH275" i="3"/>
  <c r="BG275" i="3"/>
  <c r="BF275" i="3"/>
  <c r="T275" i="3"/>
  <c r="R275" i="3"/>
  <c r="P275" i="3"/>
  <c r="BI273" i="3"/>
  <c r="BH273" i="3"/>
  <c r="BG273" i="3"/>
  <c r="BF273" i="3"/>
  <c r="T273" i="3"/>
  <c r="R273" i="3"/>
  <c r="P273" i="3"/>
  <c r="BI271" i="3"/>
  <c r="BH271" i="3"/>
  <c r="BG271" i="3"/>
  <c r="BF271" i="3"/>
  <c r="T271" i="3"/>
  <c r="R271" i="3"/>
  <c r="P271" i="3"/>
  <c r="BI269" i="3"/>
  <c r="BH269" i="3"/>
  <c r="BG269" i="3"/>
  <c r="BF269" i="3"/>
  <c r="T269" i="3"/>
  <c r="R269" i="3"/>
  <c r="P269" i="3"/>
  <c r="BI267" i="3"/>
  <c r="BH267" i="3"/>
  <c r="BG267" i="3"/>
  <c r="BF267" i="3"/>
  <c r="T267" i="3"/>
  <c r="R267" i="3"/>
  <c r="P267" i="3"/>
  <c r="BI265" i="3"/>
  <c r="BH265" i="3"/>
  <c r="BG265" i="3"/>
  <c r="BF265" i="3"/>
  <c r="T265" i="3"/>
  <c r="R265" i="3"/>
  <c r="P265" i="3"/>
  <c r="BI263" i="3"/>
  <c r="BH263" i="3"/>
  <c r="BG263" i="3"/>
  <c r="BF263" i="3"/>
  <c r="T263" i="3"/>
  <c r="R263" i="3"/>
  <c r="P263" i="3"/>
  <c r="BI261" i="3"/>
  <c r="BH261" i="3"/>
  <c r="BG261" i="3"/>
  <c r="BF261" i="3"/>
  <c r="T261" i="3"/>
  <c r="R261" i="3"/>
  <c r="P261" i="3"/>
  <c r="BI259" i="3"/>
  <c r="BH259" i="3"/>
  <c r="BG259" i="3"/>
  <c r="BF259" i="3"/>
  <c r="T259" i="3"/>
  <c r="R259" i="3"/>
  <c r="P259" i="3"/>
  <c r="BI257" i="3"/>
  <c r="BH257" i="3"/>
  <c r="BG257" i="3"/>
  <c r="BF257" i="3"/>
  <c r="T257" i="3"/>
  <c r="R257" i="3"/>
  <c r="P257" i="3"/>
  <c r="BI255" i="3"/>
  <c r="BH255" i="3"/>
  <c r="BG255" i="3"/>
  <c r="BF255" i="3"/>
  <c r="T255" i="3"/>
  <c r="R255" i="3"/>
  <c r="P255" i="3"/>
  <c r="BI253" i="3"/>
  <c r="BH253" i="3"/>
  <c r="BG253" i="3"/>
  <c r="BF253" i="3"/>
  <c r="T253" i="3"/>
  <c r="R253" i="3"/>
  <c r="P253" i="3"/>
  <c r="BI251" i="3"/>
  <c r="BH251" i="3"/>
  <c r="BG251" i="3"/>
  <c r="BF251" i="3"/>
  <c r="T251" i="3"/>
  <c r="R251" i="3"/>
  <c r="P251" i="3"/>
  <c r="BI249" i="3"/>
  <c r="BH249" i="3"/>
  <c r="BG249" i="3"/>
  <c r="BF249" i="3"/>
  <c r="T249" i="3"/>
  <c r="R249" i="3"/>
  <c r="P249" i="3"/>
  <c r="BI247" i="3"/>
  <c r="BH247" i="3"/>
  <c r="BG247" i="3"/>
  <c r="BF247" i="3"/>
  <c r="T247" i="3"/>
  <c r="R247" i="3"/>
  <c r="P247" i="3"/>
  <c r="BI245" i="3"/>
  <c r="BH245" i="3"/>
  <c r="BG245" i="3"/>
  <c r="BF245" i="3"/>
  <c r="T245" i="3"/>
  <c r="R245" i="3"/>
  <c r="P245" i="3"/>
  <c r="BI243" i="3"/>
  <c r="BH243" i="3"/>
  <c r="BG243" i="3"/>
  <c r="BF243" i="3"/>
  <c r="T243" i="3"/>
  <c r="R243" i="3"/>
  <c r="P243" i="3"/>
  <c r="BI242" i="3"/>
  <c r="BH242" i="3"/>
  <c r="BG242" i="3"/>
  <c r="BF242" i="3"/>
  <c r="T242" i="3"/>
  <c r="R242" i="3"/>
  <c r="P242" i="3"/>
  <c r="BI240" i="3"/>
  <c r="BH240" i="3"/>
  <c r="BG240" i="3"/>
  <c r="BF240" i="3"/>
  <c r="T240" i="3"/>
  <c r="R240" i="3"/>
  <c r="P240" i="3"/>
  <c r="BI238" i="3"/>
  <c r="BH238" i="3"/>
  <c r="BG238" i="3"/>
  <c r="BF238" i="3"/>
  <c r="T238" i="3"/>
  <c r="R238" i="3"/>
  <c r="P238" i="3"/>
  <c r="BI236" i="3"/>
  <c r="BH236" i="3"/>
  <c r="BG236" i="3"/>
  <c r="BF236" i="3"/>
  <c r="T236" i="3"/>
  <c r="R236" i="3"/>
  <c r="P236" i="3"/>
  <c r="BI235" i="3"/>
  <c r="BH235" i="3"/>
  <c r="BG235" i="3"/>
  <c r="BF235" i="3"/>
  <c r="T235" i="3"/>
  <c r="R235" i="3"/>
  <c r="P235" i="3"/>
  <c r="BI233" i="3"/>
  <c r="BH233" i="3"/>
  <c r="BG233" i="3"/>
  <c r="BF233" i="3"/>
  <c r="T233" i="3"/>
  <c r="R233" i="3"/>
  <c r="P233" i="3"/>
  <c r="BI231" i="3"/>
  <c r="BH231" i="3"/>
  <c r="BG231" i="3"/>
  <c r="BF231" i="3"/>
  <c r="T231" i="3"/>
  <c r="R231" i="3"/>
  <c r="P231" i="3"/>
  <c r="BI229" i="3"/>
  <c r="BH229" i="3"/>
  <c r="BG229" i="3"/>
  <c r="BF229" i="3"/>
  <c r="T229" i="3"/>
  <c r="R229" i="3"/>
  <c r="P229" i="3"/>
  <c r="BI227" i="3"/>
  <c r="BH227" i="3"/>
  <c r="BG227" i="3"/>
  <c r="BF227" i="3"/>
  <c r="T227" i="3"/>
  <c r="R227" i="3"/>
  <c r="P227" i="3"/>
  <c r="BI225" i="3"/>
  <c r="BH225" i="3"/>
  <c r="BG225" i="3"/>
  <c r="BF225" i="3"/>
  <c r="T225" i="3"/>
  <c r="R225" i="3"/>
  <c r="P225" i="3"/>
  <c r="BI223" i="3"/>
  <c r="BH223" i="3"/>
  <c r="BG223" i="3"/>
  <c r="BF223" i="3"/>
  <c r="T223" i="3"/>
  <c r="R223" i="3"/>
  <c r="P223" i="3"/>
  <c r="BI221" i="3"/>
  <c r="BH221" i="3"/>
  <c r="BG221" i="3"/>
  <c r="BF221" i="3"/>
  <c r="T221" i="3"/>
  <c r="R221" i="3"/>
  <c r="P221" i="3"/>
  <c r="BI218" i="3"/>
  <c r="BH218" i="3"/>
  <c r="BG218" i="3"/>
  <c r="BF218" i="3"/>
  <c r="T218" i="3"/>
  <c r="R218" i="3"/>
  <c r="P218" i="3"/>
  <c r="BI216" i="3"/>
  <c r="BH216" i="3"/>
  <c r="BG216" i="3"/>
  <c r="BF216" i="3"/>
  <c r="T216" i="3"/>
  <c r="R216" i="3"/>
  <c r="P216" i="3"/>
  <c r="BI214" i="3"/>
  <c r="BH214" i="3"/>
  <c r="BG214" i="3"/>
  <c r="BF214" i="3"/>
  <c r="T214" i="3"/>
  <c r="R214" i="3"/>
  <c r="P214" i="3"/>
  <c r="BI212" i="3"/>
  <c r="BH212" i="3"/>
  <c r="BG212" i="3"/>
  <c r="BF212" i="3"/>
  <c r="T212" i="3"/>
  <c r="R212" i="3"/>
  <c r="P212" i="3"/>
  <c r="BI210" i="3"/>
  <c r="BH210" i="3"/>
  <c r="BG210" i="3"/>
  <c r="BF210" i="3"/>
  <c r="T210" i="3"/>
  <c r="R210" i="3"/>
  <c r="P210" i="3"/>
  <c r="BI208" i="3"/>
  <c r="BH208" i="3"/>
  <c r="BG208" i="3"/>
  <c r="BF208" i="3"/>
  <c r="T208" i="3"/>
  <c r="R208" i="3"/>
  <c r="P208" i="3"/>
  <c r="BI206" i="3"/>
  <c r="BH206" i="3"/>
  <c r="BG206" i="3"/>
  <c r="BF206" i="3"/>
  <c r="T206" i="3"/>
  <c r="R206" i="3"/>
  <c r="P206" i="3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2" i="3"/>
  <c r="BH202" i="3"/>
  <c r="BG202" i="3"/>
  <c r="BF202" i="3"/>
  <c r="T202" i="3"/>
  <c r="R202" i="3"/>
  <c r="P202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R198" i="3"/>
  <c r="P198" i="3"/>
  <c r="BI195" i="3"/>
  <c r="BH195" i="3"/>
  <c r="BG195" i="3"/>
  <c r="BF195" i="3"/>
  <c r="T195" i="3"/>
  <c r="R195" i="3"/>
  <c r="P195" i="3"/>
  <c r="BI193" i="3"/>
  <c r="BH193" i="3"/>
  <c r="BG193" i="3"/>
  <c r="BF193" i="3"/>
  <c r="T193" i="3"/>
  <c r="R193" i="3"/>
  <c r="P193" i="3"/>
  <c r="BI191" i="3"/>
  <c r="BH191" i="3"/>
  <c r="BG191" i="3"/>
  <c r="BF191" i="3"/>
  <c r="T191" i="3"/>
  <c r="R191" i="3"/>
  <c r="P191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1" i="3"/>
  <c r="BH181" i="3"/>
  <c r="BG181" i="3"/>
  <c r="BF181" i="3"/>
  <c r="T181" i="3"/>
  <c r="R181" i="3"/>
  <c r="P181" i="3"/>
  <c r="BI179" i="3"/>
  <c r="BH179" i="3"/>
  <c r="BG179" i="3"/>
  <c r="BF179" i="3"/>
  <c r="T179" i="3"/>
  <c r="R179" i="3"/>
  <c r="P179" i="3"/>
  <c r="BI177" i="3"/>
  <c r="BH177" i="3"/>
  <c r="BG177" i="3"/>
  <c r="BF177" i="3"/>
  <c r="T177" i="3"/>
  <c r="R177" i="3"/>
  <c r="P177" i="3"/>
  <c r="BI175" i="3"/>
  <c r="BH175" i="3"/>
  <c r="BG175" i="3"/>
  <c r="BF175" i="3"/>
  <c r="T175" i="3"/>
  <c r="R175" i="3"/>
  <c r="P175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60" i="3"/>
  <c r="BH160" i="3"/>
  <c r="BG160" i="3"/>
  <c r="BF160" i="3"/>
  <c r="T160" i="3"/>
  <c r="R160" i="3"/>
  <c r="P160" i="3"/>
  <c r="BI158" i="3"/>
  <c r="BH158" i="3"/>
  <c r="BG158" i="3"/>
  <c r="BF158" i="3"/>
  <c r="T158" i="3"/>
  <c r="R158" i="3"/>
  <c r="P158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49" i="3"/>
  <c r="BH149" i="3"/>
  <c r="BG149" i="3"/>
  <c r="BF149" i="3"/>
  <c r="T149" i="3"/>
  <c r="R149" i="3"/>
  <c r="P149" i="3"/>
  <c r="BI147" i="3"/>
  <c r="BH147" i="3"/>
  <c r="BG147" i="3"/>
  <c r="BF147" i="3"/>
  <c r="T147" i="3"/>
  <c r="R147" i="3"/>
  <c r="P147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BI125" i="3"/>
  <c r="BH125" i="3"/>
  <c r="BG125" i="3"/>
  <c r="BF125" i="3"/>
  <c r="T125" i="3"/>
  <c r="R125" i="3"/>
  <c r="P125" i="3"/>
  <c r="BI123" i="3"/>
  <c r="BH123" i="3"/>
  <c r="BG123" i="3"/>
  <c r="BF123" i="3"/>
  <c r="T123" i="3"/>
  <c r="R123" i="3"/>
  <c r="P123" i="3"/>
  <c r="BI121" i="3"/>
  <c r="BH121" i="3"/>
  <c r="BG121" i="3"/>
  <c r="BF121" i="3"/>
  <c r="T121" i="3"/>
  <c r="R121" i="3"/>
  <c r="P121" i="3"/>
  <c r="BI119" i="3"/>
  <c r="BH119" i="3"/>
  <c r="BG119" i="3"/>
  <c r="BF119" i="3"/>
  <c r="T119" i="3"/>
  <c r="R119" i="3"/>
  <c r="P119" i="3"/>
  <c r="BI117" i="3"/>
  <c r="BH117" i="3"/>
  <c r="BG117" i="3"/>
  <c r="BF117" i="3"/>
  <c r="T117" i="3"/>
  <c r="R117" i="3"/>
  <c r="P117" i="3"/>
  <c r="J110" i="3"/>
  <c r="F110" i="3"/>
  <c r="F108" i="3"/>
  <c r="E106" i="3"/>
  <c r="J54" i="3"/>
  <c r="F54" i="3"/>
  <c r="F52" i="3"/>
  <c r="E50" i="3"/>
  <c r="J24" i="3"/>
  <c r="E24" i="3"/>
  <c r="J55" i="3" s="1"/>
  <c r="J23" i="3"/>
  <c r="J18" i="3"/>
  <c r="E18" i="3"/>
  <c r="F55" i="3" s="1"/>
  <c r="J17" i="3"/>
  <c r="J12" i="3"/>
  <c r="J52" i="3" s="1"/>
  <c r="E7" i="3"/>
  <c r="E104" i="3"/>
  <c r="J37" i="2"/>
  <c r="J36" i="2"/>
  <c r="AY55" i="1" s="1"/>
  <c r="J35" i="2"/>
  <c r="AX55" i="1" s="1"/>
  <c r="BI307" i="2"/>
  <c r="BH307" i="2"/>
  <c r="BG307" i="2"/>
  <c r="BF307" i="2"/>
  <c r="T307" i="2"/>
  <c r="R307" i="2"/>
  <c r="P307" i="2"/>
  <c r="BI305" i="2"/>
  <c r="BH305" i="2"/>
  <c r="BG305" i="2"/>
  <c r="BF305" i="2"/>
  <c r="T305" i="2"/>
  <c r="R305" i="2"/>
  <c r="P305" i="2"/>
  <c r="BI303" i="2"/>
  <c r="BH303" i="2"/>
  <c r="BG303" i="2"/>
  <c r="BF303" i="2"/>
  <c r="T303" i="2"/>
  <c r="R303" i="2"/>
  <c r="P303" i="2"/>
  <c r="BI300" i="2"/>
  <c r="BH300" i="2"/>
  <c r="BG300" i="2"/>
  <c r="BF300" i="2"/>
  <c r="T300" i="2"/>
  <c r="R300" i="2"/>
  <c r="P300" i="2"/>
  <c r="BI298" i="2"/>
  <c r="BH298" i="2"/>
  <c r="BG298" i="2"/>
  <c r="BF298" i="2"/>
  <c r="T298" i="2"/>
  <c r="R298" i="2"/>
  <c r="P298" i="2"/>
  <c r="BI295" i="2"/>
  <c r="BH295" i="2"/>
  <c r="BG295" i="2"/>
  <c r="BF295" i="2"/>
  <c r="T295" i="2"/>
  <c r="R295" i="2"/>
  <c r="P295" i="2"/>
  <c r="BI293" i="2"/>
  <c r="BH293" i="2"/>
  <c r="BG293" i="2"/>
  <c r="BF293" i="2"/>
  <c r="T293" i="2"/>
  <c r="R293" i="2"/>
  <c r="P293" i="2"/>
  <c r="BI291" i="2"/>
  <c r="BH291" i="2"/>
  <c r="BG291" i="2"/>
  <c r="BF291" i="2"/>
  <c r="T291" i="2"/>
  <c r="R291" i="2"/>
  <c r="P291" i="2"/>
  <c r="BI289" i="2"/>
  <c r="BH289" i="2"/>
  <c r="BG289" i="2"/>
  <c r="BF289" i="2"/>
  <c r="T289" i="2"/>
  <c r="R289" i="2"/>
  <c r="P289" i="2"/>
  <c r="BI288" i="2"/>
  <c r="BH288" i="2"/>
  <c r="BG288" i="2"/>
  <c r="BF288" i="2"/>
  <c r="T288" i="2"/>
  <c r="R288" i="2"/>
  <c r="P288" i="2"/>
  <c r="BI286" i="2"/>
  <c r="BH286" i="2"/>
  <c r="BG286" i="2"/>
  <c r="BF286" i="2"/>
  <c r="T286" i="2"/>
  <c r="R286" i="2"/>
  <c r="P286" i="2"/>
  <c r="BI283" i="2"/>
  <c r="BH283" i="2"/>
  <c r="BG283" i="2"/>
  <c r="BF283" i="2"/>
  <c r="T283" i="2"/>
  <c r="R283" i="2"/>
  <c r="P283" i="2"/>
  <c r="BI282" i="2"/>
  <c r="BH282" i="2"/>
  <c r="BG282" i="2"/>
  <c r="BF282" i="2"/>
  <c r="T282" i="2"/>
  <c r="R282" i="2"/>
  <c r="P282" i="2"/>
  <c r="BI280" i="2"/>
  <c r="BH280" i="2"/>
  <c r="BG280" i="2"/>
  <c r="BF280" i="2"/>
  <c r="T280" i="2"/>
  <c r="R280" i="2"/>
  <c r="P280" i="2"/>
  <c r="BI278" i="2"/>
  <c r="BH278" i="2"/>
  <c r="BG278" i="2"/>
  <c r="BF278" i="2"/>
  <c r="T278" i="2"/>
  <c r="R278" i="2"/>
  <c r="P278" i="2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2" i="2"/>
  <c r="BH272" i="2"/>
  <c r="BG272" i="2"/>
  <c r="BF272" i="2"/>
  <c r="T272" i="2"/>
  <c r="R272" i="2"/>
  <c r="P272" i="2"/>
  <c r="BI271" i="2"/>
  <c r="BH271" i="2"/>
  <c r="BG271" i="2"/>
  <c r="BF271" i="2"/>
  <c r="T271" i="2"/>
  <c r="R271" i="2"/>
  <c r="P271" i="2"/>
  <c r="BI270" i="2"/>
  <c r="BH270" i="2"/>
  <c r="BG270" i="2"/>
  <c r="BF270" i="2"/>
  <c r="T270" i="2"/>
  <c r="R270" i="2"/>
  <c r="P270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T265" i="2" s="1"/>
  <c r="R266" i="2"/>
  <c r="R265" i="2" s="1"/>
  <c r="P266" i="2"/>
  <c r="P265" i="2" s="1"/>
  <c r="BI264" i="2"/>
  <c r="BH264" i="2"/>
  <c r="BG264" i="2"/>
  <c r="BF264" i="2"/>
  <c r="T264" i="2"/>
  <c r="T263" i="2" s="1"/>
  <c r="R264" i="2"/>
  <c r="R263" i="2" s="1"/>
  <c r="P264" i="2"/>
  <c r="P263" i="2" s="1"/>
  <c r="BI261" i="2"/>
  <c r="BH261" i="2"/>
  <c r="BG261" i="2"/>
  <c r="BF261" i="2"/>
  <c r="T261" i="2"/>
  <c r="R261" i="2"/>
  <c r="P261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R217" i="2"/>
  <c r="P217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2" i="2"/>
  <c r="BH142" i="2"/>
  <c r="BG142" i="2"/>
  <c r="BF142" i="2"/>
  <c r="T142" i="2"/>
  <c r="T141" i="2" s="1"/>
  <c r="R142" i="2"/>
  <c r="R141" i="2" s="1"/>
  <c r="P142" i="2"/>
  <c r="P141" i="2" s="1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BI124" i="2"/>
  <c r="BH124" i="2"/>
  <c r="BG124" i="2"/>
  <c r="BF124" i="2"/>
  <c r="T124" i="2"/>
  <c r="R124" i="2"/>
  <c r="P124" i="2"/>
  <c r="BI122" i="2"/>
  <c r="BH122" i="2"/>
  <c r="BG122" i="2"/>
  <c r="BF122" i="2"/>
  <c r="T122" i="2"/>
  <c r="R122" i="2"/>
  <c r="P122" i="2"/>
  <c r="BI120" i="2"/>
  <c r="BH120" i="2"/>
  <c r="BG120" i="2"/>
  <c r="BF120" i="2"/>
  <c r="T120" i="2"/>
  <c r="R120" i="2"/>
  <c r="P120" i="2"/>
  <c r="BI118" i="2"/>
  <c r="BH118" i="2"/>
  <c r="BG118" i="2"/>
  <c r="BF118" i="2"/>
  <c r="T118" i="2"/>
  <c r="R118" i="2"/>
  <c r="P118" i="2"/>
  <c r="BI116" i="2"/>
  <c r="BH116" i="2"/>
  <c r="BG116" i="2"/>
  <c r="BF116" i="2"/>
  <c r="T116" i="2"/>
  <c r="R116" i="2"/>
  <c r="P116" i="2"/>
  <c r="BI114" i="2"/>
  <c r="BH114" i="2"/>
  <c r="BG114" i="2"/>
  <c r="BF114" i="2"/>
  <c r="T114" i="2"/>
  <c r="R114" i="2"/>
  <c r="P114" i="2"/>
  <c r="BI112" i="2"/>
  <c r="BH112" i="2"/>
  <c r="BG112" i="2"/>
  <c r="BF112" i="2"/>
  <c r="T112" i="2"/>
  <c r="R112" i="2"/>
  <c r="P112" i="2"/>
  <c r="BI110" i="2"/>
  <c r="BH110" i="2"/>
  <c r="BG110" i="2"/>
  <c r="BF110" i="2"/>
  <c r="T110" i="2"/>
  <c r="R110" i="2"/>
  <c r="P110" i="2"/>
  <c r="BI108" i="2"/>
  <c r="BH108" i="2"/>
  <c r="BG108" i="2"/>
  <c r="BF108" i="2"/>
  <c r="T108" i="2"/>
  <c r="R108" i="2"/>
  <c r="P108" i="2"/>
  <c r="BI106" i="2"/>
  <c r="BH106" i="2"/>
  <c r="BG106" i="2"/>
  <c r="BF106" i="2"/>
  <c r="T106" i="2"/>
  <c r="R106" i="2"/>
  <c r="P106" i="2"/>
  <c r="BI104" i="2"/>
  <c r="BH104" i="2"/>
  <c r="BG104" i="2"/>
  <c r="BF104" i="2"/>
  <c r="T104" i="2"/>
  <c r="R104" i="2"/>
  <c r="P104" i="2"/>
  <c r="BI102" i="2"/>
  <c r="BH102" i="2"/>
  <c r="BG102" i="2"/>
  <c r="BF102" i="2"/>
  <c r="T102" i="2"/>
  <c r="R102" i="2"/>
  <c r="P102" i="2"/>
  <c r="BI100" i="2"/>
  <c r="BH100" i="2"/>
  <c r="BG100" i="2"/>
  <c r="BF100" i="2"/>
  <c r="T100" i="2"/>
  <c r="R100" i="2"/>
  <c r="P100" i="2"/>
  <c r="J93" i="2"/>
  <c r="F93" i="2"/>
  <c r="F91" i="2"/>
  <c r="E89" i="2"/>
  <c r="J54" i="2"/>
  <c r="F54" i="2"/>
  <c r="F52" i="2"/>
  <c r="E50" i="2"/>
  <c r="J24" i="2"/>
  <c r="E24" i="2"/>
  <c r="J94" i="2" s="1"/>
  <c r="J23" i="2"/>
  <c r="J18" i="2"/>
  <c r="E18" i="2"/>
  <c r="F55" i="2" s="1"/>
  <c r="J17" i="2"/>
  <c r="J12" i="2"/>
  <c r="J91" i="2" s="1"/>
  <c r="E7" i="2"/>
  <c r="E48" i="2"/>
  <c r="L50" i="1"/>
  <c r="AM50" i="1"/>
  <c r="AM49" i="1"/>
  <c r="L49" i="1"/>
  <c r="AM47" i="1"/>
  <c r="L47" i="1"/>
  <c r="L45" i="1"/>
  <c r="L44" i="1"/>
  <c r="J295" i="2"/>
  <c r="J264" i="2"/>
  <c r="J214" i="2"/>
  <c r="J108" i="2"/>
  <c r="J224" i="2"/>
  <c r="J155" i="2"/>
  <c r="J289" i="2"/>
  <c r="BK257" i="2"/>
  <c r="BK157" i="2"/>
  <c r="J240" i="2"/>
  <c r="J150" i="2"/>
  <c r="BK623" i="3"/>
  <c r="J540" i="3"/>
  <c r="BK461" i="3"/>
  <c r="J410" i="3"/>
  <c r="BK332" i="3"/>
  <c r="BK261" i="3"/>
  <c r="BK223" i="3"/>
  <c r="J184" i="3"/>
  <c r="BK129" i="3"/>
  <c r="J538" i="3"/>
  <c r="BK493" i="3"/>
  <c r="J414" i="3"/>
  <c r="J355" i="3"/>
  <c r="BK291" i="3"/>
  <c r="BK218" i="3"/>
  <c r="J156" i="3"/>
  <c r="J552" i="3"/>
  <c r="J474" i="3"/>
  <c r="J428" i="3"/>
  <c r="J369" i="3"/>
  <c r="BK299" i="3"/>
  <c r="J229" i="3"/>
  <c r="BK170" i="3"/>
  <c r="J623" i="3"/>
  <c r="J580" i="3"/>
  <c r="J536" i="3"/>
  <c r="BK476" i="3"/>
  <c r="BK410" i="3"/>
  <c r="J303" i="3"/>
  <c r="J223" i="3"/>
  <c r="BK133" i="3"/>
  <c r="BK291" i="2"/>
  <c r="BK254" i="2"/>
  <c r="J202" i="2"/>
  <c r="J114" i="2"/>
  <c r="J221" i="2"/>
  <c r="J167" i="2"/>
  <c r="BK283" i="2"/>
  <c r="BK222" i="2"/>
  <c r="BK142" i="2"/>
  <c r="BK238" i="2"/>
  <c r="BK165" i="2"/>
  <c r="BK100" i="2"/>
  <c r="BK547" i="3"/>
  <c r="J464" i="3"/>
  <c r="J434" i="3"/>
  <c r="BK362" i="3"/>
  <c r="BK283" i="3"/>
  <c r="BK225" i="3"/>
  <c r="J183" i="3"/>
  <c r="J139" i="3"/>
  <c r="BK571" i="3"/>
  <c r="J495" i="3"/>
  <c r="J403" i="3"/>
  <c r="J354" i="3"/>
  <c r="BK293" i="3"/>
  <c r="BK227" i="3"/>
  <c r="BK164" i="3"/>
  <c r="BK567" i="3"/>
  <c r="BK503" i="3"/>
  <c r="BK459" i="3"/>
  <c r="J390" i="3"/>
  <c r="J335" i="3"/>
  <c r="BK281" i="3"/>
  <c r="BK243" i="3"/>
  <c r="BK175" i="3"/>
  <c r="J630" i="3"/>
  <c r="J588" i="3"/>
  <c r="J543" i="3"/>
  <c r="BK497" i="3"/>
  <c r="J457" i="3"/>
  <c r="J423" i="3"/>
  <c r="J358" i="3"/>
  <c r="BK212" i="3"/>
  <c r="BK131" i="3"/>
  <c r="BK295" i="2"/>
  <c r="BK244" i="2"/>
  <c r="J200" i="2"/>
  <c r="BK126" i="2"/>
  <c r="J219" i="2"/>
  <c r="J157" i="2"/>
  <c r="BK288" i="2"/>
  <c r="BK210" i="2"/>
  <c r="BK133" i="2"/>
  <c r="BK217" i="2"/>
  <c r="J146" i="2"/>
  <c r="J584" i="3"/>
  <c r="J519" i="3"/>
  <c r="BK457" i="3"/>
  <c r="BK408" i="3"/>
  <c r="BK342" i="3"/>
  <c r="J301" i="3"/>
  <c r="J242" i="3"/>
  <c r="BK195" i="3"/>
  <c r="BK160" i="3"/>
  <c r="J612" i="3"/>
  <c r="BK563" i="3"/>
  <c r="BK509" i="3"/>
  <c r="BK443" i="3"/>
  <c r="BK392" i="3"/>
  <c r="J315" i="3"/>
  <c r="BK255" i="3"/>
  <c r="BK177" i="3"/>
  <c r="BK584" i="3"/>
  <c r="BK533" i="3"/>
  <c r="J477" i="3"/>
  <c r="J426" i="3"/>
  <c r="J366" i="3"/>
  <c r="BK326" i="3"/>
  <c r="J267" i="3"/>
  <c r="J172" i="3"/>
  <c r="BK630" i="3"/>
  <c r="BK585" i="3"/>
  <c r="BK538" i="3"/>
  <c r="J499" i="3"/>
  <c r="J455" i="3"/>
  <c r="BK374" i="3"/>
  <c r="J265" i="3"/>
  <c r="J147" i="3"/>
  <c r="J303" i="2"/>
  <c r="BK246" i="2"/>
  <c r="BK181" i="2"/>
  <c r="BK118" i="2"/>
  <c r="BK226" i="2"/>
  <c r="BK159" i="2"/>
  <c r="BK307" i="2"/>
  <c r="BK275" i="2"/>
  <c r="BK198" i="2"/>
  <c r="J293" i="2"/>
  <c r="BK204" i="2"/>
  <c r="J135" i="2"/>
  <c r="J593" i="3"/>
  <c r="BK518" i="3"/>
  <c r="J429" i="3"/>
  <c r="J356" i="3"/>
  <c r="J277" i="3"/>
  <c r="BK235" i="3"/>
  <c r="BK179" i="3"/>
  <c r="BK125" i="3"/>
  <c r="BK582" i="3"/>
  <c r="BK528" i="3"/>
  <c r="BK464" i="3"/>
  <c r="J408" i="3"/>
  <c r="J352" i="3"/>
  <c r="BK269" i="3"/>
  <c r="J212" i="3"/>
  <c r="J152" i="3"/>
  <c r="J559" i="3"/>
  <c r="BK484" i="3"/>
  <c r="J461" i="3"/>
  <c r="J412" i="3"/>
  <c r="BK360" i="3"/>
  <c r="BK297" i="3"/>
  <c r="J247" i="3"/>
  <c r="BK193" i="3"/>
  <c r="J123" i="3"/>
  <c r="J621" i="3"/>
  <c r="J575" i="3"/>
  <c r="J532" i="3"/>
  <c r="BK467" i="3"/>
  <c r="BK432" i="3"/>
  <c r="BK344" i="3"/>
  <c r="BK233" i="3"/>
  <c r="J135" i="3"/>
  <c r="J300" i="2"/>
  <c r="J230" i="2"/>
  <c r="J196" i="2"/>
  <c r="J131" i="2"/>
  <c r="J254" i="2"/>
  <c r="J181" i="2"/>
  <c r="BK108" i="2"/>
  <c r="J274" i="2"/>
  <c r="BK190" i="2"/>
  <c r="BK112" i="2"/>
  <c r="J252" i="2"/>
  <c r="J188" i="2"/>
  <c r="BK124" i="2"/>
  <c r="J604" i="3"/>
  <c r="J465" i="3"/>
  <c r="BK420" i="3"/>
  <c r="BK347" i="3"/>
  <c r="BK267" i="3"/>
  <c r="BK238" i="3"/>
  <c r="J189" i="3"/>
  <c r="J145" i="3"/>
  <c r="BK565" i="3"/>
  <c r="BK516" i="3"/>
  <c r="BK444" i="3"/>
  <c r="BK398" i="3"/>
  <c r="J342" i="3"/>
  <c r="BK242" i="3"/>
  <c r="J208" i="3"/>
  <c r="BK117" i="3"/>
  <c r="J541" i="3"/>
  <c r="BK491" i="3"/>
  <c r="J444" i="3"/>
  <c r="J386" i="3"/>
  <c r="BK354" i="3"/>
  <c r="BK321" i="3"/>
  <c r="J271" i="3"/>
  <c r="J238" i="3"/>
  <c r="J185" i="3"/>
  <c r="BK632" i="3"/>
  <c r="J595" i="3"/>
  <c r="BK569" i="3"/>
  <c r="J513" i="3"/>
  <c r="J484" i="3"/>
  <c r="J435" i="3"/>
  <c r="BK355" i="3"/>
  <c r="J279" i="3"/>
  <c r="J166" i="3"/>
  <c r="BK298" i="2"/>
  <c r="J238" i="2"/>
  <c r="J192" i="2"/>
  <c r="J133" i="2"/>
  <c r="J257" i="2"/>
  <c r="BK175" i="2"/>
  <c r="BK122" i="2"/>
  <c r="BK280" i="2"/>
  <c r="J208" i="2"/>
  <c r="BK120" i="2"/>
  <c r="BK221" i="2"/>
  <c r="J148" i="2"/>
  <c r="J112" i="2"/>
  <c r="BK588" i="3"/>
  <c r="BK489" i="3"/>
  <c r="BK426" i="3"/>
  <c r="J378" i="3"/>
  <c r="BK319" i="3"/>
  <c r="BK247" i="3"/>
  <c r="BK200" i="3"/>
  <c r="J162" i="3"/>
  <c r="J610" i="3"/>
  <c r="BK559" i="3"/>
  <c r="BK522" i="3"/>
  <c r="BK449" i="3"/>
  <c r="BK394" i="3"/>
  <c r="BK335" i="3"/>
  <c r="J261" i="3"/>
  <c r="BK206" i="3"/>
  <c r="BK621" i="3"/>
  <c r="BK521" i="3"/>
  <c r="BK472" i="3"/>
  <c r="BK414" i="3"/>
  <c r="J376" i="3"/>
  <c r="J347" i="3"/>
  <c r="J289" i="3"/>
  <c r="BK251" i="3"/>
  <c r="J205" i="3"/>
  <c r="J133" i="3"/>
  <c r="J625" i="3"/>
  <c r="J578" i="3"/>
  <c r="J533" i="3"/>
  <c r="J489" i="3"/>
  <c r="BK441" i="3"/>
  <c r="BK346" i="3"/>
  <c r="BK285" i="3"/>
  <c r="BK139" i="3"/>
  <c r="BK300" i="2"/>
  <c r="BK271" i="2"/>
  <c r="J206" i="2"/>
  <c r="J165" i="2"/>
  <c r="BK106" i="2"/>
  <c r="J228" i="2"/>
  <c r="J171" i="2"/>
  <c r="BK102" i="2"/>
  <c r="J282" i="2"/>
  <c r="BK228" i="2"/>
  <c r="J153" i="2"/>
  <c r="BK242" i="2"/>
  <c r="BK192" i="2"/>
  <c r="J118" i="2"/>
  <c r="J572" i="3"/>
  <c r="BK487" i="3"/>
  <c r="J431" i="3"/>
  <c r="BK382" i="3"/>
  <c r="J330" i="3"/>
  <c r="BK259" i="3"/>
  <c r="J204" i="3"/>
  <c r="J168" i="3"/>
  <c r="J141" i="3"/>
  <c r="BK599" i="3"/>
  <c r="BK536" i="3"/>
  <c r="BK453" i="3"/>
  <c r="BK418" i="3"/>
  <c r="BK357" i="3"/>
  <c r="J287" i="3"/>
  <c r="BK221" i="3"/>
  <c r="BK127" i="3"/>
  <c r="BK557" i="3"/>
  <c r="BK513" i="3"/>
  <c r="J447" i="3"/>
  <c r="J372" i="3"/>
  <c r="J349" i="3"/>
  <c r="J283" i="3"/>
  <c r="BK231" i="3"/>
  <c r="BK198" i="3"/>
  <c r="BK135" i="3"/>
  <c r="BK597" i="3"/>
  <c r="BK549" i="3"/>
  <c r="J511" i="3"/>
  <c r="BK469" i="3"/>
  <c r="J388" i="3"/>
  <c r="J311" i="3"/>
  <c r="J216" i="3"/>
  <c r="J137" i="3"/>
  <c r="J291" i="2"/>
  <c r="BK259" i="2"/>
  <c r="BK208" i="2"/>
  <c r="BK139" i="2"/>
  <c r="J268" i="2"/>
  <c r="BK183" i="2"/>
  <c r="BK150" i="2"/>
  <c r="BK286" i="2"/>
  <c r="BK261" i="2"/>
  <c r="BK185" i="2"/>
  <c r="J126" i="2"/>
  <c r="J232" i="2"/>
  <c r="J185" i="2"/>
  <c r="BK608" i="3"/>
  <c r="J565" i="3"/>
  <c r="BK462" i="3"/>
  <c r="J418" i="3"/>
  <c r="BK369" i="3"/>
  <c r="BK317" i="3"/>
  <c r="BK245" i="3"/>
  <c r="J193" i="3"/>
  <c r="J143" i="3"/>
  <c r="J600" i="3"/>
  <c r="BK544" i="3"/>
  <c r="J497" i="3"/>
  <c r="BK428" i="3"/>
  <c r="BK366" i="3"/>
  <c r="BK303" i="3"/>
  <c r="J240" i="3"/>
  <c r="BK181" i="3"/>
  <c r="BK617" i="3"/>
  <c r="BK543" i="3"/>
  <c r="J476" i="3"/>
  <c r="BK429" i="3"/>
  <c r="J368" i="3"/>
  <c r="J341" i="3"/>
  <c r="J285" i="3"/>
  <c r="J235" i="3"/>
  <c r="J177" i="3"/>
  <c r="J632" i="3"/>
  <c r="BK593" i="3"/>
  <c r="J571" i="3"/>
  <c r="J518" i="3"/>
  <c r="J487" i="3"/>
  <c r="BK376" i="3"/>
  <c r="BK301" i="3"/>
  <c r="BK172" i="3"/>
  <c r="J127" i="3"/>
  <c r="J307" i="2"/>
  <c r="BK248" i="2"/>
  <c r="BK167" i="2"/>
  <c r="J120" i="2"/>
  <c r="BK230" i="2"/>
  <c r="BK169" i="2"/>
  <c r="J128" i="2"/>
  <c r="BK278" i="2"/>
  <c r="J212" i="2"/>
  <c r="BK137" i="2"/>
  <c r="BK219" i="2"/>
  <c r="BK173" i="2"/>
  <c r="J102" i="2"/>
  <c r="BK578" i="3"/>
  <c r="J507" i="3"/>
  <c r="BK447" i="3"/>
  <c r="J401" i="3"/>
  <c r="J324" i="3"/>
  <c r="BK253" i="3"/>
  <c r="BK205" i="3"/>
  <c r="BK154" i="3"/>
  <c r="BK574" i="3"/>
  <c r="BK552" i="3"/>
  <c r="BK499" i="3"/>
  <c r="J432" i="3"/>
  <c r="BK368" i="3"/>
  <c r="J305" i="3"/>
  <c r="J259" i="3"/>
  <c r="BK229" i="3"/>
  <c r="J179" i="3"/>
  <c r="BK580" i="3"/>
  <c r="BK519" i="3"/>
  <c r="J462" i="3"/>
  <c r="J380" i="3"/>
  <c r="J346" i="3"/>
  <c r="BK287" i="3"/>
  <c r="J249" i="3"/>
  <c r="J195" i="3"/>
  <c r="J131" i="3"/>
  <c r="J614" i="3"/>
  <c r="J574" i="3"/>
  <c r="J525" i="3"/>
  <c r="J493" i="3"/>
  <c r="J449" i="3"/>
  <c r="J319" i="3"/>
  <c r="J236" i="3"/>
  <c r="BK143" i="3"/>
  <c r="BK303" i="2"/>
  <c r="J275" i="2"/>
  <c r="BK224" i="2"/>
  <c r="BK179" i="2"/>
  <c r="J124" i="2"/>
  <c r="BK232" i="2"/>
  <c r="J194" i="2"/>
  <c r="J142" i="2"/>
  <c r="J288" i="2"/>
  <c r="J246" i="2"/>
  <c r="BK161" i="2"/>
  <c r="J248" i="2"/>
  <c r="BK196" i="2"/>
  <c r="J122" i="2"/>
  <c r="BK614" i="3"/>
  <c r="J577" i="3"/>
  <c r="J453" i="3"/>
  <c r="BK416" i="3"/>
  <c r="BK341" i="3"/>
  <c r="BK265" i="3"/>
  <c r="BK240" i="3"/>
  <c r="J191" i="3"/>
  <c r="J149" i="3"/>
  <c r="J602" i="3"/>
  <c r="BK595" i="3"/>
  <c r="J530" i="3"/>
  <c r="J472" i="3"/>
  <c r="J420" i="3"/>
  <c r="BK378" i="3"/>
  <c r="J309" i="3"/>
  <c r="J253" i="3"/>
  <c r="BK183" i="3"/>
  <c r="J582" i="3"/>
  <c r="BK532" i="3"/>
  <c r="BK480" i="3"/>
  <c r="BK431" i="3"/>
  <c r="J371" i="3"/>
  <c r="J357" i="3"/>
  <c r="BK305" i="3"/>
  <c r="J233" i="3"/>
  <c r="BK191" i="3"/>
  <c r="BK119" i="3"/>
  <c r="BK600" i="3"/>
  <c r="J563" i="3"/>
  <c r="J509" i="3"/>
  <c r="BK474" i="3"/>
  <c r="BK412" i="3"/>
  <c r="J313" i="3"/>
  <c r="BK249" i="3"/>
  <c r="BK149" i="3"/>
  <c r="J305" i="2"/>
  <c r="J261" i="2"/>
  <c r="J217" i="2"/>
  <c r="J190" i="2"/>
  <c r="J116" i="2"/>
  <c r="BK250" i="2"/>
  <c r="J177" i="2"/>
  <c r="BK131" i="2"/>
  <c r="J278" i="2"/>
  <c r="BK252" i="2"/>
  <c r="J169" i="2"/>
  <c r="J110" i="2"/>
  <c r="BK236" i="2"/>
  <c r="BK163" i="2"/>
  <c r="AS54" i="1"/>
  <c r="J394" i="3"/>
  <c r="J321" i="3"/>
  <c r="J251" i="3"/>
  <c r="J214" i="3"/>
  <c r="J181" i="3"/>
  <c r="BK123" i="3"/>
  <c r="J591" i="3"/>
  <c r="BK525" i="3"/>
  <c r="J482" i="3"/>
  <c r="J405" i="3"/>
  <c r="J344" i="3"/>
  <c r="J263" i="3"/>
  <c r="BK210" i="3"/>
  <c r="J158" i="3"/>
  <c r="BK575" i="3"/>
  <c r="BK501" i="3"/>
  <c r="BK439" i="3"/>
  <c r="J382" i="3"/>
  <c r="BK339" i="3"/>
  <c r="BK295" i="3"/>
  <c r="J245" i="3"/>
  <c r="BK186" i="3"/>
  <c r="BK121" i="3"/>
  <c r="BK612" i="3"/>
  <c r="BK577" i="3"/>
  <c r="BK527" i="3"/>
  <c r="J491" i="3"/>
  <c r="J442" i="3"/>
  <c r="BK349" i="3"/>
  <c r="J297" i="3"/>
  <c r="BK185" i="3"/>
  <c r="J129" i="3"/>
  <c r="J298" i="2"/>
  <c r="J236" i="2"/>
  <c r="J198" i="2"/>
  <c r="BK128" i="2"/>
  <c r="BK240" i="2"/>
  <c r="J173" i="2"/>
  <c r="BK110" i="2"/>
  <c r="J280" i="2"/>
  <c r="J226" i="2"/>
  <c r="J163" i="2"/>
  <c r="BK268" i="2"/>
  <c r="BK194" i="2"/>
  <c r="BK116" i="2"/>
  <c r="J585" i="3"/>
  <c r="BK471" i="3"/>
  <c r="J437" i="3"/>
  <c r="BK390" i="3"/>
  <c r="J339" i="3"/>
  <c r="BK263" i="3"/>
  <c r="BK208" i="3"/>
  <c r="J186" i="3"/>
  <c r="J164" i="3"/>
  <c r="J608" i="3"/>
  <c r="J557" i="3"/>
  <c r="BK507" i="3"/>
  <c r="J441" i="3"/>
  <c r="BK384" i="3"/>
  <c r="BK311" i="3"/>
  <c r="BK257" i="3"/>
  <c r="BK204" i="3"/>
  <c r="J121" i="3"/>
  <c r="BK511" i="3"/>
  <c r="J443" i="3"/>
  <c r="J374" i="3"/>
  <c r="J328" i="3"/>
  <c r="BK277" i="3"/>
  <c r="J227" i="3"/>
  <c r="BK168" i="3"/>
  <c r="J627" i="3"/>
  <c r="J581" i="3"/>
  <c r="BK540" i="3"/>
  <c r="BK495" i="3"/>
  <c r="BK477" i="3"/>
  <c r="J439" i="3"/>
  <c r="BK356" i="3"/>
  <c r="J273" i="3"/>
  <c r="BK156" i="3"/>
  <c r="BK274" i="2"/>
  <c r="J242" i="2"/>
  <c r="J204" i="2"/>
  <c r="BK155" i="2"/>
  <c r="BK272" i="2"/>
  <c r="BK206" i="2"/>
  <c r="J139" i="2"/>
  <c r="BK282" i="2"/>
  <c r="J234" i="2"/>
  <c r="J175" i="2"/>
  <c r="J271" i="2"/>
  <c r="BK202" i="2"/>
  <c r="BK114" i="2"/>
  <c r="BK591" i="3"/>
  <c r="J549" i="3"/>
  <c r="BK435" i="3"/>
  <c r="BK371" i="3"/>
  <c r="J291" i="3"/>
  <c r="J243" i="3"/>
  <c r="J198" i="3"/>
  <c r="BK166" i="3"/>
  <c r="J597" i="3"/>
  <c r="J527" i="3"/>
  <c r="BK455" i="3"/>
  <c r="BK388" i="3"/>
  <c r="BK313" i="3"/>
  <c r="BK271" i="3"/>
  <c r="BK202" i="3"/>
  <c r="BK602" i="3"/>
  <c r="J528" i="3"/>
  <c r="J469" i="3"/>
  <c r="J396" i="3"/>
  <c r="J362" i="3"/>
  <c r="J332" i="3"/>
  <c r="BK279" i="3"/>
  <c r="BK216" i="3"/>
  <c r="J154" i="3"/>
  <c r="BK627" i="3"/>
  <c r="BK550" i="3"/>
  <c r="J503" i="3"/>
  <c r="J459" i="3"/>
  <c r="BK380" i="3"/>
  <c r="J295" i="3"/>
  <c r="BK189" i="3"/>
  <c r="J125" i="3"/>
  <c r="J266" i="2"/>
  <c r="J210" i="2"/>
  <c r="J159" i="2"/>
  <c r="BK293" i="2"/>
  <c r="BK212" i="2"/>
  <c r="BK153" i="2"/>
  <c r="J100" i="2"/>
  <c r="BK264" i="2"/>
  <c r="J179" i="2"/>
  <c r="J272" i="2"/>
  <c r="J183" i="2"/>
  <c r="J599" i="3"/>
  <c r="J521" i="3"/>
  <c r="BK442" i="3"/>
  <c r="J392" i="3"/>
  <c r="BK328" i="3"/>
  <c r="J255" i="3"/>
  <c r="J206" i="3"/>
  <c r="J170" i="3"/>
  <c r="J117" i="3"/>
  <c r="J550" i="3"/>
  <c r="BK505" i="3"/>
  <c r="BK437" i="3"/>
  <c r="J360" i="3"/>
  <c r="J281" i="3"/>
  <c r="BK214" i="3"/>
  <c r="BK137" i="3"/>
  <c r="J547" i="3"/>
  <c r="BK465" i="3"/>
  <c r="BK401" i="3"/>
  <c r="J364" i="3"/>
  <c r="BK324" i="3"/>
  <c r="BK273" i="3"/>
  <c r="J221" i="3"/>
  <c r="J160" i="3"/>
  <c r="J617" i="3"/>
  <c r="BK572" i="3"/>
  <c r="BK524" i="3"/>
  <c r="BK482" i="3"/>
  <c r="BK386" i="3"/>
  <c r="J299" i="3"/>
  <c r="BK184" i="3"/>
  <c r="J119" i="3"/>
  <c r="BK289" i="2"/>
  <c r="BK234" i="2"/>
  <c r="J137" i="2"/>
  <c r="BK270" i="2"/>
  <c r="BK200" i="2"/>
  <c r="BK148" i="2"/>
  <c r="J286" i="2"/>
  <c r="BK266" i="2"/>
  <c r="BK188" i="2"/>
  <c r="J259" i="2"/>
  <c r="BK177" i="2"/>
  <c r="J106" i="2"/>
  <c r="J544" i="3"/>
  <c r="J446" i="3"/>
  <c r="BK423" i="3"/>
  <c r="BK364" i="3"/>
  <c r="BK275" i="3"/>
  <c r="BK236" i="3"/>
  <c r="BK188" i="3"/>
  <c r="BK147" i="3"/>
  <c r="BK604" i="3"/>
  <c r="BK554" i="3"/>
  <c r="J501" i="3"/>
  <c r="BK434" i="3"/>
  <c r="BK372" i="3"/>
  <c r="J307" i="3"/>
  <c r="J231" i="3"/>
  <c r="J188" i="3"/>
  <c r="J619" i="3"/>
  <c r="J522" i="3"/>
  <c r="J471" i="3"/>
  <c r="J398" i="3"/>
  <c r="BK358" i="3"/>
  <c r="BK307" i="3"/>
  <c r="J275" i="3"/>
  <c r="J218" i="3"/>
  <c r="BK158" i="3"/>
  <c r="BK625" i="3"/>
  <c r="J567" i="3"/>
  <c r="J516" i="3"/>
  <c r="J480" i="3"/>
  <c r="J416" i="3"/>
  <c r="BK330" i="3"/>
  <c r="J293" i="3"/>
  <c r="BK162" i="3"/>
  <c r="BK305" i="2"/>
  <c r="J270" i="2"/>
  <c r="J222" i="2"/>
  <c r="J161" i="2"/>
  <c r="J104" i="2"/>
  <c r="BK214" i="2"/>
  <c r="BK135" i="2"/>
  <c r="J283" i="2"/>
  <c r="J250" i="2"/>
  <c r="BK146" i="2"/>
  <c r="J244" i="2"/>
  <c r="BK171" i="2"/>
  <c r="BK104" i="2"/>
  <c r="BK541" i="3"/>
  <c r="J451" i="3"/>
  <c r="BK405" i="3"/>
  <c r="J326" i="3"/>
  <c r="J257" i="3"/>
  <c r="J202" i="3"/>
  <c r="BK152" i="3"/>
  <c r="BK619" i="3"/>
  <c r="J569" i="3"/>
  <c r="J524" i="3"/>
  <c r="BK446" i="3"/>
  <c r="BK396" i="3"/>
  <c r="J317" i="3"/>
  <c r="BK289" i="3"/>
  <c r="J225" i="3"/>
  <c r="J175" i="3"/>
  <c r="BK581" i="3"/>
  <c r="BK530" i="3"/>
  <c r="J467" i="3"/>
  <c r="J384" i="3"/>
  <c r="BK352" i="3"/>
  <c r="BK309" i="3"/>
  <c r="J269" i="3"/>
  <c r="J210" i="3"/>
  <c r="BK141" i="3"/>
  <c r="BK610" i="3"/>
  <c r="J554" i="3"/>
  <c r="J505" i="3"/>
  <c r="BK451" i="3"/>
  <c r="BK403" i="3"/>
  <c r="BK315" i="3"/>
  <c r="J200" i="3"/>
  <c r="BK145" i="3"/>
  <c r="R99" i="2" l="1"/>
  <c r="BK117" i="2"/>
  <c r="J117" i="2"/>
  <c r="J62" i="2" s="1"/>
  <c r="P130" i="2"/>
  <c r="R145" i="2"/>
  <c r="R152" i="2"/>
  <c r="R187" i="2"/>
  <c r="P216" i="2"/>
  <c r="T256" i="2"/>
  <c r="BK267" i="2"/>
  <c r="J267" i="2" s="1"/>
  <c r="J73" i="2" s="1"/>
  <c r="T277" i="2"/>
  <c r="BK116" i="3"/>
  <c r="BK151" i="3"/>
  <c r="J151" i="3"/>
  <c r="J62" i="3" s="1"/>
  <c r="BK174" i="3"/>
  <c r="J174" i="3" s="1"/>
  <c r="J63" i="3" s="1"/>
  <c r="BK197" i="3"/>
  <c r="J197" i="3" s="1"/>
  <c r="J64" i="3" s="1"/>
  <c r="BK220" i="3"/>
  <c r="J220" i="3" s="1"/>
  <c r="J65" i="3" s="1"/>
  <c r="BK268" i="3"/>
  <c r="J268" i="3"/>
  <c r="J66" i="3" s="1"/>
  <c r="BK556" i="3"/>
  <c r="J556" i="3" s="1"/>
  <c r="J85" i="3" s="1"/>
  <c r="BK99" i="2"/>
  <c r="R117" i="2"/>
  <c r="BK130" i="2"/>
  <c r="J130" i="2" s="1"/>
  <c r="J63" i="2" s="1"/>
  <c r="P145" i="2"/>
  <c r="P152" i="2"/>
  <c r="BK187" i="2"/>
  <c r="J187" i="2" s="1"/>
  <c r="J68" i="2" s="1"/>
  <c r="R216" i="2"/>
  <c r="BK256" i="2"/>
  <c r="J256" i="2" s="1"/>
  <c r="J70" i="2" s="1"/>
  <c r="R267" i="2"/>
  <c r="BK277" i="2"/>
  <c r="J277" i="2" s="1"/>
  <c r="J74" i="2" s="1"/>
  <c r="BK285" i="2"/>
  <c r="J285" i="2"/>
  <c r="J75" i="2" s="1"/>
  <c r="T285" i="2"/>
  <c r="P297" i="2"/>
  <c r="R297" i="2"/>
  <c r="BK302" i="2"/>
  <c r="J302" i="2"/>
  <c r="J77" i="2" s="1"/>
  <c r="T302" i="2"/>
  <c r="T116" i="3"/>
  <c r="R151" i="3"/>
  <c r="P174" i="3"/>
  <c r="P197" i="3"/>
  <c r="R220" i="3"/>
  <c r="R268" i="3"/>
  <c r="R323" i="3"/>
  <c r="BK338" i="3"/>
  <c r="BK351" i="3"/>
  <c r="J351" i="3"/>
  <c r="J71" i="3" s="1"/>
  <c r="R351" i="3"/>
  <c r="P373" i="3"/>
  <c r="BK400" i="3"/>
  <c r="J400" i="3" s="1"/>
  <c r="J73" i="3" s="1"/>
  <c r="R400" i="3"/>
  <c r="P407" i="3"/>
  <c r="BK425" i="3"/>
  <c r="J425" i="3" s="1"/>
  <c r="J76" i="3" s="1"/>
  <c r="BK438" i="3"/>
  <c r="J438" i="3" s="1"/>
  <c r="J77" i="3" s="1"/>
  <c r="T438" i="3"/>
  <c r="P450" i="3"/>
  <c r="T450" i="3"/>
  <c r="T456" i="3"/>
  <c r="T479" i="3"/>
  <c r="R486" i="3"/>
  <c r="P515" i="3"/>
  <c r="BK535" i="3"/>
  <c r="J535" i="3" s="1"/>
  <c r="J83" i="3" s="1"/>
  <c r="T535" i="3"/>
  <c r="T546" i="3"/>
  <c r="T556" i="3"/>
  <c r="P562" i="3"/>
  <c r="BK590" i="3"/>
  <c r="J590" i="3"/>
  <c r="J89" i="3" s="1"/>
  <c r="T590" i="3"/>
  <c r="R616" i="3"/>
  <c r="P629" i="3"/>
  <c r="T99" i="2"/>
  <c r="T117" i="2"/>
  <c r="T130" i="2"/>
  <c r="BK145" i="2"/>
  <c r="J145" i="2"/>
  <c r="J66" i="2" s="1"/>
  <c r="BK152" i="2"/>
  <c r="J152" i="2" s="1"/>
  <c r="J67" i="2" s="1"/>
  <c r="P187" i="2"/>
  <c r="BK216" i="2"/>
  <c r="J216" i="2" s="1"/>
  <c r="J69" i="2" s="1"/>
  <c r="P256" i="2"/>
  <c r="P267" i="2"/>
  <c r="R277" i="2"/>
  <c r="R116" i="3"/>
  <c r="P151" i="3"/>
  <c r="R174" i="3"/>
  <c r="T197" i="3"/>
  <c r="T220" i="3"/>
  <c r="T268" i="3"/>
  <c r="P323" i="3"/>
  <c r="R338" i="3"/>
  <c r="P351" i="3"/>
  <c r="BK373" i="3"/>
  <c r="J373" i="3" s="1"/>
  <c r="J72" i="3" s="1"/>
  <c r="T373" i="3"/>
  <c r="BK407" i="3"/>
  <c r="J407" i="3"/>
  <c r="J74" i="3" s="1"/>
  <c r="R407" i="3"/>
  <c r="R425" i="3"/>
  <c r="R438" i="3"/>
  <c r="BK456" i="3"/>
  <c r="J456" i="3" s="1"/>
  <c r="J79" i="3" s="1"/>
  <c r="R456" i="3"/>
  <c r="P479" i="3"/>
  <c r="R479" i="3"/>
  <c r="P486" i="3"/>
  <c r="BK515" i="3"/>
  <c r="J515" i="3" s="1"/>
  <c r="J82" i="3" s="1"/>
  <c r="R515" i="3"/>
  <c r="P535" i="3"/>
  <c r="BK546" i="3"/>
  <c r="J546" i="3"/>
  <c r="J84" i="3" s="1"/>
  <c r="R546" i="3"/>
  <c r="P556" i="3"/>
  <c r="BK562" i="3"/>
  <c r="J562" i="3" s="1"/>
  <c r="J87" i="3" s="1"/>
  <c r="T562" i="3"/>
  <c r="T561" i="3"/>
  <c r="R590" i="3"/>
  <c r="BK616" i="3"/>
  <c r="J616" i="3" s="1"/>
  <c r="J93" i="3" s="1"/>
  <c r="T616" i="3"/>
  <c r="R629" i="3"/>
  <c r="P99" i="2"/>
  <c r="P98" i="2" s="1"/>
  <c r="P117" i="2"/>
  <c r="R130" i="2"/>
  <c r="T145" i="2"/>
  <c r="T152" i="2"/>
  <c r="T187" i="2"/>
  <c r="T216" i="2"/>
  <c r="R256" i="2"/>
  <c r="T267" i="2"/>
  <c r="P277" i="2"/>
  <c r="P285" i="2"/>
  <c r="R285" i="2"/>
  <c r="BK297" i="2"/>
  <c r="J297" i="2" s="1"/>
  <c r="J76" i="2" s="1"/>
  <c r="T297" i="2"/>
  <c r="P302" i="2"/>
  <c r="R302" i="2"/>
  <c r="P116" i="3"/>
  <c r="T151" i="3"/>
  <c r="T174" i="3"/>
  <c r="R197" i="3"/>
  <c r="P220" i="3"/>
  <c r="P268" i="3"/>
  <c r="BK323" i="3"/>
  <c r="J323" i="3" s="1"/>
  <c r="J67" i="3" s="1"/>
  <c r="T323" i="3"/>
  <c r="P338" i="3"/>
  <c r="T338" i="3"/>
  <c r="T351" i="3"/>
  <c r="R373" i="3"/>
  <c r="P400" i="3"/>
  <c r="T400" i="3"/>
  <c r="T407" i="3"/>
  <c r="P425" i="3"/>
  <c r="T425" i="3"/>
  <c r="P438" i="3"/>
  <c r="BK450" i="3"/>
  <c r="J450" i="3" s="1"/>
  <c r="J78" i="3" s="1"/>
  <c r="R450" i="3"/>
  <c r="P456" i="3"/>
  <c r="BK479" i="3"/>
  <c r="J479" i="3"/>
  <c r="J80" i="3" s="1"/>
  <c r="BK486" i="3"/>
  <c r="J486" i="3" s="1"/>
  <c r="J81" i="3" s="1"/>
  <c r="T486" i="3"/>
  <c r="T515" i="3"/>
  <c r="R535" i="3"/>
  <c r="P546" i="3"/>
  <c r="R556" i="3"/>
  <c r="R562" i="3"/>
  <c r="P590" i="3"/>
  <c r="P616" i="3"/>
  <c r="P607" i="3" s="1"/>
  <c r="P606" i="3" s="1"/>
  <c r="BK629" i="3"/>
  <c r="J629" i="3" s="1"/>
  <c r="J94" i="3" s="1"/>
  <c r="T629" i="3"/>
  <c r="BK141" i="2"/>
  <c r="J141" i="2" s="1"/>
  <c r="J64" i="2" s="1"/>
  <c r="BK263" i="2"/>
  <c r="J263" i="2"/>
  <c r="J71" i="2" s="1"/>
  <c r="BK265" i="2"/>
  <c r="J265" i="2" s="1"/>
  <c r="J72" i="2" s="1"/>
  <c r="BK422" i="3"/>
  <c r="J422" i="3" s="1"/>
  <c r="J75" i="3" s="1"/>
  <c r="BK587" i="3"/>
  <c r="J587" i="3" s="1"/>
  <c r="J88" i="3" s="1"/>
  <c r="BK334" i="3"/>
  <c r="J334" i="3"/>
  <c r="J68" i="3" s="1"/>
  <c r="BK603" i="3"/>
  <c r="J603" i="3" s="1"/>
  <c r="J90" i="3" s="1"/>
  <c r="E48" i="3"/>
  <c r="F111" i="3"/>
  <c r="BE121" i="3"/>
  <c r="BE152" i="3"/>
  <c r="BE154" i="3"/>
  <c r="BE158" i="3"/>
  <c r="BE160" i="3"/>
  <c r="BE164" i="3"/>
  <c r="BE168" i="3"/>
  <c r="BE177" i="3"/>
  <c r="BE181" i="3"/>
  <c r="BE186" i="3"/>
  <c r="BE188" i="3"/>
  <c r="BE191" i="3"/>
  <c r="BE193" i="3"/>
  <c r="BE198" i="3"/>
  <c r="BE204" i="3"/>
  <c r="BE205" i="3"/>
  <c r="BE208" i="3"/>
  <c r="BE214" i="3"/>
  <c r="BE218" i="3"/>
  <c r="BE225" i="3"/>
  <c r="BE235" i="3"/>
  <c r="BE238" i="3"/>
  <c r="BE240" i="3"/>
  <c r="BE243" i="3"/>
  <c r="BE245" i="3"/>
  <c r="BE251" i="3"/>
  <c r="BE255" i="3"/>
  <c r="BE259" i="3"/>
  <c r="BE267" i="3"/>
  <c r="BE281" i="3"/>
  <c r="BE289" i="3"/>
  <c r="BE305" i="3"/>
  <c r="BE307" i="3"/>
  <c r="BE321" i="3"/>
  <c r="BE326" i="3"/>
  <c r="BE332" i="3"/>
  <c r="BE341" i="3"/>
  <c r="BE352" i="3"/>
  <c r="BE357" i="3"/>
  <c r="BE360" i="3"/>
  <c r="BE364" i="3"/>
  <c r="BE366" i="3"/>
  <c r="BE371" i="3"/>
  <c r="BE382" i="3"/>
  <c r="BE390" i="3"/>
  <c r="BE398" i="3"/>
  <c r="BE401" i="3"/>
  <c r="BE428" i="3"/>
  <c r="BE431" i="3"/>
  <c r="BE434" i="3"/>
  <c r="BE442" i="3"/>
  <c r="BE444" i="3"/>
  <c r="BE453" i="3"/>
  <c r="BE464" i="3"/>
  <c r="BE471" i="3"/>
  <c r="BE519" i="3"/>
  <c r="BE521" i="3"/>
  <c r="BE528" i="3"/>
  <c r="BE544" i="3"/>
  <c r="BE559" i="3"/>
  <c r="BE582" i="3"/>
  <c r="BE602" i="3"/>
  <c r="BE604" i="3"/>
  <c r="BE619" i="3"/>
  <c r="BE621" i="3"/>
  <c r="BE623" i="3"/>
  <c r="BE625" i="3"/>
  <c r="BE627" i="3"/>
  <c r="BE630" i="3"/>
  <c r="BE632" i="3"/>
  <c r="J99" i="2"/>
  <c r="J61" i="2"/>
  <c r="J108" i="3"/>
  <c r="J111" i="3"/>
  <c r="BE125" i="3"/>
  <c r="BE127" i="3"/>
  <c r="BE137" i="3"/>
  <c r="BE143" i="3"/>
  <c r="BE149" i="3"/>
  <c r="BE162" i="3"/>
  <c r="BE179" i="3"/>
  <c r="BE183" i="3"/>
  <c r="BE200" i="3"/>
  <c r="BE206" i="3"/>
  <c r="BE212" i="3"/>
  <c r="BE221" i="3"/>
  <c r="BE223" i="3"/>
  <c r="BE242" i="3"/>
  <c r="BE253" i="3"/>
  <c r="BE257" i="3"/>
  <c r="BE261" i="3"/>
  <c r="BE263" i="3"/>
  <c r="BE275" i="3"/>
  <c r="BE291" i="3"/>
  <c r="BE301" i="3"/>
  <c r="BE311" i="3"/>
  <c r="BE315" i="3"/>
  <c r="BE317" i="3"/>
  <c r="BE342" i="3"/>
  <c r="BE355" i="3"/>
  <c r="BE392" i="3"/>
  <c r="BE396" i="3"/>
  <c r="BE403" i="3"/>
  <c r="BE405" i="3"/>
  <c r="BE408" i="3"/>
  <c r="BE416" i="3"/>
  <c r="BE418" i="3"/>
  <c r="BE420" i="3"/>
  <c r="BE432" i="3"/>
  <c r="BE435" i="3"/>
  <c r="BE437" i="3"/>
  <c r="BE439" i="3"/>
  <c r="BE441" i="3"/>
  <c r="BE446" i="3"/>
  <c r="BE462" i="3"/>
  <c r="BE487" i="3"/>
  <c r="BE493" i="3"/>
  <c r="BE497" i="3"/>
  <c r="BE507" i="3"/>
  <c r="BE516" i="3"/>
  <c r="BE527" i="3"/>
  <c r="BE538" i="3"/>
  <c r="BE549" i="3"/>
  <c r="BE563" i="3"/>
  <c r="BE565" i="3"/>
  <c r="BE569" i="3"/>
  <c r="BE571" i="3"/>
  <c r="BE572" i="3"/>
  <c r="BE585" i="3"/>
  <c r="BE593" i="3"/>
  <c r="BE597" i="3"/>
  <c r="BE599" i="3"/>
  <c r="BE608" i="3"/>
  <c r="BE612" i="3"/>
  <c r="BE119" i="3"/>
  <c r="BE123" i="3"/>
  <c r="BE129" i="3"/>
  <c r="BE139" i="3"/>
  <c r="BE141" i="3"/>
  <c r="BE145" i="3"/>
  <c r="BE147" i="3"/>
  <c r="BE166" i="3"/>
  <c r="BE170" i="3"/>
  <c r="BE184" i="3"/>
  <c r="BE185" i="3"/>
  <c r="BE189" i="3"/>
  <c r="BE195" i="3"/>
  <c r="BE233" i="3"/>
  <c r="BE236" i="3"/>
  <c r="BE247" i="3"/>
  <c r="BE249" i="3"/>
  <c r="BE265" i="3"/>
  <c r="BE273" i="3"/>
  <c r="BE277" i="3"/>
  <c r="BE283" i="3"/>
  <c r="BE295" i="3"/>
  <c r="BE299" i="3"/>
  <c r="BE319" i="3"/>
  <c r="BE324" i="3"/>
  <c r="BE328" i="3"/>
  <c r="BE330" i="3"/>
  <c r="BE339" i="3"/>
  <c r="BE346" i="3"/>
  <c r="BE347" i="3"/>
  <c r="BE362" i="3"/>
  <c r="BE369" i="3"/>
  <c r="BE376" i="3"/>
  <c r="BE380" i="3"/>
  <c r="BE410" i="3"/>
  <c r="BE414" i="3"/>
  <c r="BE423" i="3"/>
  <c r="BE426" i="3"/>
  <c r="BE429" i="3"/>
  <c r="BE447" i="3"/>
  <c r="BE449" i="3"/>
  <c r="BE451" i="3"/>
  <c r="BE455" i="3"/>
  <c r="BE457" i="3"/>
  <c r="BE459" i="3"/>
  <c r="BE461" i="3"/>
  <c r="BE465" i="3"/>
  <c r="BE469" i="3"/>
  <c r="BE472" i="3"/>
  <c r="BE476" i="3"/>
  <c r="BE477" i="3"/>
  <c r="BE484" i="3"/>
  <c r="BE489" i="3"/>
  <c r="BE511" i="3"/>
  <c r="BE518" i="3"/>
  <c r="BE532" i="3"/>
  <c r="BE533" i="3"/>
  <c r="BE540" i="3"/>
  <c r="BE541" i="3"/>
  <c r="BE543" i="3"/>
  <c r="BE547" i="3"/>
  <c r="BE575" i="3"/>
  <c r="BE578" i="3"/>
  <c r="BE584" i="3"/>
  <c r="BE588" i="3"/>
  <c r="BE591" i="3"/>
  <c r="BE614" i="3"/>
  <c r="BE117" i="3"/>
  <c r="BE131" i="3"/>
  <c r="BE133" i="3"/>
  <c r="BE135" i="3"/>
  <c r="BE156" i="3"/>
  <c r="BE172" i="3"/>
  <c r="BE175" i="3"/>
  <c r="BE202" i="3"/>
  <c r="BE210" i="3"/>
  <c r="BE216" i="3"/>
  <c r="BE227" i="3"/>
  <c r="BE229" i="3"/>
  <c r="BE231" i="3"/>
  <c r="BE269" i="3"/>
  <c r="BE271" i="3"/>
  <c r="BE279" i="3"/>
  <c r="BE285" i="3"/>
  <c r="BE287" i="3"/>
  <c r="BE293" i="3"/>
  <c r="BE297" i="3"/>
  <c r="BE303" i="3"/>
  <c r="BE309" i="3"/>
  <c r="BE313" i="3"/>
  <c r="BE335" i="3"/>
  <c r="BE344" i="3"/>
  <c r="BE349" i="3"/>
  <c r="BE354" i="3"/>
  <c r="BE356" i="3"/>
  <c r="BE358" i="3"/>
  <c r="BE368" i="3"/>
  <c r="BE372" i="3"/>
  <c r="BE374" i="3"/>
  <c r="BE378" i="3"/>
  <c r="BE384" i="3"/>
  <c r="BE386" i="3"/>
  <c r="BE388" i="3"/>
  <c r="BE394" i="3"/>
  <c r="BE412" i="3"/>
  <c r="BE443" i="3"/>
  <c r="BE467" i="3"/>
  <c r="BE474" i="3"/>
  <c r="BE480" i="3"/>
  <c r="BE482" i="3"/>
  <c r="BE491" i="3"/>
  <c r="BE495" i="3"/>
  <c r="BE499" i="3"/>
  <c r="BE501" i="3"/>
  <c r="BE503" i="3"/>
  <c r="BE505" i="3"/>
  <c r="BE509" i="3"/>
  <c r="BE513" i="3"/>
  <c r="BE522" i="3"/>
  <c r="BE524" i="3"/>
  <c r="BE525" i="3"/>
  <c r="BE530" i="3"/>
  <c r="BE536" i="3"/>
  <c r="BE550" i="3"/>
  <c r="BE552" i="3"/>
  <c r="BE554" i="3"/>
  <c r="BE557" i="3"/>
  <c r="BE567" i="3"/>
  <c r="BE574" i="3"/>
  <c r="BE577" i="3"/>
  <c r="BE580" i="3"/>
  <c r="BE581" i="3"/>
  <c r="BE595" i="3"/>
  <c r="BE600" i="3"/>
  <c r="BE610" i="3"/>
  <c r="BE617" i="3"/>
  <c r="J52" i="2"/>
  <c r="E87" i="2"/>
  <c r="F94" i="2"/>
  <c r="BE102" i="2"/>
  <c r="BE126" i="2"/>
  <c r="BE131" i="2"/>
  <c r="BE135" i="2"/>
  <c r="BE139" i="2"/>
  <c r="BE153" i="2"/>
  <c r="BE155" i="2"/>
  <c r="BE157" i="2"/>
  <c r="BE167" i="2"/>
  <c r="BE175" i="2"/>
  <c r="BE179" i="2"/>
  <c r="BE198" i="2"/>
  <c r="BE206" i="2"/>
  <c r="BE208" i="2"/>
  <c r="BE210" i="2"/>
  <c r="BE212" i="2"/>
  <c r="BE224" i="2"/>
  <c r="BE226" i="2"/>
  <c r="BE228" i="2"/>
  <c r="BE232" i="2"/>
  <c r="BE240" i="2"/>
  <c r="BE254" i="2"/>
  <c r="BE266" i="2"/>
  <c r="BE307" i="2"/>
  <c r="BE112" i="2"/>
  <c r="BE116" i="2"/>
  <c r="BE122" i="2"/>
  <c r="BE128" i="2"/>
  <c r="BE159" i="2"/>
  <c r="BE165" i="2"/>
  <c r="BE171" i="2"/>
  <c r="BE181" i="2"/>
  <c r="BE192" i="2"/>
  <c r="BE194" i="2"/>
  <c r="BE200" i="2"/>
  <c r="BE204" i="2"/>
  <c r="BE214" i="2"/>
  <c r="BE221" i="2"/>
  <c r="BE230" i="2"/>
  <c r="BE236" i="2"/>
  <c r="BE242" i="2"/>
  <c r="BE259" i="2"/>
  <c r="BE268" i="2"/>
  <c r="BE270" i="2"/>
  <c r="BE271" i="2"/>
  <c r="BE274" i="2"/>
  <c r="BE275" i="2"/>
  <c r="BE278" i="2"/>
  <c r="BE280" i="2"/>
  <c r="BE282" i="2"/>
  <c r="BE283" i="2"/>
  <c r="BE286" i="2"/>
  <c r="BE288" i="2"/>
  <c r="BE289" i="2"/>
  <c r="BE291" i="2"/>
  <c r="J55" i="2"/>
  <c r="BE104" i="2"/>
  <c r="BE106" i="2"/>
  <c r="BE114" i="2"/>
  <c r="BE118" i="2"/>
  <c r="BE124" i="2"/>
  <c r="BE137" i="2"/>
  <c r="BE161" i="2"/>
  <c r="BE163" i="2"/>
  <c r="BE185" i="2"/>
  <c r="BE190" i="2"/>
  <c r="BE196" i="2"/>
  <c r="BE202" i="2"/>
  <c r="BE222" i="2"/>
  <c r="BE234" i="2"/>
  <c r="BE244" i="2"/>
  <c r="BE257" i="2"/>
  <c r="BE261" i="2"/>
  <c r="BE264" i="2"/>
  <c r="BE100" i="2"/>
  <c r="BE108" i="2"/>
  <c r="BE110" i="2"/>
  <c r="BE120" i="2"/>
  <c r="BE133" i="2"/>
  <c r="BE142" i="2"/>
  <c r="BE146" i="2"/>
  <c r="BE148" i="2"/>
  <c r="BE150" i="2"/>
  <c r="BE169" i="2"/>
  <c r="BE173" i="2"/>
  <c r="BE177" i="2"/>
  <c r="BE183" i="2"/>
  <c r="BE188" i="2"/>
  <c r="BE217" i="2"/>
  <c r="BE219" i="2"/>
  <c r="BE238" i="2"/>
  <c r="BE246" i="2"/>
  <c r="BE248" i="2"/>
  <c r="BE250" i="2"/>
  <c r="BE252" i="2"/>
  <c r="BE272" i="2"/>
  <c r="BE293" i="2"/>
  <c r="BE295" i="2"/>
  <c r="BE298" i="2"/>
  <c r="BE300" i="2"/>
  <c r="BE303" i="2"/>
  <c r="BE305" i="2"/>
  <c r="F36" i="3"/>
  <c r="BC56" i="1" s="1"/>
  <c r="F34" i="3"/>
  <c r="BA56" i="1" s="1"/>
  <c r="F34" i="2"/>
  <c r="BA55" i="1" s="1"/>
  <c r="F37" i="2"/>
  <c r="BD55" i="1" s="1"/>
  <c r="J34" i="2"/>
  <c r="AW55" i="1" s="1"/>
  <c r="F36" i="2"/>
  <c r="BC55" i="1" s="1"/>
  <c r="F35" i="3"/>
  <c r="BB56" i="1" s="1"/>
  <c r="F35" i="2"/>
  <c r="BB55" i="1" s="1"/>
  <c r="J34" i="3"/>
  <c r="AW56" i="1" s="1"/>
  <c r="F37" i="3"/>
  <c r="BD56" i="1" s="1"/>
  <c r="T98" i="2" l="1"/>
  <c r="R561" i="3"/>
  <c r="BK607" i="3"/>
  <c r="BK606" i="3" s="1"/>
  <c r="J606" i="3" s="1"/>
  <c r="J91" i="3" s="1"/>
  <c r="T607" i="3"/>
  <c r="T606" i="3"/>
  <c r="R607" i="3"/>
  <c r="R606" i="3"/>
  <c r="T337" i="3"/>
  <c r="P115" i="3"/>
  <c r="T144" i="2"/>
  <c r="T97" i="2" s="1"/>
  <c r="R337" i="3"/>
  <c r="P561" i="3"/>
  <c r="T115" i="3"/>
  <c r="P144" i="2"/>
  <c r="P97" i="2" s="1"/>
  <c r="AU55" i="1" s="1"/>
  <c r="BK98" i="2"/>
  <c r="J98" i="2"/>
  <c r="J60" i="2" s="1"/>
  <c r="P337" i="3"/>
  <c r="R144" i="2"/>
  <c r="R115" i="3"/>
  <c r="BK337" i="3"/>
  <c r="J337" i="3" s="1"/>
  <c r="J69" i="3" s="1"/>
  <c r="BK115" i="3"/>
  <c r="R98" i="2"/>
  <c r="R97" i="2" s="1"/>
  <c r="BK144" i="2"/>
  <c r="J144" i="2" s="1"/>
  <c r="J65" i="2" s="1"/>
  <c r="J116" i="3"/>
  <c r="J61" i="3" s="1"/>
  <c r="J338" i="3"/>
  <c r="J70" i="3"/>
  <c r="BK561" i="3"/>
  <c r="J561" i="3"/>
  <c r="J86" i="3" s="1"/>
  <c r="J607" i="3"/>
  <c r="J92" i="3" s="1"/>
  <c r="J33" i="3"/>
  <c r="AV56" i="1" s="1"/>
  <c r="AT56" i="1" s="1"/>
  <c r="BB54" i="1"/>
  <c r="W31" i="1" s="1"/>
  <c r="F33" i="2"/>
  <c r="AZ55" i="1" s="1"/>
  <c r="BA54" i="1"/>
  <c r="W30" i="1"/>
  <c r="BD54" i="1"/>
  <c r="W33" i="1"/>
  <c r="F33" i="3"/>
  <c r="AZ56" i="1" s="1"/>
  <c r="BC54" i="1"/>
  <c r="W32" i="1" s="1"/>
  <c r="J33" i="2"/>
  <c r="AV55" i="1" s="1"/>
  <c r="AT55" i="1" s="1"/>
  <c r="T114" i="3" l="1"/>
  <c r="R114" i="3"/>
  <c r="BK114" i="3"/>
  <c r="J114" i="3" s="1"/>
  <c r="J59" i="3" s="1"/>
  <c r="P114" i="3"/>
  <c r="AU56" i="1"/>
  <c r="J115" i="3"/>
  <c r="J60" i="3"/>
  <c r="BK97" i="2"/>
  <c r="J97" i="2" s="1"/>
  <c r="J59" i="2" s="1"/>
  <c r="AX54" i="1"/>
  <c r="AY54" i="1"/>
  <c r="AZ54" i="1"/>
  <c r="W29" i="1" s="1"/>
  <c r="AU54" i="1"/>
  <c r="AW54" i="1"/>
  <c r="AK30" i="1" s="1"/>
  <c r="J30" i="3" l="1"/>
  <c r="AG56" i="1" s="1"/>
  <c r="J30" i="2"/>
  <c r="AG55" i="1" s="1"/>
  <c r="AV54" i="1"/>
  <c r="AK29" i="1" s="1"/>
  <c r="AG54" i="1" l="1"/>
  <c r="AK26" i="1" s="1"/>
  <c r="AK35" i="1" s="1"/>
  <c r="J39" i="2"/>
  <c r="J39" i="3"/>
  <c r="AN55" i="1"/>
  <c r="AN56" i="1"/>
  <c r="AT54" i="1"/>
  <c r="AN54" i="1" s="1"/>
</calcChain>
</file>

<file path=xl/sharedStrings.xml><?xml version="1.0" encoding="utf-8"?>
<sst xmlns="http://schemas.openxmlformats.org/spreadsheetml/2006/main" count="8222" uniqueCount="2259">
  <si>
    <t>Export Komplet</t>
  </si>
  <si>
    <t>VZ</t>
  </si>
  <si>
    <t>2.0</t>
  </si>
  <si>
    <t>ZAMOK</t>
  </si>
  <si>
    <t>False</t>
  </si>
  <si>
    <t>{6bffb67f-651d-4a3f-9dd4-3401d4283d6a}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</si>
  <si>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</si>
  <si>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</si>
  <si>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</si>
  <si>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</si>
  <si>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</si>
  <si>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</si>
  <si>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</si>
  <si>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</si>
  <si>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23923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</si>
  <si>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</si>
  <si>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</si>
  <si>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Stavební úpravy a přístavba výtahu ZŠ Žižkov</t>
  </si>
  <si>
    <t>0,1</t>
  </si>
  <si>
    <t>KSO:</t>
  </si>
  <si>
    <t/>
  </si>
  <si>
    <t>CC-CZ:</t>
  </si>
  <si>
    <t>1</t>
  </si>
  <si>
    <t>Místo:</t>
  </si>
  <si>
    <t>Kutná Hora,Kremnická čp. 98</t>
  </si>
  <si>
    <t>Datum:</t>
  </si>
  <si>
    <t>20. 2. 2026</t>
  </si>
  <si>
    <t>10</t>
  </si>
  <si>
    <t>100</t>
  </si>
  <si>
    <t>Zadavatel:</t>
  </si>
  <si>
    <t>IČ:</t>
  </si>
  <si>
    <t>00236195</t>
  </si>
  <si>
    <t>Město Kutná Hora,Havlíčkovo náměstí 552/1,Kutná Ho</t>
  </si>
  <si>
    <t>DIČ:</t>
  </si>
  <si>
    <t>Účastník:</t>
  </si>
  <si>
    <t>Vyplň údaj</t>
  </si>
  <si>
    <t>Projektant:</t>
  </si>
  <si>
    <t>41427769</t>
  </si>
  <si>
    <t>Kutnohorská stavební projekce- ing Zuzana Hádková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</si>
  <si>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</si>
  <si>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</si>
  <si>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</si>
  <si>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</si>
  <si>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</si>
  <si>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</si>
  <si>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</si>
  <si>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</si>
  <si>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</si>
  <si>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</si>
  <si>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</si>
  <si>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</si>
  <si>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</si>
  <si>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</si>
  <si>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</si>
  <si>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</si>
  <si>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</si>
  <si>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</si>
  <si>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</si>
  <si>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</si>
  <si>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</si>
  <si>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</si>
  <si>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</si>
  <si>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</si>
  <si>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</si>
  <si>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</si>
  <si>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</si>
  <si>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</si>
  <si>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</si>
  <si>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</si>
  <si>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</si>
  <si>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</si>
  <si>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</si>
  <si>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</si>
  <si>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</si>
  <si>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</si>
  <si>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</si>
  <si>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</si>
  <si>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</si>
  <si>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</si>
  <si>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</si>
  <si>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</si>
  <si>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</si>
  <si>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</si>
  <si>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16240D-S1</t>
  </si>
  <si>
    <t>Stavební úpravy 2. patro, ZŠ Žižkov,Kutná Hora, Kremnická čp.98</t>
  </si>
  <si>
    <t>STA</t>
  </si>
  <si>
    <t>{d4028e95-3882-4a52-b17a-d9c14b0a3a68}</t>
  </si>
  <si>
    <t>2</t>
  </si>
  <si>
    <t>16240D-S2</t>
  </si>
  <si>
    <t>Přístavba výtahu,ZŠ Žižkov - Kutná Hora,Kremnická čp.98</t>
  </si>
  <si>
    <t>{09c2ed16-546e-4a21-a339-b4042a6a8959}</t>
  </si>
  <si>
    <t>KRYCÍ LIST SOUPISU PRACÍ</t>
  </si>
  <si>
    <t>Objekt:</t>
  </si>
  <si>
    <t>16240D-S1 - Stavební úpravy 2. patro, ZŠ Žižkov,Kutná Hora, Kremnická čp.98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</si>
  <si>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</si>
  <si>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</si>
  <si>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</si>
  <si>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</si>
  <si>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</si>
  <si>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</si>
  <si>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</si>
  <si>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práce-bourání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</si>
  <si>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</si>
  <si>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</si>
  <si>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</si>
  <si>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</si>
  <si>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</si>
  <si>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</si>
  <si>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</si>
  <si>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735 - Ústřední vytápění - otopná tělesa</t>
  </si>
  <si>
    <t xml:space="preserve">    741 - Elektroinstalace - silnoproud</t>
  </si>
  <si>
    <t xml:space="preserve">    742 - Elektroinstalace - slaboproud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</si>
  <si>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</si>
  <si>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</si>
  <si>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</si>
  <si>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</si>
  <si>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</si>
  <si>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</si>
  <si>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</si>
  <si>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</si>
  <si>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</si>
  <si>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</si>
  <si>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</si>
  <si>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</si>
  <si>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</si>
  <si>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</si>
  <si>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</si>
  <si>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</si>
  <si>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</si>
  <si>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</si>
  <si>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</si>
  <si>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</si>
  <si>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</si>
  <si>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</si>
  <si>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</si>
  <si>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</si>
  <si>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611325422</t>
  </si>
  <si>
    <t>Oprava vápenocementové omítky vnitřních ploch štukové dvouvrstvé, tloušťky do 20 mm a tloušťky štuku do 3 mm stropů, v rozsahu opravované plochy přes 10 do 30%</t>
  </si>
  <si>
    <t>m2</t>
  </si>
  <si>
    <t>CS ÚRS 2024 01</t>
  </si>
  <si>
    <t>4</t>
  </si>
  <si>
    <t>1829492739</t>
  </si>
  <si>
    <t>Online PSC</t>
  </si>
  <si>
    <t>https://podminky.urs.cz/item/CS_URS_2024_01/611325422</t>
  </si>
  <si>
    <t>612325302</t>
  </si>
  <si>
    <t>Vápenocementová omítka ostění nebo nadpraží štuková</t>
  </si>
  <si>
    <t>-957118169</t>
  </si>
  <si>
    <t>https://podminky.urs.cz/item/CS_URS_2024_01/612325302</t>
  </si>
  <si>
    <t>3</t>
  </si>
  <si>
    <t>612325422</t>
  </si>
  <si>
    <t>Oprava vápenocementové omítky vnitřních ploch štukové dvouvrstvé, tloušťky do 20 mm a tloušťky štuku do 3 mm stěn, v rozsahu opravované plochy přes 10 do 30%</t>
  </si>
  <si>
    <t>1743744460</t>
  </si>
  <si>
    <t>https://podminky.urs.cz/item/CS_URS_2024_01/612325422</t>
  </si>
  <si>
    <t>612331121</t>
  </si>
  <si>
    <t>Omítka cementová vnitřních ploch nanášená ručně jednovrstvá, tloušťky do 10 mm hladká svislých konstrukcí stěn</t>
  </si>
  <si>
    <t>-1771306707</t>
  </si>
  <si>
    <t>https://podminky.urs.cz/item/CS_URS_2024_01/612331121</t>
  </si>
  <si>
    <t>5</t>
  </si>
  <si>
    <t>631311114</t>
  </si>
  <si>
    <t>Mazanina z betonu prostého bez zvýšených nároků na prostředí tl. přes 50 do 80 mm tř. C 16/20</t>
  </si>
  <si>
    <t>m3</t>
  </si>
  <si>
    <t>1039605903</t>
  </si>
  <si>
    <t>https://podminky.urs.cz/item/CS_URS_2024_01/631311114</t>
  </si>
  <si>
    <t>631319171</t>
  </si>
  <si>
    <t>Příplatek k cenám mazanin za stržení povrchu spodní vrstvy mazaniny latí před vložením výztuže nebo pletiva pro tl. obou vrstev mazaniny přes 50 do 80 mm</t>
  </si>
  <si>
    <t>-255865992</t>
  </si>
  <si>
    <t>https://podminky.urs.cz/item/CS_URS_2024_01/631319171</t>
  </si>
  <si>
    <t>7</t>
  </si>
  <si>
    <t>631362021</t>
  </si>
  <si>
    <t>Výztuž mazanin ze svařovaných sítí z drátů typu KARI</t>
  </si>
  <si>
    <t>t</t>
  </si>
  <si>
    <t>-1340444447</t>
  </si>
  <si>
    <t>https://podminky.urs.cz/item/CS_URS_2024_01/631362021</t>
  </si>
  <si>
    <t>8</t>
  </si>
  <si>
    <t>642944121</t>
  </si>
  <si>
    <t>Osazení ocelových dveřních zárubní lisovaných nebo z úhelníků dodatečně s vybetonováním prahu, plochy do 2,5 m2</t>
  </si>
  <si>
    <t>kus</t>
  </si>
  <si>
    <t>585261864</t>
  </si>
  <si>
    <t>https://podminky.urs.cz/item/CS_URS_2024_01/642944121</t>
  </si>
  <si>
    <t>9</t>
  </si>
  <si>
    <t>M</t>
  </si>
  <si>
    <t>55331485</t>
  </si>
  <si>
    <t>zárubeň jednokřídlá ocelová pro zdění tl stěny 110-150mm rozměru 600/1970, 2100mm</t>
  </si>
  <si>
    <t>1216557477</t>
  </si>
  <si>
    <t>Ostatní konstrukce a práce-bourání</t>
  </si>
  <si>
    <t>952901111</t>
  </si>
  <si>
    <t>Vyčištění budov nebo objektů před předáním do užívání budov bytové nebo občanské výstavby, světlé výšky podlaží do 4 m</t>
  </si>
  <si>
    <t>690583865</t>
  </si>
  <si>
    <t>https://podminky.urs.cz/item/CS_URS_2024_01/952901111</t>
  </si>
  <si>
    <t>11</t>
  </si>
  <si>
    <t>962031132</t>
  </si>
  <si>
    <t>Bourání příček nebo přizdívek z cihel pálených plných nebo dutých, tl. do 100 mm</t>
  </si>
  <si>
    <t>1900562232</t>
  </si>
  <si>
    <t>https://podminky.urs.cz/item/CS_URS_2024_01/962031132</t>
  </si>
  <si>
    <t>965043341</t>
  </si>
  <si>
    <t>Bourání mazanin betonových s potěrem nebo teracem tl. do 100 mm, plochy přes 4 m2</t>
  </si>
  <si>
    <t>202756009</t>
  </si>
  <si>
    <t>https://podminky.urs.cz/item/CS_URS_2024_01/965043341</t>
  </si>
  <si>
    <t>13</t>
  </si>
  <si>
    <t>965081213</t>
  </si>
  <si>
    <t>Bourání podlah z dlaždic bez podkladního lože nebo mazaniny, s jakoukoliv výplní spár keramických nebo xylolitových tl. do 10 mm, plochy přes 1 m2</t>
  </si>
  <si>
    <t>1110057370</t>
  </si>
  <si>
    <t>https://podminky.urs.cz/item/CS_URS_2024_01/965081213</t>
  </si>
  <si>
    <t>14</t>
  </si>
  <si>
    <t>968072455</t>
  </si>
  <si>
    <t>Vybourání kovových rámů oken s křídly, dveřních zárubní, vrat, stěn, ostění nebo obkladů dveřních zárubní, plochy do 2 m2</t>
  </si>
  <si>
    <t>-259606146</t>
  </si>
  <si>
    <t>https://podminky.urs.cz/item/CS_URS_2024_01/968072455</t>
  </si>
  <si>
    <t>15</t>
  </si>
  <si>
    <t>978059541</t>
  </si>
  <si>
    <t>Odsekání obkladů stěn včetně otlučení podkladní omítky až na zdivo z obkládaček vnitřních, z jakýchkoliv materiálů, plochy přes 1 m2</t>
  </si>
  <si>
    <t>-625640687</t>
  </si>
  <si>
    <t>https://podminky.urs.cz/item/CS_URS_2024_01/978059541</t>
  </si>
  <si>
    <t>997</t>
  </si>
  <si>
    <t>Přesun sutě</t>
  </si>
  <si>
    <t>16</t>
  </si>
  <si>
    <t>997013153</t>
  </si>
  <si>
    <t>Vnitrostaveništní doprava suti a vybouraných hmot vodorovně do 50 m s naložením s omezením mechanizace pro budovy a haly výšky přes 9 do 12 m</t>
  </si>
  <si>
    <t>-432221137</t>
  </si>
  <si>
    <t>https://podminky.urs.cz/item/CS_URS_2024_01/997013153</t>
  </si>
  <si>
    <t>17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</si>
  <si>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</si>
  <si>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</si>
  <si>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1633482687</t>
  </si>
  <si>
    <t>https://podminky.urs.cz/item/CS_URS_2024_01/997013219</t>
  </si>
  <si>
    <t>18</t>
  </si>
  <si>
    <t>997013501</t>
  </si>
  <si>
    <t>Odvoz suti a vybouraných hmot na skládku nebo meziskládku se složením, na vzdálenost do 1 km</t>
  </si>
  <si>
    <t>783859352</t>
  </si>
  <si>
    <t>https://podminky.urs.cz/item/CS_URS_2024_01/997013501</t>
  </si>
  <si>
    <t>19</t>
  </si>
  <si>
    <t>997013509</t>
  </si>
  <si>
    <t>Odvoz suti a vybouraných hmot na skládku nebo meziskládku se složením, na vzdálenost Příplatek k ceně za každý další započatý 1 km přes 1 km</t>
  </si>
  <si>
    <t>-1672303871</t>
  </si>
  <si>
    <t>https://podminky.urs.cz/item/CS_URS_2024_01/997013509</t>
  </si>
  <si>
    <t>20</t>
  </si>
  <si>
    <t>997013631</t>
  </si>
  <si>
    <t>Poplatek za uložení stavebního odpadu na skládce (skládkovné) směsného stavebního a demoličního zatříděného do Katalogu odpadů pod kódem 17 09 04</t>
  </si>
  <si>
    <t>-384957765</t>
  </si>
  <si>
    <t>https://podminky.urs.cz/item/CS_URS_2024_01/997013631</t>
  </si>
  <si>
    <t>998</t>
  </si>
  <si>
    <t>Přesun hmot</t>
  </si>
  <si>
    <t>998012110</t>
  </si>
  <si>
    <t>Přesun hmot pro budovy občanské výstavby, bydlení, výrobu a služby nosnou svislou konstrukcí tyčovou s vyzdívaným obvodovým pláštěm vodorovná dopravní vzdálenost do 100 m s omezením mechanizace pro budovy výšky přes 12 do 24 m</t>
  </si>
  <si>
    <t>-1134624438</t>
  </si>
  <si>
    <t>https://podminky.urs.cz/item/CS_URS_2024_01/998012110</t>
  </si>
  <si>
    <t>PSV</t>
  </si>
  <si>
    <t>Práce a dodávky PSV</t>
  </si>
  <si>
    <t>711</t>
  </si>
  <si>
    <t>Izolace proti vodě, vlhkosti a plynům</t>
  </si>
  <si>
    <t>22</t>
  </si>
  <si>
    <t>711493111</t>
  </si>
  <si>
    <t>Izolace proti podpovrchové a tlakové vodě - ostatní na ploše vodorovné V dvousložkovou na bázi cementu</t>
  </si>
  <si>
    <t>1232847053</t>
  </si>
  <si>
    <t>https://podminky.urs.cz/item/CS_URS_2024_01/711493111</t>
  </si>
  <si>
    <t>23</t>
  </si>
  <si>
    <t>711493121</t>
  </si>
  <si>
    <t>Izolace proti podpovrchové a tlakové vodě - ostatní na ploše svislé S dvousložkovou na bázi cementu</t>
  </si>
  <si>
    <t>935781417</t>
  </si>
  <si>
    <t>https://podminky.urs.cz/item/CS_URS_2024_01/711493121</t>
  </si>
  <si>
    <t>24</t>
  </si>
  <si>
    <t>998711202</t>
  </si>
  <si>
    <t>Přesun hmot pro izolace proti vodě, vlhkosti a plynům stanovený procentní sazbou (%) z ceny vodorovná dopravní vzdálenost do 50 m základní v objektech výšky přes 6 do 12 m</t>
  </si>
  <si>
    <t>%</t>
  </si>
  <si>
    <t>-1174120434</t>
  </si>
  <si>
    <t>https://podminky.urs.cz/item/CS_URS_2024_01/998711202</t>
  </si>
  <si>
    <t>721</t>
  </si>
  <si>
    <t>Zdravotechnika - vnitřní kanalizace</t>
  </si>
  <si>
    <t>25</t>
  </si>
  <si>
    <t>721100902</t>
  </si>
  <si>
    <t>Opravy potrubí hrdlového přetěsnění hrdla odpadního potrubí do DN 100</t>
  </si>
  <si>
    <t>-6523946</t>
  </si>
  <si>
    <t>https://podminky.urs.cz/item/CS_URS_2024_01/721100902</t>
  </si>
  <si>
    <t>26</t>
  </si>
  <si>
    <t>721170972</t>
  </si>
  <si>
    <t>Opravy odpadního potrubí plastového krácení trub DN 50</t>
  </si>
  <si>
    <t>-2043038475</t>
  </si>
  <si>
    <t>https://podminky.urs.cz/item/CS_URS_2024_01/721170972</t>
  </si>
  <si>
    <t>27</t>
  </si>
  <si>
    <t>721170975</t>
  </si>
  <si>
    <t>Opravy odpadního potrubí plastového krácení trub DN 125</t>
  </si>
  <si>
    <t>-1305699897</t>
  </si>
  <si>
    <t>https://podminky.urs.cz/item/CS_URS_2024_01/721170975</t>
  </si>
  <si>
    <t>28</t>
  </si>
  <si>
    <t>721171803</t>
  </si>
  <si>
    <t>Demontáž potrubí z novodurových trub odpadních nebo připojovacích do D 75</t>
  </si>
  <si>
    <t>m</t>
  </si>
  <si>
    <t>-1660182733</t>
  </si>
  <si>
    <t>https://podminky.urs.cz/item/CS_URS_2024_01/721171803</t>
  </si>
  <si>
    <t>29</t>
  </si>
  <si>
    <t>721171808</t>
  </si>
  <si>
    <t>Demontáž potrubí z novodurových trub odpadních nebo připojovacích přes 75 do D 114</t>
  </si>
  <si>
    <t>-1596367837</t>
  </si>
  <si>
    <t>https://podminky.urs.cz/item/CS_URS_2024_01/721171808</t>
  </si>
  <si>
    <t>30</t>
  </si>
  <si>
    <t>721171912</t>
  </si>
  <si>
    <t>Opravy odpadního potrubí plastového propojení dosavadního potrubí DN 40</t>
  </si>
  <si>
    <t>251956144</t>
  </si>
  <si>
    <t>https://podminky.urs.cz/item/CS_URS_2024_01/721171912</t>
  </si>
  <si>
    <t>31</t>
  </si>
  <si>
    <t>721171913</t>
  </si>
  <si>
    <t>Opravy odpadního potrubí plastového propojení dosavadního potrubí DN 50</t>
  </si>
  <si>
    <t>-896290968</t>
  </si>
  <si>
    <t>https://podminky.urs.cz/item/CS_URS_2024_01/721171913</t>
  </si>
  <si>
    <t>32</t>
  </si>
  <si>
    <t>721171915</t>
  </si>
  <si>
    <t>Opravy odpadního potrubí plastového propojení dosavadního potrubí DN 110</t>
  </si>
  <si>
    <t>1798371547</t>
  </si>
  <si>
    <t>https://podminky.urs.cz/item/CS_URS_2024_01/721171915</t>
  </si>
  <si>
    <t>33</t>
  </si>
  <si>
    <t>721174025</t>
  </si>
  <si>
    <t>Potrubí z trub polypropylenových odpadní (svislé) DN 110</t>
  </si>
  <si>
    <t>-1353376095</t>
  </si>
  <si>
    <t>https://podminky.urs.cz/item/CS_URS_2024_01/721174025</t>
  </si>
  <si>
    <t>34</t>
  </si>
  <si>
    <t>721174042</t>
  </si>
  <si>
    <t>Potrubí z trub polypropylenových připojovací DN 40</t>
  </si>
  <si>
    <t>-1696246712</t>
  </si>
  <si>
    <t>https://podminky.urs.cz/item/CS_URS_2024_01/721174042</t>
  </si>
  <si>
    <t>35</t>
  </si>
  <si>
    <t>721174043</t>
  </si>
  <si>
    <t>Potrubí z trub polypropylenových připojovací DN 50</t>
  </si>
  <si>
    <t>106178092</t>
  </si>
  <si>
    <t>https://podminky.urs.cz/item/CS_URS_2024_01/721174043</t>
  </si>
  <si>
    <t>36</t>
  </si>
  <si>
    <t>721194104</t>
  </si>
  <si>
    <t>Vyměření přípojek na potrubí vyvedení a upevnění odpadních výpustek DN 40</t>
  </si>
  <si>
    <t>-228654001</t>
  </si>
  <si>
    <t>https://podminky.urs.cz/item/CS_URS_2024_01/721194104</t>
  </si>
  <si>
    <t>37</t>
  </si>
  <si>
    <t>721194105</t>
  </si>
  <si>
    <t>Vyměření přípojek na potrubí vyvedení a upevnění odpadních výpustek DN 50</t>
  </si>
  <si>
    <t>542896736</t>
  </si>
  <si>
    <t>https://podminky.urs.cz/item/CS_URS_2024_01/721194105</t>
  </si>
  <si>
    <t>38</t>
  </si>
  <si>
    <t>721194109</t>
  </si>
  <si>
    <t>Vyměření přípojek na potrubí vyvedení a upevnění odpadních výpustek DN 110</t>
  </si>
  <si>
    <t>-6484277</t>
  </si>
  <si>
    <t>https://podminky.urs.cz/item/CS_URS_2024_01/721194109</t>
  </si>
  <si>
    <t>39</t>
  </si>
  <si>
    <t>721211421</t>
  </si>
  <si>
    <t>Podlahové vpusti se svislým odtokem DN 50/75/110 mřížka nerez 115x115</t>
  </si>
  <si>
    <t>2057975713</t>
  </si>
  <si>
    <t>https://podminky.urs.cz/item/CS_URS_2024_01/721211421</t>
  </si>
  <si>
    <t>40</t>
  </si>
  <si>
    <t>721290111</t>
  </si>
  <si>
    <t>Zkouška těsnosti kanalizace v objektech vodou do DN 125</t>
  </si>
  <si>
    <t>1040011836</t>
  </si>
  <si>
    <t>https://podminky.urs.cz/item/CS_URS_2024_01/721290111</t>
  </si>
  <si>
    <t>41</t>
  </si>
  <si>
    <t>998721202</t>
  </si>
  <si>
    <t>Přesun hmot pro vnitřní kanalizaci stanovený procentní sazbou (%) z ceny vodorovná dopravní vzdálenost do 50 m základní v objektech výšky přes 6 do 12 m</t>
  </si>
  <si>
    <t>-1211359327</t>
  </si>
  <si>
    <t>https://podminky.urs.cz/item/CS_URS_2024_01/998721202</t>
  </si>
  <si>
    <t>722</t>
  </si>
  <si>
    <t>Zdravotechnika - vnitřní vodovod</t>
  </si>
  <si>
    <t>42</t>
  </si>
  <si>
    <t>722130901</t>
  </si>
  <si>
    <t>Opravy vodovodního potrubí z ocelových trubek pozinkovaných závitových zazátkování vývodu</t>
  </si>
  <si>
    <t>-1637840849</t>
  </si>
  <si>
    <t>https://podminky.urs.cz/item/CS_URS_2024_01/722130901</t>
  </si>
  <si>
    <t>43</t>
  </si>
  <si>
    <t>722160101</t>
  </si>
  <si>
    <t>Potrubí z měděných trubek měkkých, spojovaných měkkým pájením Ø do 12/1</t>
  </si>
  <si>
    <t>-2039210940</t>
  </si>
  <si>
    <t>https://podminky.urs.cz/item/CS_URS_2024_01/722160101</t>
  </si>
  <si>
    <t>44</t>
  </si>
  <si>
    <t>722170801</t>
  </si>
  <si>
    <t>Demontáž rozvodů vody z plastů do Ø 25 mm</t>
  </si>
  <si>
    <t>1148039558</t>
  </si>
  <si>
    <t>https://podminky.urs.cz/item/CS_URS_2024_01/722170801</t>
  </si>
  <si>
    <t>45</t>
  </si>
  <si>
    <t>722170804</t>
  </si>
  <si>
    <t>Demontáž rozvodů vody z plastů přes 25 do Ø 50 mm</t>
  </si>
  <si>
    <t>-702564907</t>
  </si>
  <si>
    <t>https://podminky.urs.cz/item/CS_URS_2024_01/722170804</t>
  </si>
  <si>
    <t>46</t>
  </si>
  <si>
    <t>722171912</t>
  </si>
  <si>
    <t>Odříznutí trubky nebo tvarovky u rozvodů vody z plastů D přes 16 do 20 mm</t>
  </si>
  <si>
    <t>1870369403</t>
  </si>
  <si>
    <t>https://podminky.urs.cz/item/CS_URS_2024_01/722171912</t>
  </si>
  <si>
    <t>47</t>
  </si>
  <si>
    <t>722171914</t>
  </si>
  <si>
    <t>Odříznutí trubky nebo tvarovky u rozvodů vody z plastů D přes 25 do 32 mm</t>
  </si>
  <si>
    <t>-1268646323</t>
  </si>
  <si>
    <t>https://podminky.urs.cz/item/CS_URS_2024_01/722171914</t>
  </si>
  <si>
    <t>48</t>
  </si>
  <si>
    <t>722171932</t>
  </si>
  <si>
    <t>Výměna trubky, tvarovky, vsazení odbočky na rozvodech vody z plastů D přes 16 do 20 mm</t>
  </si>
  <si>
    <t>-3835339</t>
  </si>
  <si>
    <t>https://podminky.urs.cz/item/CS_URS_2024_01/722171932</t>
  </si>
  <si>
    <t>49</t>
  </si>
  <si>
    <t>722174002</t>
  </si>
  <si>
    <t>Potrubí z plastových trubek z polypropylenu PPR svařovaných polyfúzně PN 16 (SDR 7,4) D 20 x 2,8</t>
  </si>
  <si>
    <t>-1519558429</t>
  </si>
  <si>
    <t>https://podminky.urs.cz/item/CS_URS_2024_01/722174002</t>
  </si>
  <si>
    <t>50</t>
  </si>
  <si>
    <t>722181211</t>
  </si>
  <si>
    <t>Ochrana potrubí termoizolačními trubicemi z pěnového polyetylenu PE přilepenými v příčných a podélných spojích, tloušťky izolace do 6 mm, vnitřního průměru izolace DN do 22 mm</t>
  </si>
  <si>
    <t>-834474090</t>
  </si>
  <si>
    <t>https://podminky.urs.cz/item/CS_URS_2024_01/722181211</t>
  </si>
  <si>
    <t>51</t>
  </si>
  <si>
    <t>722181221</t>
  </si>
  <si>
    <t>Ochrana potrubí termoizolačními trubicemi z pěnového polyetylenu PE přilepenými v příčných a podélných spojích, tloušťky izolace přes 6 do 9 mm, vnitřního průměru izolace DN do 22 mm</t>
  </si>
  <si>
    <t>805362560</t>
  </si>
  <si>
    <t>https://podminky.urs.cz/item/CS_URS_2024_01/722181221</t>
  </si>
  <si>
    <t>52</t>
  </si>
  <si>
    <t>722181812</t>
  </si>
  <si>
    <t>Demontáž ochrany potrubí plstěných pásů z trub, průměru do 50 mm</t>
  </si>
  <si>
    <t>-622283737</t>
  </si>
  <si>
    <t>https://podminky.urs.cz/item/CS_URS_2024_01/722181812</t>
  </si>
  <si>
    <t>53</t>
  </si>
  <si>
    <t>722190401</t>
  </si>
  <si>
    <t>Zřízení přípojek na potrubí vyvedení a upevnění výpustek do DN 25</t>
  </si>
  <si>
    <t>-624662065</t>
  </si>
  <si>
    <t>https://podminky.urs.cz/item/CS_URS_2024_01/722190401</t>
  </si>
  <si>
    <t>54</t>
  </si>
  <si>
    <t>722190901</t>
  </si>
  <si>
    <t>Opravy ostatní uzavření nebo otevření vodovodního potrubí při opravách včetně vypuštění a napuštění</t>
  </si>
  <si>
    <t>287161202</t>
  </si>
  <si>
    <t>https://podminky.urs.cz/item/CS_URS_2024_01/722190901</t>
  </si>
  <si>
    <t>55</t>
  </si>
  <si>
    <t>998722202</t>
  </si>
  <si>
    <t>Přesun hmot pro vnitřní vodovod stanovený procentní sazbou (%) z ceny vodorovná dopravní vzdálenost do 50 m základní v objektech výšky přes 6 do 12 m</t>
  </si>
  <si>
    <t>1955207612</t>
  </si>
  <si>
    <t>https://podminky.urs.cz/item/CS_URS_2024_01/998722202</t>
  </si>
  <si>
    <t>725</t>
  </si>
  <si>
    <t>Zdravotechnika - zařizovací předměty</t>
  </si>
  <si>
    <t>56</t>
  </si>
  <si>
    <t>725110814</t>
  </si>
  <si>
    <t>Demontáž klozetů kombi</t>
  </si>
  <si>
    <t>soubor</t>
  </si>
  <si>
    <t>1768991284</t>
  </si>
  <si>
    <t>https://podminky.urs.cz/item/CS_URS_2024_01/725110814</t>
  </si>
  <si>
    <t>57</t>
  </si>
  <si>
    <t>725112171</t>
  </si>
  <si>
    <t>Zařízení záchodů kombi klozety s hlubokým splachováním odpad vodorovný</t>
  </si>
  <si>
    <t>270831590</t>
  </si>
  <si>
    <t>https://podminky.urs.cz/item/CS_URS_2024_01/725112171</t>
  </si>
  <si>
    <t>58</t>
  </si>
  <si>
    <t>55167394</t>
  </si>
  <si>
    <t>sedátko klozetové duroplastové bílé antibakteriální</t>
  </si>
  <si>
    <t>1301956186</t>
  </si>
  <si>
    <t>59</t>
  </si>
  <si>
    <t>725210821</t>
  </si>
  <si>
    <t>Demontáž umyvadel bez výtokových armatur umyvadel</t>
  </si>
  <si>
    <t>1331496440</t>
  </si>
  <si>
    <t>https://podminky.urs.cz/item/CS_URS_2024_01/725210821</t>
  </si>
  <si>
    <t>60</t>
  </si>
  <si>
    <t>725211681</t>
  </si>
  <si>
    <t>Umyvadla keramická bílá bez výtokových armatur připevněná na stěnu šrouby zdravotní, šířka umyvadla 640 mm</t>
  </si>
  <si>
    <t>1427769920</t>
  </si>
  <si>
    <t>https://podminky.urs.cz/item/CS_URS_2024_01/725211681</t>
  </si>
  <si>
    <t>61</t>
  </si>
  <si>
    <t>725230811</t>
  </si>
  <si>
    <t>Demontáž bidetů diturvitových</t>
  </si>
  <si>
    <t>124225047</t>
  </si>
  <si>
    <t>https://podminky.urs.cz/item/CS_URS_2024_01/725230811</t>
  </si>
  <si>
    <t>62</t>
  </si>
  <si>
    <t>725240811</t>
  </si>
  <si>
    <t>Demontáž sprchových kabin a vaniček bez výtokových armatur kabin</t>
  </si>
  <si>
    <t>1878642254</t>
  </si>
  <si>
    <t>https://podminky.urs.cz/item/CS_URS_2024_01/725240811</t>
  </si>
  <si>
    <t>63</t>
  </si>
  <si>
    <t>725240812</t>
  </si>
  <si>
    <t>Demontáž sprchových kabin a vaniček bez výtokových armatur vaniček</t>
  </si>
  <si>
    <t>-775540242</t>
  </si>
  <si>
    <t>https://podminky.urs.cz/item/CS_URS_2024_01/725240812</t>
  </si>
  <si>
    <t>64</t>
  </si>
  <si>
    <t>725291712</t>
  </si>
  <si>
    <t>Doplňky zařízení koupelen a záchodů smaltované madla krakorcová, délky 834 mm</t>
  </si>
  <si>
    <t>1717727254</t>
  </si>
  <si>
    <t>https://podminky.urs.cz/item/CS_URS_2024_01/725291712</t>
  </si>
  <si>
    <t>65</t>
  </si>
  <si>
    <t>725291722</t>
  </si>
  <si>
    <t>Doplňky zařízení koupelen a záchodů smaltované madla krakorcová sklopná, délky 834 mm</t>
  </si>
  <si>
    <t>695355789</t>
  </si>
  <si>
    <t>https://podminky.urs.cz/item/CS_URS_2024_01/725291722</t>
  </si>
  <si>
    <t>66</t>
  </si>
  <si>
    <t>725810811</t>
  </si>
  <si>
    <t>Demontáž výtokových ventilů nástěnných</t>
  </si>
  <si>
    <t>864757922</t>
  </si>
  <si>
    <t>https://podminky.urs.cz/item/CS_URS_2024_01/725810811</t>
  </si>
  <si>
    <t>67</t>
  </si>
  <si>
    <t>725810812</t>
  </si>
  <si>
    <t>Demontáž výtokových ventilů stojánkových</t>
  </si>
  <si>
    <t>-1223019679</t>
  </si>
  <si>
    <t>https://podminky.urs.cz/item/CS_URS_2024_01/725810812</t>
  </si>
  <si>
    <t>68</t>
  </si>
  <si>
    <t>725813111</t>
  </si>
  <si>
    <t>Ventily rohové bez připojovací trubičky nebo flexi hadičky G 1/2"</t>
  </si>
  <si>
    <t>-1582704096</t>
  </si>
  <si>
    <t>https://podminky.urs.cz/item/CS_URS_2024_01/725813111</t>
  </si>
  <si>
    <t>69</t>
  </si>
  <si>
    <t>725820801</t>
  </si>
  <si>
    <t>Demontáž baterií nástěnných do G 3/4</t>
  </si>
  <si>
    <t>1756357861</t>
  </si>
  <si>
    <t>https://podminky.urs.cz/item/CS_URS_2024_01/725820801</t>
  </si>
  <si>
    <t>70</t>
  </si>
  <si>
    <t>725820802</t>
  </si>
  <si>
    <t>Demontáž baterií stojánkových do 1 otvoru</t>
  </si>
  <si>
    <t>1747995376</t>
  </si>
  <si>
    <t>https://podminky.urs.cz/item/CS_URS_2024_01/725820802</t>
  </si>
  <si>
    <t>71</t>
  </si>
  <si>
    <t>725822631</t>
  </si>
  <si>
    <t>Baterie umyvadlové stojánkové klasické bez výpusti s otáčivým ústím 150 mm</t>
  </si>
  <si>
    <t>-1333786481</t>
  </si>
  <si>
    <t>https://podminky.urs.cz/item/CS_URS_2024_01/725822631</t>
  </si>
  <si>
    <t>72</t>
  </si>
  <si>
    <t>725841311</t>
  </si>
  <si>
    <t>Baterie sprchové nástěnné pákové</t>
  </si>
  <si>
    <t>-299495458</t>
  </si>
  <si>
    <t>https://podminky.urs.cz/item/CS_URS_2024_01/725841311</t>
  </si>
  <si>
    <t>73</t>
  </si>
  <si>
    <t>725860811</t>
  </si>
  <si>
    <t>Demontáž zápachových uzávěrek pro zařizovací předměty jednoduchých</t>
  </si>
  <si>
    <t>-1356625890</t>
  </si>
  <si>
    <t>https://podminky.urs.cz/item/CS_URS_2024_01/725860811</t>
  </si>
  <si>
    <t>74</t>
  </si>
  <si>
    <t>725861312</t>
  </si>
  <si>
    <t>Zápachové uzávěrky zařizovacích předmětů pro umyvadla podomítkové DN 40/50</t>
  </si>
  <si>
    <t>977329927</t>
  </si>
  <si>
    <t>https://podminky.urs.cz/item/CS_URS_2024_01/725861312</t>
  </si>
  <si>
    <t>75</t>
  </si>
  <si>
    <t>998725202</t>
  </si>
  <si>
    <t>Přesun hmot pro zařizovací předměty stanovený procentní sazbou (%) z ceny vodorovná dopravní vzdálenost do 50 m základní v objektech výšky přes 6 do 12 m</t>
  </si>
  <si>
    <t>2087283597</t>
  </si>
  <si>
    <t>https://podminky.urs.cz/item/CS_URS_2024_01/998725202</t>
  </si>
  <si>
    <t>735</t>
  </si>
  <si>
    <t>Ústřední vytápění - otopná tělesa</t>
  </si>
  <si>
    <t>76</t>
  </si>
  <si>
    <t>735151821</t>
  </si>
  <si>
    <t>Demontáž otopných těles panelových dvouřadých stavební délky do 1500 mm</t>
  </si>
  <si>
    <t>-20055033</t>
  </si>
  <si>
    <t>https://podminky.urs.cz/item/CS_URS_2024_01/735151821</t>
  </si>
  <si>
    <t>77</t>
  </si>
  <si>
    <t>735159210</t>
  </si>
  <si>
    <t>Montáž otopných těles panelových dvouřadých, stavební délky do 1140 mm</t>
  </si>
  <si>
    <t>1129596446</t>
  </si>
  <si>
    <t>https://podminky.urs.cz/item/CS_URS_2024_01/735159210</t>
  </si>
  <si>
    <t>78</t>
  </si>
  <si>
    <t>998735202</t>
  </si>
  <si>
    <t>Přesun hmot pro otopná tělesa stanovený procentní sazbou (%) z ceny vodorovná dopravní vzdálenost do 50 m základní v objektech výšky přes 6 do 12 m</t>
  </si>
  <si>
    <t>-1072408713</t>
  </si>
  <si>
    <t>https://podminky.urs.cz/item/CS_URS_2024_01/998735202</t>
  </si>
  <si>
    <t>741</t>
  </si>
  <si>
    <t>Elektroinstalace - silnoproud</t>
  </si>
  <si>
    <t>79</t>
  </si>
  <si>
    <t>741120090</t>
  </si>
  <si>
    <t>úpravy elektroinstalace komplet</t>
  </si>
  <si>
    <t>991308695</t>
  </si>
  <si>
    <t>742</t>
  </si>
  <si>
    <t>Elektroinstalace - slaboproud</t>
  </si>
  <si>
    <t>80</t>
  </si>
  <si>
    <t>742220090</t>
  </si>
  <si>
    <t>Montáž a dodávka sady pro nouzovou signalizaci 3280B-C10001 B</t>
  </si>
  <si>
    <t>69698360</t>
  </si>
  <si>
    <t>766</t>
  </si>
  <si>
    <t>Konstrukce truhlářské</t>
  </si>
  <si>
    <t>81</t>
  </si>
  <si>
    <t>766660002</t>
  </si>
  <si>
    <t>Montáž dveřních křídel dřevěných nebo plastových otevíravých do ocelové zárubně povrchově upravených jednokřídlových, šířky přes 800 mm</t>
  </si>
  <si>
    <t>206029579</t>
  </si>
  <si>
    <t>https://podminky.urs.cz/item/CS_URS_2024_01/766660002</t>
  </si>
  <si>
    <t>82</t>
  </si>
  <si>
    <t>611640980</t>
  </si>
  <si>
    <t>dveře vnitřní profilované plné 1křídlé 90x197 slonova kost,madlo</t>
  </si>
  <si>
    <t>237368881</t>
  </si>
  <si>
    <t>83</t>
  </si>
  <si>
    <t>549146200</t>
  </si>
  <si>
    <t>kování vrchní dveřní klika včetně rozet a montážního materiálu R PZ nerez PK</t>
  </si>
  <si>
    <t>1849215666</t>
  </si>
  <si>
    <t>84</t>
  </si>
  <si>
    <t>766660728</t>
  </si>
  <si>
    <t>Montáž dveřních doplňků dveřního kování interiérového zámku</t>
  </si>
  <si>
    <t>-1881342615</t>
  </si>
  <si>
    <t>https://podminky.urs.cz/item/CS_URS_2024_01/766660728</t>
  </si>
  <si>
    <t>85</t>
  </si>
  <si>
    <t>54924005</t>
  </si>
  <si>
    <t>zámek zadlabací mezipokojový levý pro WC kování rozteč 72x55mm</t>
  </si>
  <si>
    <t>1854779725</t>
  </si>
  <si>
    <t>86</t>
  </si>
  <si>
    <t>998766202</t>
  </si>
  <si>
    <t>Přesun hmot pro konstrukce truhlářské stanovený procentní sazbou (%) z ceny vodorovná dopravní vzdálenost do 50 m základní v objektech výšky přes 6 do 12 m</t>
  </si>
  <si>
    <t>900979588</t>
  </si>
  <si>
    <t>https://podminky.urs.cz/item/CS_URS_2024_01/998766202</t>
  </si>
  <si>
    <t>771</t>
  </si>
  <si>
    <t>Podlahy z dlaždic</t>
  </si>
  <si>
    <t>87</t>
  </si>
  <si>
    <t>771121011</t>
  </si>
  <si>
    <t>Příprava podkladu před provedením dlažby nátěr penetrační na podlahu</t>
  </si>
  <si>
    <t>719653394</t>
  </si>
  <si>
    <t>https://podminky.urs.cz/item/CS_URS_2024_01/771121011</t>
  </si>
  <si>
    <t>88</t>
  </si>
  <si>
    <t>771574113</t>
  </si>
  <si>
    <t>Montáž podlah z dlaždic keramických lepených cementovým flexibilním lepidlem hladkých, tloušťky do 10 mm přes 12 do 19 ks/m2</t>
  </si>
  <si>
    <t>-1061210927</t>
  </si>
  <si>
    <t>https://podminky.urs.cz/item/CS_URS_2024_01/771574113</t>
  </si>
  <si>
    <t>89</t>
  </si>
  <si>
    <t>59761135</t>
  </si>
  <si>
    <t>dlažba keramická slinutá nemrazuvzdorná povrch hladký/matný tl do 10mm přes 9 do 12ks/m2</t>
  </si>
  <si>
    <t>-2035342558</t>
  </si>
  <si>
    <t>90</t>
  </si>
  <si>
    <t>998771202</t>
  </si>
  <si>
    <t>Přesun hmot pro podlahy z dlaždic stanovený procentní sazbou (%) z ceny vodorovná dopravní vzdálenost do 50 m základní v objektech výšky přes 6 do 12 m</t>
  </si>
  <si>
    <t>1380950037</t>
  </si>
  <si>
    <t>https://podminky.urs.cz/item/CS_URS_2024_01/998771202</t>
  </si>
  <si>
    <t>781</t>
  </si>
  <si>
    <t>Dokončovací práce - obklady</t>
  </si>
  <si>
    <t>91</t>
  </si>
  <si>
    <t>781474113</t>
  </si>
  <si>
    <t>Montáž keramických obkladů stěn lepených cementovým flexibilním lepidlem hladkých přes 12 do 19 ks/m2</t>
  </si>
  <si>
    <t>326476830</t>
  </si>
  <si>
    <t>https://podminky.urs.cz/item/CS_URS_2024_01/781474113</t>
  </si>
  <si>
    <t>92</t>
  </si>
  <si>
    <t>59761723</t>
  </si>
  <si>
    <t>obklad keramický nemrazuvzdorný povrch reliéfní/lesklý tl do 10mm přes 6 do 9ks/m2</t>
  </si>
  <si>
    <t>1935658177</t>
  </si>
  <si>
    <t>93</t>
  </si>
  <si>
    <t>781479191</t>
  </si>
  <si>
    <t>Montáž obkladů vnitřních stěn z dlaždic keramických Příplatek k cenám za plochu do 10 m2 jednotlivě</t>
  </si>
  <si>
    <t>-1508455273</t>
  </si>
  <si>
    <t>https://podminky.urs.cz/item/CS_URS_2024_01/781479191</t>
  </si>
  <si>
    <t>94</t>
  </si>
  <si>
    <t>781494511</t>
  </si>
  <si>
    <t>Ostatní prvky plastové profily ukončovací a dilatační lepené flexibilním lepidlem ukončovací</t>
  </si>
  <si>
    <t>924400842</t>
  </si>
  <si>
    <t>https://podminky.urs.cz/item/CS_URS_2024_01/781494511</t>
  </si>
  <si>
    <t>95</t>
  </si>
  <si>
    <t>781495111</t>
  </si>
  <si>
    <t>Ostatní prvky ostatní práce penetrace podkladu</t>
  </si>
  <si>
    <t>-921288088</t>
  </si>
  <si>
    <t>https://podminky.urs.cz/item/CS_URS_2024_01/781495111</t>
  </si>
  <si>
    <t>96</t>
  </si>
  <si>
    <t>998781202</t>
  </si>
  <si>
    <t>Přesun hmot pro obklady keramické stanovený procentní sazbou (%) z ceny vodorovná dopravní vzdálenost do 50 m základní v objektech výšky přes 6 do 12 m</t>
  </si>
  <si>
    <t>1378598816</t>
  </si>
  <si>
    <t>https://podminky.urs.cz/item/CS_URS_2024_01/998781202</t>
  </si>
  <si>
    <t>783</t>
  </si>
  <si>
    <t>Dokončovací práce - nátěry</t>
  </si>
  <si>
    <t>97</t>
  </si>
  <si>
    <t>783314203</t>
  </si>
  <si>
    <t>Základní antikorozní nátěr zámečnických konstrukcí jednonásobný syntetický samozákladující</t>
  </si>
  <si>
    <t>783977651</t>
  </si>
  <si>
    <t>https://podminky.urs.cz/item/CS_URS_2024_01/783314203</t>
  </si>
  <si>
    <t>98</t>
  </si>
  <si>
    <t>783317101</t>
  </si>
  <si>
    <t>Krycí nátěr (email) zámečnických konstrukcí jednonásobný syntetický standardní</t>
  </si>
  <si>
    <t>1972814199</t>
  </si>
  <si>
    <t>https://podminky.urs.cz/item/CS_URS_2024_01/783317101</t>
  </si>
  <si>
    <t>784</t>
  </si>
  <si>
    <t>Dokončovací práce - malby a tapety</t>
  </si>
  <si>
    <t>99</t>
  </si>
  <si>
    <t>784121001</t>
  </si>
  <si>
    <t>Oškrabání malby v místnostech výšky do 3,80 m</t>
  </si>
  <si>
    <t>-793229611</t>
  </si>
  <si>
    <t>https://podminky.urs.cz/item/CS_URS_2024_01/784121001</t>
  </si>
  <si>
    <t>784181101</t>
  </si>
  <si>
    <t>Penetrace podkladu jednonásobná základní akrylátová bezbarvá v místnostech výšky do 3,80 m</t>
  </si>
  <si>
    <t>47485985</t>
  </si>
  <si>
    <t>https://podminky.urs.cz/item/CS_URS_2024_01/784181101</t>
  </si>
  <si>
    <t>101</t>
  </si>
  <si>
    <t>784221101</t>
  </si>
  <si>
    <t>Malby z malířských směsí otěruvzdorných za sucha dvojnásobné, bílé za sucha otěruvzdorné dobře v místnostech výšky do 3,80 m</t>
  </si>
  <si>
    <t>-390176211</t>
  </si>
  <si>
    <t>https://podminky.urs.cz/item/CS_URS_2024_01/784221101</t>
  </si>
  <si>
    <t>16240D-S2 - Přístavba výtahu,ZŠ Žižkov - Kutná Hora,Kremnická čp.98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</si>
  <si>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</si>
  <si>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</si>
  <si>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</si>
  <si>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</si>
  <si>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9 - Ostatní konstrukce a práce, bourání</t>
  </si>
  <si>
    <t xml:space="preserve">    713 - Izolace tepelné</t>
  </si>
  <si>
    <t xml:space="preserve">    733 - Ústřední vytápění - rozvodné potrubí</t>
  </si>
  <si>
    <t xml:space="preserve">    734 - Ústřední vytápění - armatury</t>
  </si>
  <si>
    <t xml:space="preserve">    740 - Elektromontáže - zkoušky a revize</t>
  </si>
  <si>
    <t xml:space="preserve">    743 - Elektromontáže - hrubá montáž</t>
  </si>
  <si>
    <t xml:space="preserve">    747 - Elektromontáže - kompletace rozvodů</t>
  </si>
  <si>
    <t xml:space="preserve">    748 - Elektromontáže - osvětlovací zařízení a svítidla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</si>
  <si>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</si>
  <si>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</si>
  <si>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</si>
  <si>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767 - Konstrukce zámečnické</t>
  </si>
  <si>
    <t>M - Práce a dodávky M</t>
  </si>
  <si>
    <t xml:space="preserve">    21-M - Elektromontáže</t>
  </si>
  <si>
    <t xml:space="preserve">    33-M - Montáže dopr.zaříz.,sklad. zař. a váh</t>
  </si>
  <si>
    <t xml:space="preserve">    46-M - Zemní práce při extr.mont.pracích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</si>
  <si>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</si>
  <si>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</si>
  <si>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</si>
  <si>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  VRN3 - Zařízení staveniště</t>
  </si>
  <si>
    <t xml:space="preserve">      VRN5 - Finanční náklady</t>
  </si>
  <si>
    <t>Zemní práce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</si>
  <si>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</si>
  <si>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</si>
  <si>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380423027</t>
  </si>
  <si>
    <t>https://podminky.urs.cz/item/CS_URS_2024_01/113106123</t>
  </si>
  <si>
    <t>131251202</t>
  </si>
  <si>
    <t>Hloubení zapažených jam a zářezů strojně s urovnáním dna do předepsaného profilu a spádu v hornině třídy těžitelnosti I skupiny 3 přes 20 do 50 m3</t>
  </si>
  <si>
    <t>-810726119</t>
  </si>
  <si>
    <t>https://podminky.urs.cz/item/CS_URS_2024_01/131251202</t>
  </si>
  <si>
    <t>132211401</t>
  </si>
  <si>
    <t>Hloubená vykopávka pod základy ručně s přehozením výkopku na vzdálenost 3 m nebo s naložením na dopravní prostředek v hornině třídy těžitelnosti I skupiny 3</t>
  </si>
  <si>
    <t>964688009</t>
  </si>
  <si>
    <t>https://podminky.urs.cz/item/CS_URS_2024_01/132211401</t>
  </si>
  <si>
    <t>132212121</t>
  </si>
  <si>
    <t>Hloubení zapažených rýh šířky do 800 mm ručně s urovnáním dna do předepsaného profilu a spádu v hornině třídy těžitelnosti I skupiny 3 soudržných</t>
  </si>
  <si>
    <t>572790625</t>
  </si>
  <si>
    <t>https://podminky.urs.cz/item/CS_URS_2024_01/132212121</t>
  </si>
  <si>
    <t>132212221</t>
  </si>
  <si>
    <t>Hloubení zapažených rýh šířky přes 800 do 2 000 mm ručně s urovnáním dna do předepsaného profilu a spádu v hornině třídy těžitelnosti I skupiny 3 soudržných</t>
  </si>
  <si>
    <t>2100929770</t>
  </si>
  <si>
    <t>https://podminky.urs.cz/item/CS_URS_2024_01/132212221</t>
  </si>
  <si>
    <t>151201201</t>
  </si>
  <si>
    <t>Zřízení pažení stěn výkopu bez rozepření nebo vzepření zátažné, hloubky do 4 m</t>
  </si>
  <si>
    <t>-265897788</t>
  </si>
  <si>
    <t>https://podminky.urs.cz/item/CS_URS_2024_01/151201201</t>
  </si>
  <si>
    <t>151201211</t>
  </si>
  <si>
    <t>Odstranění pažení stěn výkopu bez rozepření nebo vzepření s uložením pažin na vzdálenost do 3 m od okraje výkopu zátažné, hloubky do 4 m</t>
  </si>
  <si>
    <t>-577869839</t>
  </si>
  <si>
    <t>https://podminky.urs.cz/item/CS_URS_2024_01/151201211</t>
  </si>
  <si>
    <t>151201301</t>
  </si>
  <si>
    <t>Zřízení rozepření zapažených stěn výkopů s potřebným přepažováním při pažení zátažném, hloubky do 4 m</t>
  </si>
  <si>
    <t>-1779830118</t>
  </si>
  <si>
    <t>https://podminky.urs.cz/item/CS_URS_2024_01/151201301</t>
  </si>
  <si>
    <t>151201311</t>
  </si>
  <si>
    <t>Odstranění rozepření stěn výkopů s uložením materiálu na vzdálenost do 3 m od okraje výkopu pažení zátažného, hloubky do 4 m</t>
  </si>
  <si>
    <t>-1287181477</t>
  </si>
  <si>
    <t>https://podminky.urs.cz/item/CS_URS_2024_01/151201311</t>
  </si>
  <si>
    <t>161151603</t>
  </si>
  <si>
    <t>Vytažení výkopku těženého z prostoru pod základy nebo z pracovních šachet při podchycování základového zdiva, bez naložení, avšak s vyprázdněním nádoby na hromady nebo do dopravního prostředku z horniny třídy těžitelnosti I skupiny 1 až 3 z hloubky přes 3 do 6 m</t>
  </si>
  <si>
    <t>-1721301253</t>
  </si>
  <si>
    <t>https://podminky.urs.cz/item/CS_URS_2024_01/161151603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</si>
  <si>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</si>
  <si>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</si>
  <si>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-1022202454</t>
  </si>
  <si>
    <t>https://podminky.urs.cz/item/CS_URS_2024_01/162751117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</si>
  <si>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</si>
  <si>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</si>
  <si>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1000710493</t>
  </si>
  <si>
    <t>https://podminky.urs.cz/item/CS_URS_2024_01/162751119</t>
  </si>
  <si>
    <t>167151101</t>
  </si>
  <si>
    <t>Nakládání, skládání a překládání neulehlého výkopku nebo sypaniny strojně nakládání, množství do 100 m3, z horniny třídy těžitelnosti I, skupiny 1 až 3</t>
  </si>
  <si>
    <t>1864668525</t>
  </si>
  <si>
    <t>https://podminky.urs.cz/item/CS_URS_2024_01/167151101</t>
  </si>
  <si>
    <t>171201221</t>
  </si>
  <si>
    <t>Poplatek za uložení stavebního odpadu na skládce (skládkovné) zeminy a kamení zatříděného do Katalogu odpadů pod kódem 17 05 04</t>
  </si>
  <si>
    <t>1154743900</t>
  </si>
  <si>
    <t>https://podminky.urs.cz/item/CS_URS_2024_01/171201221</t>
  </si>
  <si>
    <t>171251201</t>
  </si>
  <si>
    <t>Uložení sypaniny na skládky nebo meziskládky bez hutnění s upravením uložené sypaniny do předepsaného tvaru</t>
  </si>
  <si>
    <t>-519836090</t>
  </si>
  <si>
    <t>https://podminky.urs.cz/item/CS_URS_2024_01/171251201</t>
  </si>
  <si>
    <t>174111101</t>
  </si>
  <si>
    <t>Zásyp sypaninou z jakékoliv horniny ručně s uložením výkopku ve vrstvách se zhutněním jam, šachet, rýh nebo kolem objektů v těchto vykopávkách</t>
  </si>
  <si>
    <t>2081025058</t>
  </si>
  <si>
    <t>https://podminky.urs.cz/item/CS_URS_2024_01/174111101</t>
  </si>
  <si>
    <t>174111102</t>
  </si>
  <si>
    <t>Zásyp sypaninou z jakékoliv horniny ručně s uložením výkopku ve vrstvách se zhutněním v uzavřených prostorách s urovnáním povrchu zásypu</t>
  </si>
  <si>
    <t>1201182295</t>
  </si>
  <si>
    <t>https://podminky.urs.cz/item/CS_URS_2024_01/174111102</t>
  </si>
  <si>
    <t>Zakládání</t>
  </si>
  <si>
    <t>271572211</t>
  </si>
  <si>
    <t>Podsyp pod základové konstrukce se zhutněním a urovnáním povrchu ze štěrkopísku netříděného</t>
  </si>
  <si>
    <t>1447123089</t>
  </si>
  <si>
    <t>https://podminky.urs.cz/item/CS_URS_2024_01/271572211</t>
  </si>
  <si>
    <t>273321411</t>
  </si>
  <si>
    <t>Základy z betonu železového (bez výztuže) desky z betonu bez zvláštních nároků na prostředí tř. C 20/25</t>
  </si>
  <si>
    <t>-839564906</t>
  </si>
  <si>
    <t>https://podminky.urs.cz/item/CS_URS_2024_01/273321411</t>
  </si>
  <si>
    <t>273362021</t>
  </si>
  <si>
    <t>Výztuž základů desek ze svařovaných sítí z drátů typu KARI</t>
  </si>
  <si>
    <t>-1731690851</t>
  </si>
  <si>
    <t>https://podminky.urs.cz/item/CS_URS_2024_01/273362021</t>
  </si>
  <si>
    <t>274271129</t>
  </si>
  <si>
    <t>Zdivo základové z cihel betonových pasů z cihel dl. 290 mm, na maltu MC-15</t>
  </si>
  <si>
    <t>-478435486</t>
  </si>
  <si>
    <t>https://podminky.urs.cz/item/CS_URS_2024_01/274271129</t>
  </si>
  <si>
    <t>274321211</t>
  </si>
  <si>
    <t>Základy z betonu železového (bez výztuže) pasy z betonu bez zvláštních nároků na prostředí tř. C 12/15</t>
  </si>
  <si>
    <t>-2139444284</t>
  </si>
  <si>
    <t>https://podminky.urs.cz/item/CS_URS_2024_01/274321211</t>
  </si>
  <si>
    <t>279113131</t>
  </si>
  <si>
    <t>Základové zdi z tvárnic ztraceného bednění včetně výplně z betonu bez zvláštních nároků na vliv prostředí třídy C 16/20, tloušťky zdiva přes 100 do 150 mm</t>
  </si>
  <si>
    <t>1962554468</t>
  </si>
  <si>
    <t>https://podminky.urs.cz/item/CS_URS_2024_01/279113131</t>
  </si>
  <si>
    <t>279113132</t>
  </si>
  <si>
    <t>Základové zdi z tvárnic ztraceného bednění včetně výplně z betonu bez zvláštních nároků na vliv prostředí třídy C 16/20, tloušťky zdiva přes 150 do 200 mm</t>
  </si>
  <si>
    <t>-1956687426</t>
  </si>
  <si>
    <t>https://podminky.urs.cz/item/CS_URS_2024_01/279113132</t>
  </si>
  <si>
    <t>279113134</t>
  </si>
  <si>
    <t>Základové zdi z tvárnic ztraceného bednění včetně výplně z betonu bez zvláštních nároků na vliv prostředí třídy C 16/20, tloušťky zdiva přes 250 do 300 mm</t>
  </si>
  <si>
    <t>-238487005</t>
  </si>
  <si>
    <t>https://podminky.urs.cz/item/CS_URS_2024_01/279113134</t>
  </si>
  <si>
    <t>279232513</t>
  </si>
  <si>
    <t>Postupná podezdívka základového zdiva jakékoliv tloušťky, bez výkopu a zapažení na maltu cementovou cihlami betonovými</t>
  </si>
  <si>
    <t>994223252</t>
  </si>
  <si>
    <t>https://podminky.urs.cz/item/CS_URS_2024_01/279232513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</si>
  <si>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</si>
  <si>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</si>
  <si>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-1029527916</t>
  </si>
  <si>
    <t>https://podminky.urs.cz/item/CS_URS_2024_01/279361821</t>
  </si>
  <si>
    <t>2025999895</t>
  </si>
  <si>
    <t>Svislé a kompletní konstrukce</t>
  </si>
  <si>
    <t>310238211</t>
  </si>
  <si>
    <t>Zazdívka otvorů ve zdivu nadzákladovém cihlami pálenými plochy přes 0,25 m2 do 1 m2 na maltu vápenocementovou</t>
  </si>
  <si>
    <t>534645031</t>
  </si>
  <si>
    <t>https://podminky.urs.cz/item/CS_URS_2024_01/310238211</t>
  </si>
  <si>
    <t>310239211</t>
  </si>
  <si>
    <t>Zazdívka otvorů ve zdivu nadzákladovém cihlami pálenými plochy přes 1 m2 do 4 m2 na maltu vápenocementovou</t>
  </si>
  <si>
    <t>-1241862851</t>
  </si>
  <si>
    <t>https://podminky.urs.cz/item/CS_URS_2024_01/310239211</t>
  </si>
  <si>
    <t>311235161</t>
  </si>
  <si>
    <t>Zdivo jednovrstvé z cihel děrovaných broušených na celoplošnou tenkovrstvou maltu, pevnost cihel přes P10 do P15, tl. zdiva 300 mm</t>
  </si>
  <si>
    <t>-132198100</t>
  </si>
  <si>
    <t>https://podminky.urs.cz/item/CS_URS_2024_01/311235161</t>
  </si>
  <si>
    <t>317121102</t>
  </si>
  <si>
    <t>Montáž prefabrikovaných překladů délky přes 1500 do 2200 mm</t>
  </si>
  <si>
    <t>1463376299</t>
  </si>
  <si>
    <t>https://podminky.urs.cz/item/CS_URS_2024_01/317121102</t>
  </si>
  <si>
    <t>59321212</t>
  </si>
  <si>
    <t>překlad železobetonový RZP vylehčený 1790x140x140mm</t>
  </si>
  <si>
    <t>-537665233</t>
  </si>
  <si>
    <t>59321153</t>
  </si>
  <si>
    <t>překlad železobetonový RZP vylehčený 2090x115x240mm</t>
  </si>
  <si>
    <t>433535163</t>
  </si>
  <si>
    <t>59321101</t>
  </si>
  <si>
    <t>překlad železobetonový RZP vylehčený 1490x140x140mm</t>
  </si>
  <si>
    <t>-1895957821</t>
  </si>
  <si>
    <t>317121103</t>
  </si>
  <si>
    <t>Montáž prefabrikovaných překladů délky přes 2200 do 4200 mm</t>
  </si>
  <si>
    <t>1701341511</t>
  </si>
  <si>
    <t>https://podminky.urs.cz/item/CS_URS_2024_01/317121103</t>
  </si>
  <si>
    <t>59640023</t>
  </si>
  <si>
    <t>překlad keramický nosný š 70mm dl 1,50m</t>
  </si>
  <si>
    <t>-1102683936</t>
  </si>
  <si>
    <t>317235811</t>
  </si>
  <si>
    <t>Doplnění zdiva hlavních a kordonových říms s dodáním hmot, cihlami pálenými na maltu</t>
  </si>
  <si>
    <t>-1454203899</t>
  </si>
  <si>
    <t>https://podminky.urs.cz/item/CS_URS_2024_01/317235811</t>
  </si>
  <si>
    <t>319202321</t>
  </si>
  <si>
    <t>Vyrovnání nerovného povrchu vnitřního i vnějšího zdiva přizděním, tl. přes 30 do 80 mm</t>
  </si>
  <si>
    <t>605760305</t>
  </si>
  <si>
    <t>https://podminky.urs.cz/item/CS_URS_2024_01/319202321</t>
  </si>
  <si>
    <t>319202331</t>
  </si>
  <si>
    <t>Vyrovnání nerovného povrchu vnitřního i vnějšího zdiva přizděním, tl. přes 80 do 150 mm</t>
  </si>
  <si>
    <t>1454999327</t>
  </si>
  <si>
    <t>https://podminky.urs.cz/item/CS_URS_2024_01/319202331</t>
  </si>
  <si>
    <t>349231821</t>
  </si>
  <si>
    <t>Přizdívka z cihel ostění s ozubem ve vybouraných otvorech, s vysekáním kapes pro zavázaní přes 150 do 300 mm</t>
  </si>
  <si>
    <t>-613546493</t>
  </si>
  <si>
    <t>https://podminky.urs.cz/item/CS_URS_2024_01/349231821</t>
  </si>
  <si>
    <t>Vodorovné konstrukce</t>
  </si>
  <si>
    <t>411161001</t>
  </si>
  <si>
    <t>Stropy keramické z cihelných stropních vložek HURDIS do válcovaných nosníků osová vzdálenost nosníků do 1100 mm výška válcovaného nosníku 160 mm z vložky výšky 80 mm, výplňový materiál expandovaný polystyren</t>
  </si>
  <si>
    <t>949520693</t>
  </si>
  <si>
    <t>https://podminky.urs.cz/item/CS_URS_2024_01/411161001</t>
  </si>
  <si>
    <t>413231211</t>
  </si>
  <si>
    <t>Zazdívka zhlaví stropních trámů nebo válcovaných nosníků pálenými cihlami trámů, průřezu do 0,02 m2</t>
  </si>
  <si>
    <t>-1262953035</t>
  </si>
  <si>
    <t>https://podminky.urs.cz/item/CS_URS_2024_01/413231211</t>
  </si>
  <si>
    <t>413941123</t>
  </si>
  <si>
    <t>Osazování ocelových válcovaných nosníků ve stropech I nebo IE nebo U nebo UE nebo L č. 14 až 22 nebo výšky přes 120 do 220 mm</t>
  </si>
  <si>
    <t>157138167</t>
  </si>
  <si>
    <t>https://podminky.urs.cz/item/CS_URS_2024_01/413941123</t>
  </si>
  <si>
    <t>13010746</t>
  </si>
  <si>
    <t>ocel profilová jakost S235JR (11 375) průřez IPE 140</t>
  </si>
  <si>
    <t>-1857639704</t>
  </si>
  <si>
    <t>13010748</t>
  </si>
  <si>
    <t>ocel profilová jakost S235JR (11 375) průřez IPE 160</t>
  </si>
  <si>
    <t>-1184365302</t>
  </si>
  <si>
    <t>417321313</t>
  </si>
  <si>
    <t>Ztužující pásy a věnce z betonu železového (bez výztuže) tř. C 16/20</t>
  </si>
  <si>
    <t>-2107269607</t>
  </si>
  <si>
    <t>https://podminky.urs.cz/item/CS_URS_2024_01/417321313</t>
  </si>
  <si>
    <t>417351115</t>
  </si>
  <si>
    <t>Bednění bočnic ztužujících pásů a věnců včetně vzpěr zřízení</t>
  </si>
  <si>
    <t>-2017112564</t>
  </si>
  <si>
    <t>https://podminky.urs.cz/item/CS_URS_2024_01/417351115</t>
  </si>
  <si>
    <t>417351116</t>
  </si>
  <si>
    <t>Bednění bočnic ztužujících pásů a věnců včetně vzpěr odstranění</t>
  </si>
  <si>
    <t>785214698</t>
  </si>
  <si>
    <t>https://podminky.urs.cz/item/CS_URS_2024_01/417351116</t>
  </si>
  <si>
    <t>417361821</t>
  </si>
  <si>
    <t>Výztuž ztužujících pásů a věnců z betonářské oceli 10 505 (R) nebo BSt 500</t>
  </si>
  <si>
    <t>-1928523620</t>
  </si>
  <si>
    <t>https://podminky.urs.cz/item/CS_URS_2024_01/417361821</t>
  </si>
  <si>
    <t>434311114</t>
  </si>
  <si>
    <t>Stupně dusané z betonu prostého nebo prokládaného kamenem na terén nebo na desku bez potěru, se zahlazením povrchu tř. C 16/20</t>
  </si>
  <si>
    <t>-991410531</t>
  </si>
  <si>
    <t>https://podminky.urs.cz/item/CS_URS_2024_01/434311114</t>
  </si>
  <si>
    <t>434351141</t>
  </si>
  <si>
    <t>Bednění stupňů betonovaných na podstupňové desce nebo na terénu půdorysně přímočarých zřízení</t>
  </si>
  <si>
    <t>22190268</t>
  </si>
  <si>
    <t>https://podminky.urs.cz/item/CS_URS_2024_01/434351141</t>
  </si>
  <si>
    <t>434351142</t>
  </si>
  <si>
    <t>Bednění stupňů betonovaných na podstupňové desce nebo na terénu půdorysně přímočarých odstranění</t>
  </si>
  <si>
    <t>-1583805094</t>
  </si>
  <si>
    <t>https://podminky.urs.cz/item/CS_URS_2024_01/434351142</t>
  </si>
  <si>
    <t>611321141</t>
  </si>
  <si>
    <t>Omítka vápenocementová vnitřních ploch nanášená ručně dvouvrstvá, tloušťky jádrové omítky do 10 mm a tloušťky štuku do 3 mm štuková vodorovných konstrukcí stropů rovných</t>
  </si>
  <si>
    <t>-89187248</t>
  </si>
  <si>
    <t>https://podminky.urs.cz/item/CS_URS_2024_01/611321141</t>
  </si>
  <si>
    <t>612321141</t>
  </si>
  <si>
    <t>Omítka vápenocementová vnitřních ploch nanášená ručně dvouvrstvá, tloušťky jádrové omítky do 10 mm a tloušťky štuku do 3 mm štuková svislých konstrukcí stěn</t>
  </si>
  <si>
    <t>-2007427143</t>
  </si>
  <si>
    <t>https://podminky.urs.cz/item/CS_URS_2024_01/612321141</t>
  </si>
  <si>
    <t>-1791311756</t>
  </si>
  <si>
    <t>617321141</t>
  </si>
  <si>
    <t>Omítka vápenocementová vnitřních ploch nanášená ručně dvouvrstvá, tloušťky jádrové omítky do 10 mm a tloušťky štuku do 3 mm štuková uzavřených nebo omezených prostor světlíků nebo výtahových šachet</t>
  </si>
  <si>
    <t>-574652646</t>
  </si>
  <si>
    <t>https://podminky.urs.cz/item/CS_URS_2024_01/617321141</t>
  </si>
  <si>
    <t>621131111</t>
  </si>
  <si>
    <t>Podkladní a spojovací vrstva vnějších omítaných ploch polymercementový spojovací můstek nanášený ručně podhledů</t>
  </si>
  <si>
    <t>1245157385</t>
  </si>
  <si>
    <t>https://podminky.urs.cz/item/CS_URS_2024_01/621131111</t>
  </si>
  <si>
    <t>621142001</t>
  </si>
  <si>
    <t>Pletivo vnějších ploch v ploše nebo pruzích, na plném podkladu sklovláknité vtlačené do tmelu podhledů</t>
  </si>
  <si>
    <t>-1714901868</t>
  </si>
  <si>
    <t>https://podminky.urs.cz/item/CS_URS_2024_01/621142001</t>
  </si>
  <si>
    <t>621321141R</t>
  </si>
  <si>
    <t>Vápenocementová omítka štuková dvouvrstvá vnějších říms,vč. ozdob. prvků nanášená ručně</t>
  </si>
  <si>
    <t>-1811269976</t>
  </si>
  <si>
    <t>https://podminky.urs.cz/item/CS_URS_2024_01/621321141R</t>
  </si>
  <si>
    <t>621321142R</t>
  </si>
  <si>
    <t>Nátěr silikátový vč penetrace dvojnásobný vnějších říms,vč. ozdob. prvků nanášený ručně</t>
  </si>
  <si>
    <t>CS URS 2024 01</t>
  </si>
  <si>
    <t>-1154232743</t>
  </si>
  <si>
    <t>622131121</t>
  </si>
  <si>
    <t>Podkladní a spojovací vrstva vnějších omítaných ploch penetrace nanášená ručně stěn</t>
  </si>
  <si>
    <t>415843413</t>
  </si>
  <si>
    <t>https://podminky.urs.cz/item/CS_URS_2024_01/622131121</t>
  </si>
  <si>
    <t>622142001</t>
  </si>
  <si>
    <t>Pletivo vnějších ploch v ploše nebo pruzích, na plném podkladu sklovláknité vtlačené do tmelu stěn</t>
  </si>
  <si>
    <t>61296058</t>
  </si>
  <si>
    <t>https://podminky.urs.cz/item/CS_URS_2024_01/622142001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</si>
  <si>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</si>
  <si>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</si>
  <si>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-733282433</t>
  </si>
  <si>
    <t>https://podminky.urs.cz/item/CS_URS_2024_01/622143004</t>
  </si>
  <si>
    <t>59051476</t>
  </si>
  <si>
    <t>profil začišťovací PVC 9mm s výztužnou tkaninou pro ostění ETICS</t>
  </si>
  <si>
    <t>632076658</t>
  </si>
  <si>
    <t>622531022</t>
  </si>
  <si>
    <t>Omítka tenkovrstvá silikonová vnějších ploch probarvená bez penetrace zatíraná (škrábaná), zrnitost 2,0 mm stěn</t>
  </si>
  <si>
    <t>-1360670692</t>
  </si>
  <si>
    <t>https://podminky.urs.cz/item/CS_URS_2024_01/622531022</t>
  </si>
  <si>
    <t>622811003</t>
  </si>
  <si>
    <t>Omítka tepelně izolační vnějších ploch stěn prováděná ručně v 1 vrstvě, tloušťky přes 30 do 40 mm</t>
  </si>
  <si>
    <t>-1301314323</t>
  </si>
  <si>
    <t>https://podminky.urs.cz/item/CS_URS_2024_01/622811003</t>
  </si>
  <si>
    <t>629135101</t>
  </si>
  <si>
    <t>Vyrovnávací vrstva z cementové malty pod klempířskými prvky šířky do 150 mm</t>
  </si>
  <si>
    <t>318985315</t>
  </si>
  <si>
    <t>https://podminky.urs.cz/item/CS_URS_2024_01/629135101</t>
  </si>
  <si>
    <t>629135102</t>
  </si>
  <si>
    <t>Vyrovnávací vrstva z cementové malty pod klempířskými prvky šířky přes 150 do 300 mm</t>
  </si>
  <si>
    <t>-893263699</t>
  </si>
  <si>
    <t>https://podminky.urs.cz/item/CS_URS_2024_01/629135102</t>
  </si>
  <si>
    <t>258767251</t>
  </si>
  <si>
    <t>631311133</t>
  </si>
  <si>
    <t>Mazanina z betonu prostého bez zvýšených nároků na prostředí tl. přes 120 do 240 mm tř. C 12/15</t>
  </si>
  <si>
    <t>1565572323</t>
  </si>
  <si>
    <t>https://podminky.urs.cz/item/CS_URS_2024_01/631311133</t>
  </si>
  <si>
    <t>631319013</t>
  </si>
  <si>
    <t>Příplatek k cenám mazanin za úpravu povrchu mazaniny přehlazením, mazanina tl. přes 120 do 240 mm</t>
  </si>
  <si>
    <t>-1720294552</t>
  </si>
  <si>
    <t>https://podminky.urs.cz/item/CS_URS_2024_01/631319013</t>
  </si>
  <si>
    <t>-873929347</t>
  </si>
  <si>
    <t>631319175</t>
  </si>
  <si>
    <t>Příplatek k cenám mazanin za stržení povrchu spodní vrstvy mazaniny latí před vložením výztuže nebo pletiva pro tl. obou vrstev mazaniny přes 120 do 240 mm</t>
  </si>
  <si>
    <t>-1281769366</t>
  </si>
  <si>
    <t>https://podminky.urs.cz/item/CS_URS_2024_01/631319175</t>
  </si>
  <si>
    <t>505508524</t>
  </si>
  <si>
    <t>635111215</t>
  </si>
  <si>
    <t>Násyp ze štěrkopísku, písku nebo kameniva pod podlahy se zhutněním ze štěrkopísku</t>
  </si>
  <si>
    <t>1120806054</t>
  </si>
  <si>
    <t>https://podminky.urs.cz/item/CS_URS_2024_01/635111215</t>
  </si>
  <si>
    <t>1268025627</t>
  </si>
  <si>
    <t>55331488</t>
  </si>
  <si>
    <t>zárubeň jednokřídlá ocelová pro zdění tl stěny 110-150mm rozměru 900/1970, 2100mm</t>
  </si>
  <si>
    <t>2118098261</t>
  </si>
  <si>
    <t>Ostatní konstrukce a práce, bourání</t>
  </si>
  <si>
    <t>941111132</t>
  </si>
  <si>
    <t>Lešení řadové trubkové lehké pracovní s podlahami s provozním zatížením tř. 3 do 200 kg/m2 šířky tř. W12 od 1,2 do 1,5 m, výšky výšky přes 10 do 25 m montáž</t>
  </si>
  <si>
    <t>-1618402383</t>
  </si>
  <si>
    <t>https://podminky.urs.cz/item/CS_URS_2024_01/941111132</t>
  </si>
  <si>
    <t>941111232</t>
  </si>
  <si>
    <t>Lešení řadové trubkové lehké pracovní s podlahami s provozním zatížením tř. 3 do 200 kg/m2 šířky tř. W12 od 1,2 do 1,5 m, výšky výšky přes 10 do 25 m příplatek k ceně za každý den použití</t>
  </si>
  <si>
    <t>-1228179137</t>
  </si>
  <si>
    <t>https://podminky.urs.cz/item/CS_URS_2024_01/941111232</t>
  </si>
  <si>
    <t>941111832</t>
  </si>
  <si>
    <t>Lešení řadové trubkové lehké pracovní s podlahami s provozním zatížením tř. 3 do 200 kg/m2 šířky tř. W12 od 1,2 do 1,5 m, výšky výšky přes 10 do 25 m demontáž</t>
  </si>
  <si>
    <t>126461356</t>
  </si>
  <si>
    <t>https://podminky.urs.cz/item/CS_URS_2024_01/941111832</t>
  </si>
  <si>
    <t>944511111</t>
  </si>
  <si>
    <t>Síť ochranná zavěšená na konstrukci lešení z textilie z umělých vláken montáž</t>
  </si>
  <si>
    <t>370711880</t>
  </si>
  <si>
    <t>https://podminky.urs.cz/item/CS_URS_2024_01/944511111</t>
  </si>
  <si>
    <t>944511211</t>
  </si>
  <si>
    <t>Síť ochranná zavěšená na konstrukci lešení z textilie z umělých vláken příplatek k ceně za každý den použití</t>
  </si>
  <si>
    <t>278401924</t>
  </si>
  <si>
    <t>https://podminky.urs.cz/item/CS_URS_2024_01/944511211</t>
  </si>
  <si>
    <t>944511811</t>
  </si>
  <si>
    <t>Síť ochranná zavěšená na konstrukci lešení z textilie z umělých vláken demontáž</t>
  </si>
  <si>
    <t>1856552572</t>
  </si>
  <si>
    <t>https://podminky.urs.cz/item/CS_URS_2024_01/944511811</t>
  </si>
  <si>
    <t>949101112</t>
  </si>
  <si>
    <t>Lešení pomocné pracovní pro objekty pozemních staveb pro zatížení do 150 kg/m2, o výšce lešeňové podlahy přes 1,9 do 3,5 m</t>
  </si>
  <si>
    <t>-329753050</t>
  </si>
  <si>
    <t>https://podminky.urs.cz/item/CS_URS_2024_01/949101112</t>
  </si>
  <si>
    <t>949311112</t>
  </si>
  <si>
    <t>Lešení trubkové do šachet (výtahových, potrubních) o půdorysné ploše do 6 m2, výšky přes 10 do 20 m montáž</t>
  </si>
  <si>
    <t>1263810776</t>
  </si>
  <si>
    <t>https://podminky.urs.cz/item/CS_URS_2024_01/949311112</t>
  </si>
  <si>
    <t>949311211</t>
  </si>
  <si>
    <t>Lešení trubkové do šachet (výtahových, potrubních) o půdorysné ploše do 6 m2, výšky do 10 m příplatek k ceně za každý den použití</t>
  </si>
  <si>
    <t>513733972</t>
  </si>
  <si>
    <t>https://podminky.urs.cz/item/CS_URS_2024_01/949311211</t>
  </si>
  <si>
    <t>949321112</t>
  </si>
  <si>
    <t>Lešení dílcové do šachet (výtahových, potrubních) o půdorysné ploše do 6 m2, výšky přes 10 do 20 m montáž</t>
  </si>
  <si>
    <t>267693206</t>
  </si>
  <si>
    <t>https://podminky.urs.cz/item/CS_URS_2024_01/949321112</t>
  </si>
  <si>
    <t>949321211</t>
  </si>
  <si>
    <t>Lešení dílcové do šachet (výtahových, potrubních) o půdorysné ploše do 6 m2, výšky do 10 m příplatek k ceně za každý den použití</t>
  </si>
  <si>
    <t>1762495241</t>
  </si>
  <si>
    <t>https://podminky.urs.cz/item/CS_URS_2024_01/949321211</t>
  </si>
  <si>
    <t>949321812</t>
  </si>
  <si>
    <t>Lešení dílcové do šachet (výtahových, potrubních) o půdorysné ploše do 6 m2, výšky přes 10 do 20 m demontáž</t>
  </si>
  <si>
    <t>1693707640</t>
  </si>
  <si>
    <t>https://podminky.urs.cz/item/CS_URS_2024_01/949321812</t>
  </si>
  <si>
    <t>961044111</t>
  </si>
  <si>
    <t>Bourání základů z betonu prostého</t>
  </si>
  <si>
    <t>1710063296</t>
  </si>
  <si>
    <t>https://podminky.urs.cz/item/CS_URS_2024_01/961044111</t>
  </si>
  <si>
    <t>962022491</t>
  </si>
  <si>
    <t>Bourání zdiva nadzákladového kamenného na maltu cementovou, objemu přes 1 m3</t>
  </si>
  <si>
    <t>-921836132</t>
  </si>
  <si>
    <t>https://podminky.urs.cz/item/CS_URS_2024_01/962022491</t>
  </si>
  <si>
    <t>963022819</t>
  </si>
  <si>
    <t>Bourání kamenných schodišťových stupňů oblých, rovných nebo kosých zhotovených na místě</t>
  </si>
  <si>
    <t>-1847622601</t>
  </si>
  <si>
    <t>https://podminky.urs.cz/item/CS_URS_2024_01/963022819</t>
  </si>
  <si>
    <t>966031313</t>
  </si>
  <si>
    <t>Vybourání částí říms z cihel vyložených do 250 mm tl. do 300 mm</t>
  </si>
  <si>
    <t>1874894584</t>
  </si>
  <si>
    <t>https://podminky.urs.cz/item/CS_URS_2024_01/966031313</t>
  </si>
  <si>
    <t>966031314</t>
  </si>
  <si>
    <t>Vybourání částí říms z cihel vyložených do 250 mm tl. přes 300 mm</t>
  </si>
  <si>
    <t>719282966</t>
  </si>
  <si>
    <t>https://podminky.urs.cz/item/CS_URS_2024_01/966031314</t>
  </si>
  <si>
    <t>966032921</t>
  </si>
  <si>
    <t>Odsekání říms podokenních nebo nadokenních předsazených přes líc zdiva přes 80 mm</t>
  </si>
  <si>
    <t>801046392</t>
  </si>
  <si>
    <t>https://podminky.urs.cz/item/CS_URS_2024_01/966032921</t>
  </si>
  <si>
    <t>967031743</t>
  </si>
  <si>
    <t>Přisekání (špicování) plošné nebo rovných ostění zdiva z cihel pálených plošné, na maltu vápennou nebo vápenocementovou, tl. na maltu cementovou, tl. do 150 mm</t>
  </si>
  <si>
    <t>709362741</t>
  </si>
  <si>
    <t>https://podminky.urs.cz/item/CS_URS_2024_01/967031743</t>
  </si>
  <si>
    <t>968062374</t>
  </si>
  <si>
    <t>Vybourání dřevěných rámů oken s křídly, dveřních zárubní, vrat, stěn, ostění nebo obkladů rámů oken s křídly zdvojených, plochy do 1 m2</t>
  </si>
  <si>
    <t>-785228260</t>
  </si>
  <si>
    <t>https://podminky.urs.cz/item/CS_URS_2024_01/968062374</t>
  </si>
  <si>
    <t>968062375</t>
  </si>
  <si>
    <t>Vybourání dřevěných rámů oken s křídly, dveřních zárubní, vrat, stěn, ostění nebo obkladů rámů oken s křídly zdvojených, plochy do 2 m2</t>
  </si>
  <si>
    <t>923981075</t>
  </si>
  <si>
    <t>https://podminky.urs.cz/item/CS_URS_2024_01/968062375</t>
  </si>
  <si>
    <t>968062376</t>
  </si>
  <si>
    <t>Vybourání dřevěných rámů oken s křídly, dveřních zárubní, vrat, stěn, ostění nebo obkladů rámů oken s křídly zdvojených, plochy do 4 m2</t>
  </si>
  <si>
    <t>1658528215</t>
  </si>
  <si>
    <t>https://podminky.urs.cz/item/CS_URS_2024_01/968062376</t>
  </si>
  <si>
    <t>968062456</t>
  </si>
  <si>
    <t>Vybourání dřevěných rámů oken s křídly, dveřních zárubní, vrat, stěn, ostění nebo obkladů dveřních zárubní, plochy přes 2 m2</t>
  </si>
  <si>
    <t>-1361536756</t>
  </si>
  <si>
    <t>https://podminky.urs.cz/item/CS_URS_2024_01/968062456</t>
  </si>
  <si>
    <t>102</t>
  </si>
  <si>
    <t>971028691</t>
  </si>
  <si>
    <t>Vybourání otvorů ve zdivu základovém nebo nadzákladovém kamenném, smíšeném smíšeném, plochy do 4 m2, tl. přes 900 mm</t>
  </si>
  <si>
    <t>975150306</t>
  </si>
  <si>
    <t>https://podminky.urs.cz/item/CS_URS_2024_01/971028691</t>
  </si>
  <si>
    <t>103</t>
  </si>
  <si>
    <t>971033681</t>
  </si>
  <si>
    <t>Vybourání otvorů ve zdivu základovém nebo nadzákladovém z cihel, tvárnic, příčkovek z cihel pálených na maltu vápennou nebo vápenocementovou plochy do 4 m2, tl. do 900 mm</t>
  </si>
  <si>
    <t>-793973858</t>
  </si>
  <si>
    <t>https://podminky.urs.cz/item/CS_URS_2024_01/971033681</t>
  </si>
  <si>
    <t>104</t>
  </si>
  <si>
    <t>973031335</t>
  </si>
  <si>
    <t>Vysekání výklenků nebo kapes ve zdivu z cihel na maltu vápennou nebo vápenocementovou kapes, plochy do 0,16 m2, hl. do 300 mm</t>
  </si>
  <si>
    <t>-474446361</t>
  </si>
  <si>
    <t>https://podminky.urs.cz/item/CS_URS_2024_01/973031335</t>
  </si>
  <si>
    <t>105</t>
  </si>
  <si>
    <t>978015391</t>
  </si>
  <si>
    <t>Otlučení vápenných nebo vápenocementových omítek vnějších ploch s vyškrabáním spar a s očištěním zdiva stupně členitosti 1 a 2, v rozsahu přes 80 do 100 %</t>
  </si>
  <si>
    <t>-612086451</t>
  </si>
  <si>
    <t>https://podminky.urs.cz/item/CS_URS_2024_01/978015391</t>
  </si>
  <si>
    <t>106</t>
  </si>
  <si>
    <t>997013156</t>
  </si>
  <si>
    <t>Vnitrostaveništní doprava suti a vybouraných hmot vodorovně do 50 m s naložením s omezením mechanizace pro budovy a haly výšky přes 18 do 21 m</t>
  </si>
  <si>
    <t>-1720279350</t>
  </si>
  <si>
    <t>https://podminky.urs.cz/item/CS_URS_2024_01/997013156</t>
  </si>
  <si>
    <t>107</t>
  </si>
  <si>
    <t>-1442699338</t>
  </si>
  <si>
    <t>108</t>
  </si>
  <si>
    <t>1267629605</t>
  </si>
  <si>
    <t>109</t>
  </si>
  <si>
    <t>1648582552</t>
  </si>
  <si>
    <t>110</t>
  </si>
  <si>
    <t>997013601</t>
  </si>
  <si>
    <t>Poplatek za uložení stavebního odpadu na skládce (skládkovné) z prostého betonu zatříděného do Katalogu odpadů pod kódem 17 01 01</t>
  </si>
  <si>
    <t>1262985598</t>
  </si>
  <si>
    <t>https://podminky.urs.cz/item/CS_URS_2024_01/997013601</t>
  </si>
  <si>
    <t>111</t>
  </si>
  <si>
    <t>998011003</t>
  </si>
  <si>
    <t>Přesun hmot pro budovy občanské výstavby, bydlení, výrobu a služby s nosnou svislou konstrukcí zděnou z cihel, tvárnic nebo kamene vodorovná dopravní vzdálenost do 100 m základní pro budovy výšky přes 12 do 24 m</t>
  </si>
  <si>
    <t>-1857339354</t>
  </si>
  <si>
    <t>https://podminky.urs.cz/item/CS_URS_2024_01/998011003</t>
  </si>
  <si>
    <t>112</t>
  </si>
  <si>
    <t>711111001</t>
  </si>
  <si>
    <t>Provedení izolace proti zemní vlhkosti natěradly a tmely za studena na ploše vodorovné V nátěrem penetračním</t>
  </si>
  <si>
    <t>1222259750</t>
  </si>
  <si>
    <t>https://podminky.urs.cz/item/CS_URS_2024_01/711111001</t>
  </si>
  <si>
    <t>113</t>
  </si>
  <si>
    <t>11163150</t>
  </si>
  <si>
    <t>lak penetrační asfaltový</t>
  </si>
  <si>
    <t>1181495342</t>
  </si>
  <si>
    <t>114</t>
  </si>
  <si>
    <t>711112001</t>
  </si>
  <si>
    <t>Provedení izolace proti zemní vlhkosti natěradly a tmely za studena na ploše svislé S nátěrem penetračním</t>
  </si>
  <si>
    <t>-2134200118</t>
  </si>
  <si>
    <t>https://podminky.urs.cz/item/CS_URS_2024_01/711112001</t>
  </si>
  <si>
    <t>115</t>
  </si>
  <si>
    <t>711141559</t>
  </si>
  <si>
    <t>Provedení izolace proti zemní vlhkosti pásy přitavením NAIP na ploše vodorovné V</t>
  </si>
  <si>
    <t>-1500571149</t>
  </si>
  <si>
    <t>https://podminky.urs.cz/item/CS_URS_2024_01/711141559</t>
  </si>
  <si>
    <t>116</t>
  </si>
  <si>
    <t>62833158</t>
  </si>
  <si>
    <t>pás asfaltový natavitelný oxidovaný s vložkou ze skleněné tkaniny typu G200, s jemnozrnným minerálním posypem tl 4,0mm</t>
  </si>
  <si>
    <t>897197772</t>
  </si>
  <si>
    <t>117</t>
  </si>
  <si>
    <t>711142559</t>
  </si>
  <si>
    <t>Provedení izolace proti zemní vlhkosti pásy přitavením NAIP na ploše svislé S</t>
  </si>
  <si>
    <t>-955348456</t>
  </si>
  <si>
    <t>https://podminky.urs.cz/item/CS_URS_2024_01/711142559</t>
  </si>
  <si>
    <t>118</t>
  </si>
  <si>
    <t>1386905793</t>
  </si>
  <si>
    <t>713</t>
  </si>
  <si>
    <t>Izolace tepelné</t>
  </si>
  <si>
    <t>119</t>
  </si>
  <si>
    <t>713111111</t>
  </si>
  <si>
    <t>Montáž tepelné izolace stropů rohožemi, pásy, dílci, deskami, bloky (izolační materiál ve specifikaci) vrchem bez překrytí lepenkou kladenými volně</t>
  </si>
  <si>
    <t>-1466501619</t>
  </si>
  <si>
    <t>https://podminky.urs.cz/item/CS_URS_2024_01/713111111</t>
  </si>
  <si>
    <t>120</t>
  </si>
  <si>
    <t>63166769</t>
  </si>
  <si>
    <t>pás tepelně izolační univerzální λ=0,036-0,037 tl 160mm</t>
  </si>
  <si>
    <t>1445978995</t>
  </si>
  <si>
    <t>121</t>
  </si>
  <si>
    <t>28375922</t>
  </si>
  <si>
    <t>deska EPS 200 pro konstrukce s velmi vysokým zatížením λ=0,034 tl 60mm</t>
  </si>
  <si>
    <t>985227231</t>
  </si>
  <si>
    <t>122</t>
  </si>
  <si>
    <t>28375924</t>
  </si>
  <si>
    <t>deska EPS 200 pro konstrukce s velmi vysokým zatížením λ=0,034 tl 80mm</t>
  </si>
  <si>
    <t>944130297</t>
  </si>
  <si>
    <t>123</t>
  </si>
  <si>
    <t>28376441</t>
  </si>
  <si>
    <t>deska XPS hrana rovná a strukturovaný povrch 300kPA λ=0,035 tl 60mm</t>
  </si>
  <si>
    <t>-1847790523</t>
  </si>
  <si>
    <t>124</t>
  </si>
  <si>
    <t>713121111</t>
  </si>
  <si>
    <t>Montáž tepelné izolace podlah rohožemi, pásy, deskami, dílci, bloky (izolační materiál ve specifikaci) kladenými volně jednovrstvá</t>
  </si>
  <si>
    <t>1143854156</t>
  </si>
  <si>
    <t>https://podminky.urs.cz/item/CS_URS_2024_01/713121111</t>
  </si>
  <si>
    <t>125</t>
  </si>
  <si>
    <t>713131151</t>
  </si>
  <si>
    <t>Montáž tepelné izolace stěn rohožemi, pásy, deskami, dílci, bloky (izolační materiál ve specifikaci) vložením jednovrstvě</t>
  </si>
  <si>
    <t>117990065</t>
  </si>
  <si>
    <t>https://podminky.urs.cz/item/CS_URS_2024_01/713131151</t>
  </si>
  <si>
    <t>126</t>
  </si>
  <si>
    <t>713410811</t>
  </si>
  <si>
    <t>Odstranění tepelné izolace potrubí a ohybů pásy nebo rohožemi bez povrchové úpravy ovinutými kolem potrubí a staženými ocelovým drátem potrubí, tloušťka izolace do 50 mm</t>
  </si>
  <si>
    <t>2117186303</t>
  </si>
  <si>
    <t>https://podminky.urs.cz/item/CS_URS_2024_01/713410811</t>
  </si>
  <si>
    <t>127</t>
  </si>
  <si>
    <t>713410831</t>
  </si>
  <si>
    <t>Odstranění tepelné izolace potrubí a ohybů pásy nebo rohožemi s povrchovou úpravou hliníkovou fólií připevněnými ocelovým drátem potrubí, tloušťka izolace do 50 mm</t>
  </si>
  <si>
    <t>2010590943</t>
  </si>
  <si>
    <t>https://podminky.urs.cz/item/CS_URS_2024_01/713410831</t>
  </si>
  <si>
    <t>128</t>
  </si>
  <si>
    <t>713463111</t>
  </si>
  <si>
    <t>Montáž izolace tepelné potrubí a ohybů tvarovkami nebo deskami potrubními pouzdry bez povrchové úpravy (izolační materiál ve specifikaci) staženými pozinkovaným drátem potrubí jednovrstvá D do 100 mm</t>
  </si>
  <si>
    <t>-1911354359</t>
  </si>
  <si>
    <t>https://podminky.urs.cz/item/CS_URS_2024_01/713463111</t>
  </si>
  <si>
    <t>129</t>
  </si>
  <si>
    <t>283771050</t>
  </si>
  <si>
    <t>izolace tepelná potrubí z pěnového polyetylenu 18 x 13 mm</t>
  </si>
  <si>
    <t>CS ÚRS 2016 02</t>
  </si>
  <si>
    <t>-61091000</t>
  </si>
  <si>
    <t>130</t>
  </si>
  <si>
    <t>713463211</t>
  </si>
  <si>
    <t>Montáž izolace tepelné potrubí a ohybů tvarovkami nebo deskami potrubními pouzdry s povrchovou úpravou hliníkovou fólií (izolační materiál ve specifikaci) přelepenými samolepící hliníkovou páskou potrubí jednovrstvá D do 50 mm</t>
  </si>
  <si>
    <t>-1825412686</t>
  </si>
  <si>
    <t>https://podminky.urs.cz/item/CS_URS_2024_01/713463211</t>
  </si>
  <si>
    <t>131</t>
  </si>
  <si>
    <t>63154533</t>
  </si>
  <si>
    <t>pouzdro izolační potrubní z minerální vlny s Al fólií max. 250/100°C 42/30mm</t>
  </si>
  <si>
    <t>282717458</t>
  </si>
  <si>
    <t>132</t>
  </si>
  <si>
    <t>63154535</t>
  </si>
  <si>
    <t>pouzdro izolační potrubní z minerální vlny s Al fólií max. 250/100°C 60/30mm</t>
  </si>
  <si>
    <t>-246508505</t>
  </si>
  <si>
    <t>733</t>
  </si>
  <si>
    <t>Ústřední vytápění - rozvodné potrubí</t>
  </si>
  <si>
    <t>133</t>
  </si>
  <si>
    <t>733110803</t>
  </si>
  <si>
    <t>Demontáž potrubí z trubek ocelových závitových DN do 15</t>
  </si>
  <si>
    <t>991577123</t>
  </si>
  <si>
    <t>https://podminky.urs.cz/item/CS_URS_2024_01/733110803</t>
  </si>
  <si>
    <t>134</t>
  </si>
  <si>
    <t>733110808</t>
  </si>
  <si>
    <t>Demontáž potrubí z trubek ocelových závitových DN přes 32 do 50</t>
  </si>
  <si>
    <t>-1190740995</t>
  </si>
  <si>
    <t>https://podminky.urs.cz/item/CS_URS_2024_01/733110808</t>
  </si>
  <si>
    <t>135</t>
  </si>
  <si>
    <t>733111102</t>
  </si>
  <si>
    <t>Potrubí z trubek ocelových závitových černých spojovaných svařováním bezešvých běžných nízkotlakých PN 16 do 115°C DN 10</t>
  </si>
  <si>
    <t>-272892831</t>
  </si>
  <si>
    <t>https://podminky.urs.cz/item/CS_URS_2024_01/733111102</t>
  </si>
  <si>
    <t>136</t>
  </si>
  <si>
    <t>733111107</t>
  </si>
  <si>
    <t>Potrubí z trubek ocelových závitových černých spojovaných svařováním bezešvých běžných nízkotlakých PN 16 do 115°C DN 40</t>
  </si>
  <si>
    <t>-1973589733</t>
  </si>
  <si>
    <t>https://podminky.urs.cz/item/CS_URS_2024_01/733111107</t>
  </si>
  <si>
    <t>137</t>
  </si>
  <si>
    <t>733111108</t>
  </si>
  <si>
    <t>Potrubí z trubek ocelových závitových černých spojovaných svařováním bezešvých běžných nízkotlakých PN 16 do 115°C DN 50</t>
  </si>
  <si>
    <t>-48246595</t>
  </si>
  <si>
    <t>https://podminky.urs.cz/item/CS_URS_2024_01/733111108</t>
  </si>
  <si>
    <t>138</t>
  </si>
  <si>
    <t>733190107</t>
  </si>
  <si>
    <t>Zkoušky těsnosti potrubí, manžety prostupové z trubek ocelových zkoušky těsnosti potrubí (za provozu) z trubek ocelových závitových DN do 40</t>
  </si>
  <si>
    <t>535818431</t>
  </si>
  <si>
    <t>https://podminky.urs.cz/item/CS_URS_2024_01/733190107</t>
  </si>
  <si>
    <t>139</t>
  </si>
  <si>
    <t>733190108</t>
  </si>
  <si>
    <t>Zkoušky těsnosti potrubí, manžety prostupové z trubek ocelových zkoušky těsnosti potrubí (za provozu) z trubek ocelových závitových DN 40 do 50</t>
  </si>
  <si>
    <t>-1736810607</t>
  </si>
  <si>
    <t>https://podminky.urs.cz/item/CS_URS_2024_01/733190108</t>
  </si>
  <si>
    <t>140</t>
  </si>
  <si>
    <t>733191912</t>
  </si>
  <si>
    <t>Opravy rozvodů potrubí z trubek ocelových závitových normálních i zesílených zaslepení skováním a zavařením DN do 10</t>
  </si>
  <si>
    <t>-33292075</t>
  </si>
  <si>
    <t>https://podminky.urs.cz/item/CS_URS_2024_01/733191912</t>
  </si>
  <si>
    <t>141</t>
  </si>
  <si>
    <t>733191913</t>
  </si>
  <si>
    <t>Opravy rozvodů potrubí z trubek ocelových závitových normálních i zesílených zaslepení skováním a zavařením DN 15</t>
  </si>
  <si>
    <t>-676209007</t>
  </si>
  <si>
    <t>https://podminky.urs.cz/item/CS_URS_2024_01/733191913</t>
  </si>
  <si>
    <t>142</t>
  </si>
  <si>
    <t>733191922</t>
  </si>
  <si>
    <t>Opravy rozvodů potrubí z trubek ocelových závitových normálních i zesílených navaření odbočky na stávající potrubí, odbočka DN 10</t>
  </si>
  <si>
    <t>680008054</t>
  </si>
  <si>
    <t>https://podminky.urs.cz/item/CS_URS_2024_01/733191922</t>
  </si>
  <si>
    <t>143</t>
  </si>
  <si>
    <t>733191927</t>
  </si>
  <si>
    <t>Opravy rozvodů potrubí z trubek ocelových závitových normálních i zesílených navaření odbočky na stávající potrubí, odbočka DN 40</t>
  </si>
  <si>
    <t>1428026854</t>
  </si>
  <si>
    <t>https://podminky.urs.cz/item/CS_URS_2024_01/733191927</t>
  </si>
  <si>
    <t>144</t>
  </si>
  <si>
    <t>733191928</t>
  </si>
  <si>
    <t>Opravy rozvodů potrubí z trubek ocelových závitových normálních i zesílených navaření odbočky na stávající potrubí, odbočka DN 50</t>
  </si>
  <si>
    <t>-2104270683</t>
  </si>
  <si>
    <t>https://podminky.urs.cz/item/CS_URS_2024_01/733191928</t>
  </si>
  <si>
    <t>145</t>
  </si>
  <si>
    <t>998733203</t>
  </si>
  <si>
    <t>Přesun hmot pro rozvody potrubí stanovený procentní sazbou z ceny vodorovná dopravní vzdálenost do 50 m základní v objektech výšky přes 12 do 24 m</t>
  </si>
  <si>
    <t>519895956</t>
  </si>
  <si>
    <t>https://podminky.urs.cz/item/CS_URS_2024_01/998733203</t>
  </si>
  <si>
    <t>734</t>
  </si>
  <si>
    <t>Ústřední vytápění - armatury</t>
  </si>
  <si>
    <t>146</t>
  </si>
  <si>
    <t>734200821</t>
  </si>
  <si>
    <t>Demontáž armatur závitových se dvěma závity do G 1/2</t>
  </si>
  <si>
    <t>1324036922</t>
  </si>
  <si>
    <t>https://podminky.urs.cz/item/CS_URS_2024_01/734200821</t>
  </si>
  <si>
    <t>147</t>
  </si>
  <si>
    <t>734209112</t>
  </si>
  <si>
    <t>Montáž závitových armatur se 2 závity G 3/8 (DN 10)</t>
  </si>
  <si>
    <t>893682126</t>
  </si>
  <si>
    <t>https://podminky.urs.cz/item/CS_URS_2024_01/734209112</t>
  </si>
  <si>
    <t>148</t>
  </si>
  <si>
    <t>998734202</t>
  </si>
  <si>
    <t>Přesun hmot pro armatury stanovený procentní sazbou (%) z ceny vodorovná dopravní vzdálenost do 50 m základní v objektech výšky přes 6 do 12 m</t>
  </si>
  <si>
    <t>209835201</t>
  </si>
  <si>
    <t>https://podminky.urs.cz/item/CS_URS_2024_01/998734202</t>
  </si>
  <si>
    <t>149</t>
  </si>
  <si>
    <t>735151811</t>
  </si>
  <si>
    <t>Demontáž otopných těles panelových jednořadých stavební délky do 1500 mm</t>
  </si>
  <si>
    <t>1850579854</t>
  </si>
  <si>
    <t>https://podminky.urs.cz/item/CS_URS_2024_01/735151811</t>
  </si>
  <si>
    <t>150</t>
  </si>
  <si>
    <t>1422013740</t>
  </si>
  <si>
    <t>151</t>
  </si>
  <si>
    <t>772643827</t>
  </si>
  <si>
    <t>152</t>
  </si>
  <si>
    <t>735191905</t>
  </si>
  <si>
    <t>Ostatní opravy otopných těles odvzdušnění tělesa</t>
  </si>
  <si>
    <t>-703244855</t>
  </si>
  <si>
    <t>https://podminky.urs.cz/item/CS_URS_2024_01/735191905</t>
  </si>
  <si>
    <t>153</t>
  </si>
  <si>
    <t>735191910</t>
  </si>
  <si>
    <t>Ostatní opravy otopných těles napuštění vody do otopného systému včetně potrubí (bez kotle a ohříváků) otopných těles</t>
  </si>
  <si>
    <t>671991790</t>
  </si>
  <si>
    <t>https://podminky.urs.cz/item/CS_URS_2024_01/735191910</t>
  </si>
  <si>
    <t>154</t>
  </si>
  <si>
    <t>735494811</t>
  </si>
  <si>
    <t>Vypuštění vody z otopných soustav bez kotlů, ohříváků, zásobníků a nádrží</t>
  </si>
  <si>
    <t>954918385</t>
  </si>
  <si>
    <t>https://podminky.urs.cz/item/CS_URS_2024_01/735494811</t>
  </si>
  <si>
    <t>155</t>
  </si>
  <si>
    <t>-1146620033</t>
  </si>
  <si>
    <t>740</t>
  </si>
  <si>
    <t>Elektromontáže - zkoušky a revize</t>
  </si>
  <si>
    <t>156</t>
  </si>
  <si>
    <t>740991100</t>
  </si>
  <si>
    <t>Zkoušky a prohlídky elektrických rozvodů a zařízení celková prohlídka a vyhotovení revizní zprávy pro objem montážních prací do 100 tis. Kč</t>
  </si>
  <si>
    <t>-1050065027</t>
  </si>
  <si>
    <t>https://podminky.urs.cz/item/CS_URS_2024_01/740991100</t>
  </si>
  <si>
    <t>743</t>
  </si>
  <si>
    <t>Elektromontáže - hrubá montáž</t>
  </si>
  <si>
    <t>157</t>
  </si>
  <si>
    <t>743112113</t>
  </si>
  <si>
    <t>Montáž trubek elektroinstalačních s nasunutím nebo našroubováním do krabic plastových ohebných, uložených pevně, D 16 mm</t>
  </si>
  <si>
    <t>1188135443</t>
  </si>
  <si>
    <t>https://podminky.urs.cz/item/CS_URS_2024_01/743112113</t>
  </si>
  <si>
    <t>158</t>
  </si>
  <si>
    <t>345711520</t>
  </si>
  <si>
    <t>trubka elektroinstalační ohebná z PH, D 16/21,2 mm</t>
  </si>
  <si>
    <t>-449996501</t>
  </si>
  <si>
    <t>159</t>
  </si>
  <si>
    <t>743112115</t>
  </si>
  <si>
    <t>Montáž trubek elektroinstalačních s nasunutím nebo našroubováním do krabic plastových ohebných, uložených pevně, D 23 mm</t>
  </si>
  <si>
    <t>691734285</t>
  </si>
  <si>
    <t>https://podminky.urs.cz/item/CS_URS_2024_01/743112115</t>
  </si>
  <si>
    <t>160</t>
  </si>
  <si>
    <t>345711540</t>
  </si>
  <si>
    <t>trubka elektroinstalační ohebná z PH, D 22,9/28,5 mm</t>
  </si>
  <si>
    <t>-1702333397</t>
  </si>
  <si>
    <t>161</t>
  </si>
  <si>
    <t>743411111</t>
  </si>
  <si>
    <t xml:space="preserve">Montáž krabic elektroinstalačních bez napojení na trubky a lišty, demontáže a montáže víčka a přístroje protahovacích nebo odbočných zapuštěných plastových kruhových </t>
  </si>
  <si>
    <t>-716444632</t>
  </si>
  <si>
    <t>https://podminky.urs.cz/item/CS_URS_2024_01/743411111</t>
  </si>
  <si>
    <t>162</t>
  </si>
  <si>
    <t>345715110</t>
  </si>
  <si>
    <t>krabice přístrojová instalační 500 V, D 69 mm x 30mm</t>
  </si>
  <si>
    <t>1764886151</t>
  </si>
  <si>
    <t>163</t>
  </si>
  <si>
    <t>743414111</t>
  </si>
  <si>
    <t xml:space="preserve">Montáž krabic elektroinstalačních bez napojení na trubky a lišty, demontáže a montáže víčka a přístroje rozvodek se zapojením vodičů na svorkovnici zapuštěných plastových kruhových </t>
  </si>
  <si>
    <t>-128012844</t>
  </si>
  <si>
    <t>https://podminky.urs.cz/item/CS_URS_2024_01/743414111</t>
  </si>
  <si>
    <t>164</t>
  </si>
  <si>
    <t>345715340</t>
  </si>
  <si>
    <t>krabice odbočná z polystyrénu D 9025/CR, 88x88x53 mm, 4 x EST 13,5, 5 pólová svorkovnice 2,5 mm2</t>
  </si>
  <si>
    <t>851398548</t>
  </si>
  <si>
    <t>747</t>
  </si>
  <si>
    <t>Elektromontáže - kompletace rozvodů</t>
  </si>
  <si>
    <t>165</t>
  </si>
  <si>
    <t>747112461</t>
  </si>
  <si>
    <t>Montáž spínačů jedno nebo dvoupólových polozapuštěných nebo zapuštěných se zapojením vodičů šroubové připojení přepínačů, řazení 6-střídavých</t>
  </si>
  <si>
    <t>-897953027</t>
  </si>
  <si>
    <t>https://podminky.urs.cz/item/CS_URS_2024_01/747112461</t>
  </si>
  <si>
    <t>166</t>
  </si>
  <si>
    <t>345355550</t>
  </si>
  <si>
    <t>přepínač střídavý řazení 6 10A bílý, slonová kost</t>
  </si>
  <si>
    <t>1338196790</t>
  </si>
  <si>
    <t>167</t>
  </si>
  <si>
    <t>345364900</t>
  </si>
  <si>
    <t>kryt spínače jednopáčkový jednoduchý pro spínače řazení 1,2,6,7,1/0 3558A-A651</t>
  </si>
  <si>
    <t>-1191287806</t>
  </si>
  <si>
    <t>168</t>
  </si>
  <si>
    <t>345367000</t>
  </si>
  <si>
    <t>rámeček pro spínače a zásuvky 3901A-B10 jednonásobný</t>
  </si>
  <si>
    <t>-1394223028</t>
  </si>
  <si>
    <t>169</t>
  </si>
  <si>
    <t>747231110</t>
  </si>
  <si>
    <t>Montáž jističů se zapojením vodičů jednopólových nn do 25 A bez krytu</t>
  </si>
  <si>
    <t>-1568860411</t>
  </si>
  <si>
    <t>https://podminky.urs.cz/item/CS_URS_2024_01/747231110</t>
  </si>
  <si>
    <t>170</t>
  </si>
  <si>
    <t>358221090</t>
  </si>
  <si>
    <t>jistič 1pólový-charakteristika B 10A</t>
  </si>
  <si>
    <t>-796768332</t>
  </si>
  <si>
    <t>171</t>
  </si>
  <si>
    <t>747233110</t>
  </si>
  <si>
    <t>Montáž jističů se zapojením vodičů třípólových nn do 25 A bez krytu</t>
  </si>
  <si>
    <t>2002519693</t>
  </si>
  <si>
    <t>https://podminky.urs.cz/item/CS_URS_2024_01/747233110</t>
  </si>
  <si>
    <t>172</t>
  </si>
  <si>
    <t>358224250</t>
  </si>
  <si>
    <t>jistič 3pólový-charakteristika C 20A</t>
  </si>
  <si>
    <t>-1024171052</t>
  </si>
  <si>
    <t>748</t>
  </si>
  <si>
    <t>Elektromontáže - osvětlovací zařízení a svítidla</t>
  </si>
  <si>
    <t>173</t>
  </si>
  <si>
    <t>748123125</t>
  </si>
  <si>
    <t>Montáž svítidel LED se zapojením vodičů bytových nebo společenských místností přisazených stropních reflektorových bez pohybového čidla</t>
  </si>
  <si>
    <t>-875651160</t>
  </si>
  <si>
    <t>https://podminky.urs.cz/item/CS_URS_2024_01/748123125</t>
  </si>
  <si>
    <t>174</t>
  </si>
  <si>
    <t>748123126</t>
  </si>
  <si>
    <t>Montáž svítidel LED se zapojením vodičů bytových nebo společenských místností přisazených stropních reflektorových s pohybovým čidlem</t>
  </si>
  <si>
    <t>1644673410</t>
  </si>
  <si>
    <t>https://podminky.urs.cz/item/CS_URS_2024_01/748123126</t>
  </si>
  <si>
    <t>175</t>
  </si>
  <si>
    <t>348900002</t>
  </si>
  <si>
    <t>B svítidlo přisazené s LED zdrojem 24W, IP65, vč. pohybového senzoru, 1LH3484CLP</t>
  </si>
  <si>
    <t>636970669</t>
  </si>
  <si>
    <t>762</t>
  </si>
  <si>
    <t>Konstrukce tesařské</t>
  </si>
  <si>
    <t>176</t>
  </si>
  <si>
    <t>762331812</t>
  </si>
  <si>
    <t>Demontáž vázaných konstrukcí krovů sklonu do 60° z hranolů, hranolků, fošen, průřezové plochy přes 120 do 224 cm2</t>
  </si>
  <si>
    <t>440525603</t>
  </si>
  <si>
    <t>https://podminky.urs.cz/item/CS_URS_2024_01/762331812</t>
  </si>
  <si>
    <t>177</t>
  </si>
  <si>
    <t>762332131</t>
  </si>
  <si>
    <t>Montáž vázaných konstrukcí krovů střech pultových, sedlových, valbových, stanových čtvercového nebo obdélníkového půdorysu z řeziva hraněného průřezové plochy přes 50 do 120 cm2</t>
  </si>
  <si>
    <t>-17510182</t>
  </si>
  <si>
    <t>https://podminky.urs.cz/item/CS_URS_2024_01/762332131</t>
  </si>
  <si>
    <t>178</t>
  </si>
  <si>
    <t>60512130</t>
  </si>
  <si>
    <t>hranol stavební řezivo průřezu do 224cm2 do dl 6m</t>
  </si>
  <si>
    <t>989641050</t>
  </si>
  <si>
    <t>179</t>
  </si>
  <si>
    <t>762341210</t>
  </si>
  <si>
    <t>Montáž bednění střech rovných a šikmých sklonu do 60° s vyřezáním otvorů z prken hrubých na sraz tl. do 32 mm</t>
  </si>
  <si>
    <t>1083993663</t>
  </si>
  <si>
    <t>https://podminky.urs.cz/item/CS_URS_2024_01/762341210</t>
  </si>
  <si>
    <t>180</t>
  </si>
  <si>
    <t>60515111</t>
  </si>
  <si>
    <t>řezivo jehličnaté boční prkno 20-30mm</t>
  </si>
  <si>
    <t>1334929850</t>
  </si>
  <si>
    <t>181</t>
  </si>
  <si>
    <t>762341610</t>
  </si>
  <si>
    <t>Montáž bednění střech štítových okapových říms, krajnic, závětrných prken a žaluzií ve spádu nebo rovnoběžně s okapem z prken hrubých tl. do 32 mm</t>
  </si>
  <si>
    <t>-111636022</t>
  </si>
  <si>
    <t>https://podminky.urs.cz/item/CS_URS_2024_01/762341610</t>
  </si>
  <si>
    <t>182</t>
  </si>
  <si>
    <t>762341811</t>
  </si>
  <si>
    <t>Demontáž bednění a laťování bednění střech rovných, obloukových, sklonu do 60° se všemi nadstřešními konstrukcemi z prken hrubých, hoblovaných tl. do 32 mm</t>
  </si>
  <si>
    <t>-1426275942</t>
  </si>
  <si>
    <t>https://podminky.urs.cz/item/CS_URS_2024_01/762341811</t>
  </si>
  <si>
    <t>183</t>
  </si>
  <si>
    <t>762342511</t>
  </si>
  <si>
    <t>Montáž laťování montáž kontralatí na podklad bez tepelné izolace</t>
  </si>
  <si>
    <t>-1578583849</t>
  </si>
  <si>
    <t>https://podminky.urs.cz/item/CS_URS_2024_01/762342511</t>
  </si>
  <si>
    <t>184</t>
  </si>
  <si>
    <t>60514106</t>
  </si>
  <si>
    <t>řezivo jehličnaté lať pevnostní třída S10-13 průřez 40x60mm</t>
  </si>
  <si>
    <t>951007663</t>
  </si>
  <si>
    <t>185</t>
  </si>
  <si>
    <t>762395000</t>
  </si>
  <si>
    <t>Spojovací prostředky krovů, bednění a laťování, nadstřešních konstrukcí svorníky, prkna, hřebíky, pásová ocel, vruty</t>
  </si>
  <si>
    <t>1055861</t>
  </si>
  <si>
    <t>https://podminky.urs.cz/item/CS_URS_2024_01/762395000</t>
  </si>
  <si>
    <t>186</t>
  </si>
  <si>
    <t>762822110</t>
  </si>
  <si>
    <t>Montáž stropních trámů z hraněného a polohraněného řeziva s trámovými výměnami, průřezové plochy do 144 cm2</t>
  </si>
  <si>
    <t>1064514600</t>
  </si>
  <si>
    <t>https://podminky.urs.cz/item/CS_URS_2024_01/762822110</t>
  </si>
  <si>
    <t>187</t>
  </si>
  <si>
    <t>60512125</t>
  </si>
  <si>
    <t>hranol stavební řezivo průřezu do 120cm2 do dl 6m</t>
  </si>
  <si>
    <t>1735214689</t>
  </si>
  <si>
    <t>188</t>
  </si>
  <si>
    <t>998762203</t>
  </si>
  <si>
    <t>Přesun hmot pro konstrukce tesařské stanovený procentní sazbou (%) z ceny vodorovná dopravní vzdálenost do 50 m s užitím mechanizace v objektech výšky přes 12 do 24 m</t>
  </si>
  <si>
    <t>-1974148748</t>
  </si>
  <si>
    <t>https://podminky.urs.cz/item/CS_URS_2024_01/998762203</t>
  </si>
  <si>
    <t>763</t>
  </si>
  <si>
    <t>Konstrukce suché výstavby</t>
  </si>
  <si>
    <t>189</t>
  </si>
  <si>
    <t>763131411</t>
  </si>
  <si>
    <t>Podhled ze sádrokartonových desek dvouvrstvá zavěšená spodní konstrukce z ocelových profilů CD, UD jednoduše opláštěná deskou standardní A, tl. 12,5 mm, bez izolace</t>
  </si>
  <si>
    <t>591227052</t>
  </si>
  <si>
    <t>https://podminky.urs.cz/item/CS_URS_2024_01/763131411</t>
  </si>
  <si>
    <t>190</t>
  </si>
  <si>
    <t>763131714</t>
  </si>
  <si>
    <t>Podhled ze sádrokartonových desek ostatní práce a konstrukce na podhledech ze sádrokartonových desek základní penetrační nátěr</t>
  </si>
  <si>
    <t>-132774597</t>
  </si>
  <si>
    <t>https://podminky.urs.cz/item/CS_URS_2024_01/763131714</t>
  </si>
  <si>
    <t>191</t>
  </si>
  <si>
    <t>998763303</t>
  </si>
  <si>
    <t>Přesun hmot pro konstrukce montované z desek sádrokartonových, sádrovláknitých, cementovláknitých nebo cementových stanovený z hmotnosti přesunovaného materiálu vodorovná dopravní vzdálenost do 50 m základní v objektech výšky přes 12 do 24 m</t>
  </si>
  <si>
    <t>-114469489</t>
  </si>
  <si>
    <t>https://podminky.urs.cz/item/CS_URS_2024_01/998763303</t>
  </si>
  <si>
    <t>764</t>
  </si>
  <si>
    <t>Konstrukce klempířské</t>
  </si>
  <si>
    <t>192</t>
  </si>
  <si>
    <t>764001801</t>
  </si>
  <si>
    <t>Demontáž klempířských konstrukcí podkladního plechu do suti</t>
  </si>
  <si>
    <t>1785768368</t>
  </si>
  <si>
    <t>https://podminky.urs.cz/item/CS_URS_2024_01/764001801</t>
  </si>
  <si>
    <t>193</t>
  </si>
  <si>
    <t>764001821</t>
  </si>
  <si>
    <t>Demontáž klempířských konstrukcí krytiny ze svitků nebo tabulí do suti</t>
  </si>
  <si>
    <t>775153777</t>
  </si>
  <si>
    <t>https://podminky.urs.cz/item/CS_URS_2024_01/764001821</t>
  </si>
  <si>
    <t>194</t>
  </si>
  <si>
    <t>764002851</t>
  </si>
  <si>
    <t>Demontáž klempířských konstrukcí oplechování parapetů do suti</t>
  </si>
  <si>
    <t>-2087518478</t>
  </si>
  <si>
    <t>https://podminky.urs.cz/item/CS_URS_2024_01/764002851</t>
  </si>
  <si>
    <t>195</t>
  </si>
  <si>
    <t>764002861</t>
  </si>
  <si>
    <t>Demontáž klempířských konstrukcí oplechování říms do suti</t>
  </si>
  <si>
    <t>-588259163</t>
  </si>
  <si>
    <t>https://podminky.urs.cz/item/CS_URS_2024_01/764002861</t>
  </si>
  <si>
    <t>196</t>
  </si>
  <si>
    <t>764004821</t>
  </si>
  <si>
    <t>Demontáž klempířských konstrukcí žlabu nástřešního do suti</t>
  </si>
  <si>
    <t>-332095942</t>
  </si>
  <si>
    <t>https://podminky.urs.cz/item/CS_URS_2024_01/764004821</t>
  </si>
  <si>
    <t>197</t>
  </si>
  <si>
    <t>764131411</t>
  </si>
  <si>
    <t>Krytina ze svitků nebo tabulí z měděného plechu s úpravou u okapů, prostupů a výčnělků střechy rovné drážkováním ze svitků rš 670 mm, sklon střechy do 30°</t>
  </si>
  <si>
    <t>279631576</t>
  </si>
  <si>
    <t>https://podminky.urs.cz/item/CS_URS_2024_01/764131411</t>
  </si>
  <si>
    <t>198</t>
  </si>
  <si>
    <t>764231467</t>
  </si>
  <si>
    <t>Oplechování střešních prvků z měděného plechu úžlabí rš 670 mm</t>
  </si>
  <si>
    <t>755920769</t>
  </si>
  <si>
    <t>https://podminky.urs.cz/item/CS_URS_2024_01/764231467</t>
  </si>
  <si>
    <t>199</t>
  </si>
  <si>
    <t>764236404</t>
  </si>
  <si>
    <t>Oplechování parapetů z měděného plechu rovných mechanicky kotvených, bez rohů rš 330 mm</t>
  </si>
  <si>
    <t>-1814651696</t>
  </si>
  <si>
    <t>https://podminky.urs.cz/item/CS_URS_2024_01/764236404</t>
  </si>
  <si>
    <t>200</t>
  </si>
  <si>
    <t>764238405</t>
  </si>
  <si>
    <t>Oplechování říms a ozdobných prvků z měděného plechu rovných, bez rohů mechanicky kotvené rš 400 mm</t>
  </si>
  <si>
    <t>-259019477</t>
  </si>
  <si>
    <t>https://podminky.urs.cz/item/CS_URS_2024_01/764238405</t>
  </si>
  <si>
    <t>201</t>
  </si>
  <si>
    <t>764238411</t>
  </si>
  <si>
    <t>Oplechování říms a ozdobných prvků z měděného plechu rovných, bez rohů mechanicky kotvené přes rš 670 mm</t>
  </si>
  <si>
    <t>-1934677851</t>
  </si>
  <si>
    <t>https://podminky.urs.cz/item/CS_URS_2024_01/764238411</t>
  </si>
  <si>
    <t>202</t>
  </si>
  <si>
    <t>764531404</t>
  </si>
  <si>
    <t>Žlab podokapní z měděného plechu včetně háků a čel půlkruhový rš 330 mm</t>
  </si>
  <si>
    <t>-1552039084</t>
  </si>
  <si>
    <t>https://podminky.urs.cz/item/CS_URS_2024_01/764531404</t>
  </si>
  <si>
    <t>203</t>
  </si>
  <si>
    <t>764531445</t>
  </si>
  <si>
    <t>Žlab podokapní z měděného plechu včetně háků a čel kotlík oválný (trychtýřový), rš žlabu/průměr svodu 400/120 mm</t>
  </si>
  <si>
    <t>-1837214394</t>
  </si>
  <si>
    <t>https://podminky.urs.cz/item/CS_URS_2024_01/764531445</t>
  </si>
  <si>
    <t>204</t>
  </si>
  <si>
    <t>764538423</t>
  </si>
  <si>
    <t>Svod z měděného plechu včetně objímek, kolen a odskoků kruhový, průměru 120 mm</t>
  </si>
  <si>
    <t>-1797578446</t>
  </si>
  <si>
    <t>https://podminky.urs.cz/item/CS_URS_2024_01/764538423</t>
  </si>
  <si>
    <t>205</t>
  </si>
  <si>
    <t>998764203</t>
  </si>
  <si>
    <t>Přesun hmot pro konstrukce klempířské stanovený procentní sazbou (%) z ceny vodorovná dopravní vzdálenost do 50 m s užitím mechanizace v objektech výšky přes 12 do 24 m</t>
  </si>
  <si>
    <t>-628921050</t>
  </si>
  <si>
    <t>https://podminky.urs.cz/item/CS_URS_2024_01/998764203</t>
  </si>
  <si>
    <t>206</t>
  </si>
  <si>
    <t>766621211</t>
  </si>
  <si>
    <t>Montáž oken dřevěných včetně montáže rámu plochy přes 1 m2 otevíravých do zdiva, výšky do 1,5 m</t>
  </si>
  <si>
    <t>-1385930477</t>
  </si>
  <si>
    <t>https://podminky.urs.cz/item/CS_URS_2024_01/766621211</t>
  </si>
  <si>
    <t>207</t>
  </si>
  <si>
    <t>611305899</t>
  </si>
  <si>
    <t>Atypické okno dvoukřídlové segmentové otvíravé  143x103 cm,vč.kování ,nátěru a zasklení</t>
  </si>
  <si>
    <t>-152004180</t>
  </si>
  <si>
    <t>208</t>
  </si>
  <si>
    <t>766621213</t>
  </si>
  <si>
    <t>Montáž oken dřevěných včetně montáže rámu plochy přes 1 m2 otevíravých do zdiva, výšky přes 2,5 m</t>
  </si>
  <si>
    <t>CS ÚRS 2025 02</t>
  </si>
  <si>
    <t>-83725536</t>
  </si>
  <si>
    <t>https://podminky.urs.cz/item/CS_URS_2025_02/766621213</t>
  </si>
  <si>
    <t>209</t>
  </si>
  <si>
    <t>611322610</t>
  </si>
  <si>
    <t>okno dřevěné tříkřídlové otvíravé a sklápěcí s poutcem 125 x 255 cm</t>
  </si>
  <si>
    <t>CS ÚRS 2024 12</t>
  </si>
  <si>
    <t>-652511624</t>
  </si>
  <si>
    <t>212</t>
  </si>
  <si>
    <t>766660162</t>
  </si>
  <si>
    <t>Montáž dveřních křídel dřevěných nebo plastových otevíravých do dřevěné rámové zárubně protipožárních jednokřídlových, šířky přes 800 mm</t>
  </si>
  <si>
    <t>2107056596</t>
  </si>
  <si>
    <t>https://podminky.urs.cz/item/CS_URS_2024_01/766660162</t>
  </si>
  <si>
    <t>213</t>
  </si>
  <si>
    <t>611656110</t>
  </si>
  <si>
    <t>dveře vnitřní požárně odolné,plné,odolnost EI (EW) 30 D3, 1křídlové 90 x 210 cm,vč dřevěné rámové zárubně</t>
  </si>
  <si>
    <t>-1916578181</t>
  </si>
  <si>
    <t>214</t>
  </si>
  <si>
    <t>766660411</t>
  </si>
  <si>
    <t>Montáž vchodových dveří včetně rámu do zdiva jednokřídlových bez nadsvětlíku</t>
  </si>
  <si>
    <t>742424688</t>
  </si>
  <si>
    <t>https://podminky.urs.cz/item/CS_URS_2024_01/766660411</t>
  </si>
  <si>
    <t>215</t>
  </si>
  <si>
    <t>611731910</t>
  </si>
  <si>
    <t>dveře dřevěné vchodové kazetové ,částečně prosklené, 90x210 cm,vč. dřevěné rámové zárubně a kování</t>
  </si>
  <si>
    <t>1264503950</t>
  </si>
  <si>
    <t>216</t>
  </si>
  <si>
    <t>766691811</t>
  </si>
  <si>
    <t>Demontáž parapetních desek šířky do 300 mm</t>
  </si>
  <si>
    <t>1164236384</t>
  </si>
  <si>
    <t>https://podminky.urs.cz/item/CS_URS_2024_01/766691811</t>
  </si>
  <si>
    <t>217</t>
  </si>
  <si>
    <t>766694116</t>
  </si>
  <si>
    <t>Montáž ostatních truhlářských konstrukcí parapetních desek dřevěných nebo plastových šířky do 300 mm</t>
  </si>
  <si>
    <t>-1972624908</t>
  </si>
  <si>
    <t>https://podminky.urs.cz/item/CS_URS_2024_01/766694116</t>
  </si>
  <si>
    <t>218</t>
  </si>
  <si>
    <t>60794102</t>
  </si>
  <si>
    <t>parapet dřevotřískový vnitřní povrch laminátový š 260mm</t>
  </si>
  <si>
    <t>-890239082</t>
  </si>
  <si>
    <t>219</t>
  </si>
  <si>
    <t>998766203</t>
  </si>
  <si>
    <t>Přesun hmot pro konstrukce truhlářské stanovený procentní sazbou (%) z ceny vodorovná dopravní vzdálenost do 50 m základní v objektech výšky přes 12 do 24 m</t>
  </si>
  <si>
    <t>630648690</t>
  </si>
  <si>
    <t>https://podminky.urs.cz/item/CS_URS_2024_01/998766203</t>
  </si>
  <si>
    <t>767</t>
  </si>
  <si>
    <t>Konstrukce zámečnické</t>
  </si>
  <si>
    <t>220</t>
  </si>
  <si>
    <t>767112812</t>
  </si>
  <si>
    <t>Demontáž stěn a příček pro zasklení svařovaných</t>
  </si>
  <si>
    <t>-1523466513</t>
  </si>
  <si>
    <t>https://podminky.urs.cz/item/CS_URS_2024_01/767112812</t>
  </si>
  <si>
    <t>221</t>
  </si>
  <si>
    <t>767161126</t>
  </si>
  <si>
    <t>Montáž zábradlí rovného z trubek nebo tenkostěnných profilů na ocelovou konstrukci, hmotnosti 1 m zábradlí přes 20 do 30 kg</t>
  </si>
  <si>
    <t>2144766659</t>
  </si>
  <si>
    <t>https://podminky.urs.cz/item/CS_URS_2024_01/767161126</t>
  </si>
  <si>
    <t>222</t>
  </si>
  <si>
    <t>140110489</t>
  </si>
  <si>
    <t>Výroba a dodávka žárově pozinkovaného zábradlí z ocelových profilů</t>
  </si>
  <si>
    <t>1223104184</t>
  </si>
  <si>
    <t>223</t>
  </si>
  <si>
    <t>767640311</t>
  </si>
  <si>
    <t>Montáž dveří ocelových nebo hliníkových vnitřních jednokřídlových</t>
  </si>
  <si>
    <t>-865092280</t>
  </si>
  <si>
    <t>https://podminky.urs.cz/item/CS_URS_2024_01/767640311</t>
  </si>
  <si>
    <t>224</t>
  </si>
  <si>
    <t>553411693</t>
  </si>
  <si>
    <t>dveře ocelové protipožární  EI  30 jednokřídlé s tepelnou izolací, 90 x 197 cm,vč. kování,zámek PZ,vložka,klika/klika,samozavírač</t>
  </si>
  <si>
    <t>1853361561</t>
  </si>
  <si>
    <t>225</t>
  </si>
  <si>
    <t>998767203</t>
  </si>
  <si>
    <t>Přesun hmot pro zámečnické konstrukce stanovený procentní sazbou (%) z ceny vodorovná dopravní vzdálenost do 50 m základní v objektech výšky přes 12 do 24 m</t>
  </si>
  <si>
    <t>-1001023018</t>
  </si>
  <si>
    <t>https://podminky.urs.cz/item/CS_URS_2024_01/998767203</t>
  </si>
  <si>
    <t>226</t>
  </si>
  <si>
    <t>-617254323</t>
  </si>
  <si>
    <t>227</t>
  </si>
  <si>
    <t>42681364</t>
  </si>
  <si>
    <t>228</t>
  </si>
  <si>
    <t>771474112</t>
  </si>
  <si>
    <t>Montáž soklů z dlaždic keramických lepených cementovým flexibilním lepidlem rovných, výšky přes 65 do 90 mm</t>
  </si>
  <si>
    <t>-950033487</t>
  </si>
  <si>
    <t>https://podminky.urs.cz/item/CS_URS_2024_01/771474112</t>
  </si>
  <si>
    <t>229</t>
  </si>
  <si>
    <t>210251752</t>
  </si>
  <si>
    <t>230</t>
  </si>
  <si>
    <t>998771203</t>
  </si>
  <si>
    <t>Přesun hmot pro podlahy z dlaždic stanovený procentní sazbou (%) z ceny vodorovná dopravní vzdálenost do 50 m základní v objektech výšky přes 12 do 24 m</t>
  </si>
  <si>
    <t>-764371290</t>
  </si>
  <si>
    <t>https://podminky.urs.cz/item/CS_URS_2024_01/998771203</t>
  </si>
  <si>
    <t>231</t>
  </si>
  <si>
    <t>1795258617</t>
  </si>
  <si>
    <t>232</t>
  </si>
  <si>
    <t>1802115224</t>
  </si>
  <si>
    <t>Práce a dodávky M</t>
  </si>
  <si>
    <t>21-M</t>
  </si>
  <si>
    <t>Elektromontáže</t>
  </si>
  <si>
    <t>233</t>
  </si>
  <si>
    <t>210100098</t>
  </si>
  <si>
    <t>Ukončení vodičů izolovaných s označením a zapojením na svorkovnici s otevřením a uzavřením krytu průřezu žíly do 6 mm2</t>
  </si>
  <si>
    <t>368555722</t>
  </si>
  <si>
    <t>https://podminky.urs.cz/item/CS_URS_2024_01/210100098</t>
  </si>
  <si>
    <t>234</t>
  </si>
  <si>
    <t>210100174</t>
  </si>
  <si>
    <t>Ukončení kabelů smršťovací koncovkou nebo páskou se zapojením bez letování počtu a průřezu žil 3 x 6 mm2</t>
  </si>
  <si>
    <t>-1362271077</t>
  </si>
  <si>
    <t>https://podminky.urs.cz/item/CS_URS_2024_01/210100174</t>
  </si>
  <si>
    <t>235</t>
  </si>
  <si>
    <t>210100258</t>
  </si>
  <si>
    <t>Ukončení kabelů smršťovací koncovkou nebo páskou se zapojením bez letování počtu a průřezu žil 5 x 1,5 až 4 mm2</t>
  </si>
  <si>
    <t>-1021020464</t>
  </si>
  <si>
    <t>https://podminky.urs.cz/item/CS_URS_2024_01/210100258</t>
  </si>
  <si>
    <t>236</t>
  </si>
  <si>
    <t>210800507</t>
  </si>
  <si>
    <t>Montáž izolovaných vodičů měděných do 1 kV uložených v trubkách nebo lištách zatažených CY, HO5V, HO7V, NYY, YY, průřezu žíly 6 mm2</t>
  </si>
  <si>
    <t>1952501182</t>
  </si>
  <si>
    <t>https://podminky.urs.cz/item/CS_URS_2024_01/210800507</t>
  </si>
  <si>
    <t>237</t>
  </si>
  <si>
    <t>341408260</t>
  </si>
  <si>
    <t>vodič silový s Cu jádrem CY H07 V-U 6 mm2</t>
  </si>
  <si>
    <t>-256287976</t>
  </si>
  <si>
    <t>238</t>
  </si>
  <si>
    <t>210800527</t>
  </si>
  <si>
    <t>Montáž izolovaných vodičů měděných do 1 kV uložených volně CY, HO5V, HO7V, NYY, YY, průřezu žíly 6 mm2</t>
  </si>
  <si>
    <t>1298097109</t>
  </si>
  <si>
    <t>https://podminky.urs.cz/item/CS_URS_2024_01/210800527</t>
  </si>
  <si>
    <t>239</t>
  </si>
  <si>
    <t>172736160</t>
  </si>
  <si>
    <t>240</t>
  </si>
  <si>
    <t>210810006</t>
  </si>
  <si>
    <t>Montáž izolovaných kabelů měděných bez ukončení do 1 kV uložených volně CYKY, CYKYD, CYKYDY, NYM, NYY, YSLY, 750 V, počtu a průřezu žil 3 x 2,5 mm2</t>
  </si>
  <si>
    <t>-816845619</t>
  </si>
  <si>
    <t>https://podminky.urs.cz/item/CS_URS_2024_01/210810006</t>
  </si>
  <si>
    <t>241</t>
  </si>
  <si>
    <t>341110360</t>
  </si>
  <si>
    <t>kabel silový s Cu jádrem CYKY 3x2,5 mm2</t>
  </si>
  <si>
    <t>-612132718</t>
  </si>
  <si>
    <t>242</t>
  </si>
  <si>
    <t>210810016</t>
  </si>
  <si>
    <t>Montáž izolovaných kabelů měděných bez ukončení do 1 kV uložených volně CYKY, CYKYD, CYKYDY, NYM, NYY, YSLY, 750 V, počtu a průřezu žil 5 x 2,5 mm2</t>
  </si>
  <si>
    <t>-1633855478</t>
  </si>
  <si>
    <t>https://podminky.urs.cz/item/CS_URS_2024_01/210810016</t>
  </si>
  <si>
    <t>243</t>
  </si>
  <si>
    <t>341110940</t>
  </si>
  <si>
    <t>kabel silový s Cu jádrem CYKY 5x2,5 mm2</t>
  </si>
  <si>
    <t>1802151376</t>
  </si>
  <si>
    <t>244</t>
  </si>
  <si>
    <t>348900001</t>
  </si>
  <si>
    <t>A, C svítidlo přisazené s LED zdrojem 24W, IP65, 1LH3484CL</t>
  </si>
  <si>
    <t>s</t>
  </si>
  <si>
    <t>1198294647</t>
  </si>
  <si>
    <t>245</t>
  </si>
  <si>
    <t>210810017</t>
  </si>
  <si>
    <t>Montáž izolovaných kabelů měděných bez ukončení do 1 kV uložených volně CYKY, CYKYD, CYKYDY, NYM, NYY, YSLY, 750 V, počtu a průřezu žil 5 x 4 mm2</t>
  </si>
  <si>
    <t>1950673075</t>
  </si>
  <si>
    <t>https://podminky.urs.cz/item/CS_URS_2024_01/210810017</t>
  </si>
  <si>
    <t>246</t>
  </si>
  <si>
    <t>341110980</t>
  </si>
  <si>
    <t>kabel silový s Cu jádrem CYKY 5x4 mm2</t>
  </si>
  <si>
    <t>-1721950422</t>
  </si>
  <si>
    <t>247</t>
  </si>
  <si>
    <t>-1390537344</t>
  </si>
  <si>
    <t>33-M</t>
  </si>
  <si>
    <t>Montáže dopr.zaříz.,sklad. zař. a váh</t>
  </si>
  <si>
    <t>248</t>
  </si>
  <si>
    <t>330030122</t>
  </si>
  <si>
    <t>Montáž a dodávka výtah osobní například MonoSpace 300 DX 8 stanice+ 8nástupiště,trakční,nosnost 1000kg,,rychlost 1m/s,zdvih 17950mm.,včetně zabezpečení vstupu do výtahu pomocí 8 čteček čipových karet,120 čipových karet, podrobná specifikace viz příloha</t>
  </si>
  <si>
    <t>410645554</t>
  </si>
  <si>
    <t>https://podminky.urs.cz/item/CS_URS_2024_01/330030122</t>
  </si>
  <si>
    <t>46-M</t>
  </si>
  <si>
    <t>Zemní práce při extr.mont.pracích</t>
  </si>
  <si>
    <t>249</t>
  </si>
  <si>
    <t>971012311</t>
  </si>
  <si>
    <t>Vybourání výplní otvorů z lehkých betonů z prefabrikovaných stěnových dílců tl. přes 150 mm, plochy do 0,25 m2</t>
  </si>
  <si>
    <t>-2090699728</t>
  </si>
  <si>
    <t>https://podminky.urs.cz/item/CS_URS_2024_01/971012311</t>
  </si>
  <si>
    <t>250</t>
  </si>
  <si>
    <t>972033261</t>
  </si>
  <si>
    <t>Vybourání otvorů v klenbách z cihel bez odstranění podlahy a násypu, plochy do 0,09 m2, tl. do 300 mm</t>
  </si>
  <si>
    <t>573181830</t>
  </si>
  <si>
    <t>https://podminky.urs.cz/item/CS_URS_2024_01/972033261</t>
  </si>
  <si>
    <t>251</t>
  </si>
  <si>
    <t>971033261</t>
  </si>
  <si>
    <t>Vybourání otvorů ve zdivu základovém nebo nadzákladovém z cihel, tvárnic, příčkovek z cihel pálených na maltu vápennou nebo vápenocementovou plochy do 0,0225 m2, tl. do 600 mm</t>
  </si>
  <si>
    <t>-708054078</t>
  </si>
  <si>
    <t>https://podminky.urs.cz/item/CS_URS_2024_01/971033261</t>
  </si>
  <si>
    <t>252</t>
  </si>
  <si>
    <t>460690031</t>
  </si>
  <si>
    <t>Osazení kotevních prvků hmoždinek včetně vyvrtání otvorů, pro upevnění elektroinstalací ve stěnách cihelných, vnějšího průměru do 8 mm</t>
  </si>
  <si>
    <t>-1626029572</t>
  </si>
  <si>
    <t>https://podminky.urs.cz/item/CS_URS_2024_01/460690031</t>
  </si>
  <si>
    <t>253</t>
  </si>
  <si>
    <t>562810840</t>
  </si>
  <si>
    <t>hmoždinka do dutých stěn a stropů 8mm</t>
  </si>
  <si>
    <t>tis kus</t>
  </si>
  <si>
    <t>307891622</t>
  </si>
  <si>
    <t>254</t>
  </si>
  <si>
    <t>460690071</t>
  </si>
  <si>
    <t>Osazení kotevních prvků hmoždinek včetně vyvrtání otvorů, pro upevnění elektroinstalací ve stropech železobetonových, vnějšího průměru do 8 mm</t>
  </si>
  <si>
    <t>-1288795859</t>
  </si>
  <si>
    <t>https://podminky.urs.cz/item/CS_URS_2024_01/460690071</t>
  </si>
  <si>
    <t>255</t>
  </si>
  <si>
    <t>-1758850679</t>
  </si>
  <si>
    <t>HZS</t>
  </si>
  <si>
    <t>Hodinové zúčtovací sazby</t>
  </si>
  <si>
    <t>256</t>
  </si>
  <si>
    <t>HZS2222</t>
  </si>
  <si>
    <t>Hodinové zúčtovací sazby profesí PSV provádění stavebních instalací topenář odborný</t>
  </si>
  <si>
    <t>hod</t>
  </si>
  <si>
    <t>512</t>
  </si>
  <si>
    <t>740237902</t>
  </si>
  <si>
    <t>https://podminky.urs.cz/item/CS_URS_2024_01/HZS2222</t>
  </si>
  <si>
    <t>VRN</t>
  </si>
  <si>
    <t>Vedlejší rozpočtové náklady</t>
  </si>
  <si>
    <t>VRN1</t>
  </si>
  <si>
    <t>Průzkumné, geodetické a projektové práce</t>
  </si>
  <si>
    <t>257</t>
  </si>
  <si>
    <t>011324000</t>
  </si>
  <si>
    <t>Archeologický průzkum</t>
  </si>
  <si>
    <t>…</t>
  </si>
  <si>
    <t>1024</t>
  </si>
  <si>
    <t>-829194221</t>
  </si>
  <si>
    <t>https://podminky.urs.cz/item/CS_URS_2024_01/011324000</t>
  </si>
  <si>
    <t>258</t>
  </si>
  <si>
    <t>012203000</t>
  </si>
  <si>
    <t>Geodetické práce při provádění stavby</t>
  </si>
  <si>
    <t>-1050401637</t>
  </si>
  <si>
    <t>https://podminky.urs.cz/item/CS_URS_2024_01/012203000</t>
  </si>
  <si>
    <t>259</t>
  </si>
  <si>
    <t>012303000</t>
  </si>
  <si>
    <t>Geodetické práce po výstavbě</t>
  </si>
  <si>
    <t>-305884923</t>
  </si>
  <si>
    <t>https://podminky.urs.cz/item/CS_URS_2024_01/012303000</t>
  </si>
  <si>
    <t>260</t>
  </si>
  <si>
    <t>013254000</t>
  </si>
  <si>
    <t>Dokumentace skutečného provedení stavby</t>
  </si>
  <si>
    <t>-1632433099</t>
  </si>
  <si>
    <t>https://podminky.urs.cz/item/CS_URS_2024_01/013254000</t>
  </si>
  <si>
    <t>VRN3</t>
  </si>
  <si>
    <t>Zařízení staveniště</t>
  </si>
  <si>
    <t>261</t>
  </si>
  <si>
    <t>032103000</t>
  </si>
  <si>
    <t>Náklady na stavební buňky</t>
  </si>
  <si>
    <t>1842817265</t>
  </si>
  <si>
    <t>https://podminky.urs.cz/item/CS_URS_2024_01/032103000</t>
  </si>
  <si>
    <t>262</t>
  </si>
  <si>
    <t>032903000</t>
  </si>
  <si>
    <t>Náklady na provoz a údržbu vybavení staveniště</t>
  </si>
  <si>
    <t>502013020</t>
  </si>
  <si>
    <t>https://podminky.urs.cz/item/CS_URS_2024_01/032903000</t>
  </si>
  <si>
    <t>263</t>
  </si>
  <si>
    <t>034103000</t>
  </si>
  <si>
    <t>Oplocení staveniště</t>
  </si>
  <si>
    <t>-1078848917</t>
  </si>
  <si>
    <t>https://podminky.urs.cz/item/CS_URS_2024_01/034103000</t>
  </si>
  <si>
    <t>264</t>
  </si>
  <si>
    <t>034203000</t>
  </si>
  <si>
    <t>Opatření na ochranu pozemků sousedních se staveništěm</t>
  </si>
  <si>
    <t>245127561</t>
  </si>
  <si>
    <t>https://podminky.urs.cz/item/CS_URS_2024_01/034203000</t>
  </si>
  <si>
    <t>265</t>
  </si>
  <si>
    <t>034503000</t>
  </si>
  <si>
    <t>Informační tabule na staveništi</t>
  </si>
  <si>
    <t>1827510556</t>
  </si>
  <si>
    <t>https://podminky.urs.cz/item/CS_URS_2024_01/034503000</t>
  </si>
  <si>
    <t>266</t>
  </si>
  <si>
    <t>039103000</t>
  </si>
  <si>
    <t>Rozebrání, bourání a odvoz zařízení staveniště</t>
  </si>
  <si>
    <t>522340897</t>
  </si>
  <si>
    <t>https://podminky.urs.cz/item/CS_URS_2024_01/039103000</t>
  </si>
  <si>
    <t>VRN5</t>
  </si>
  <si>
    <t>Finanční náklady</t>
  </si>
  <si>
    <t>267</t>
  </si>
  <si>
    <t>051002000</t>
  </si>
  <si>
    <t>Pojistné</t>
  </si>
  <si>
    <t>901249271</t>
  </si>
  <si>
    <t>https://podminky.urs.cz/item/CS_URS_2024_01/051002000</t>
  </si>
  <si>
    <t>268</t>
  </si>
  <si>
    <t>056002000</t>
  </si>
  <si>
    <t>Bankovní záruka</t>
  </si>
  <si>
    <t>-292567387</t>
  </si>
  <si>
    <t>https://podminky.urs.cz/item/CS_URS_2024_01/056002000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</si>
  <si>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</si>
  <si>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</si>
  <si>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</si>
  <si>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</si>
  <si>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</si>
  <si>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</si>
  <si>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</si>
  <si>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</si>
  <si>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</si>
  <si>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</si>
  <si>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</si>
  <si>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</si>
  <si>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</si>
  <si>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</si>
  <si>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</si>
  <si>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</si>
  <si>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</si>
  <si>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</si>
  <si>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</si>
  <si>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</si>
  <si>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</si>
  <si>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</si>
  <si>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</si>
  <si>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</si>
  <si>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</si>
  <si>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</si>
  <si>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</si>
  <si>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</si>
  <si>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</si>
  <si>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</si>
  <si>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</si>
  <si>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</si>
  <si>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</si>
  <si>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</si>
  <si>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</si>
  <si>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</si>
  <si>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</si>
  <si>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</si>
  <si>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</si>
  <si>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</si>
  <si>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</si>
  <si>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</si>
  <si>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</si>
  <si>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</si>
  <si>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</si>
  <si>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</si>
  <si>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</si>
  <si>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</si>
  <si>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</si>
  <si>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</si>
  <si>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</si>
  <si>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</si>
  <si>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</si>
  <si>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</si>
  <si>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</si>
  <si>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</si>
  <si>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</si>
  <si>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</si>
  <si>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</si>
  <si>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</si>
  <si>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</si>
  <si>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</si>
  <si>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</si>
  <si>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</si>
  <si>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</si>
  <si>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</si>
  <si>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</si>
  <si>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</si>
  <si>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</si>
  <si>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</si>
  <si>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</si>
  <si>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</si>
  <si>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</si>
  <si>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</si>
  <si>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</si>
  <si>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</si>
  <si>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</si>
  <si>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</si>
  <si>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</si>
  <si>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</si>
  <si>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</si>
  <si>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</si>
  <si>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</si>
  <si>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</si>
  <si>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</si>
  <si>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</si>
  <si>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</si>
  <si>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</si>
  <si>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</si>
  <si>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</si>
  <si>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</si>
  <si>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</si>
  <si>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</si>
  <si>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</si>
  <si>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</si>
  <si>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</si>
  <si>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</si>
  <si>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</si>
  <si>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</si>
  <si>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</si>
  <si>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</si>
  <si>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</si>
  <si>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</si>
  <si>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</si>
  <si>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</si>
  <si>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</si>
  <si>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</si>
  <si>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</si>
  <si>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</si>
  <si>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</si>
  <si>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</si>
  <si>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</si>
  <si>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</si>
  <si>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</si>
  <si>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</si>
  <si>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</si>
  <si>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</si>
  <si>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</si>
  <si>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</si>
  <si>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</si>
  <si>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</si>
  <si>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</si>
  <si>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</si>
  <si>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</si>
  <si>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</si>
  <si>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</si>
  <si>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</si>
  <si>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</si>
  <si>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</si>
  <si>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</si>
  <si>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</si>
  <si>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</si>
  <si>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</si>
  <si>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</si>
  <si>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</si>
  <si>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</si>
  <si>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</si>
  <si>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</si>
  <si>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</si>
  <si>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</si>
  <si>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</si>
  <si>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</si>
  <si>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</si>
  <si>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</si>
  <si>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</si>
  <si>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</si>
  <si>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</si>
  <si>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</si>
  <si>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</si>
  <si>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</si>
  <si>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</si>
  <si>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</si>
  <si>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</si>
  <si>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</si>
  <si>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</si>
  <si>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</si>
  <si>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</si>
  <si>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</si>
  <si>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</si>
  <si>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</si>
  <si>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</si>
  <si>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</si>
  <si>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</si>
  <si>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</si>
  <si>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</si>
  <si>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</si>
  <si>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</si>
  <si>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</si>
  <si>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</si>
  <si>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</si>
  <si>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</si>
  <si>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</si>
  <si>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</si>
  <si>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</si>
  <si>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</si>
  <si>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</si>
  <si>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</si>
  <si>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</si>
  <si>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</si>
  <si>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</si>
  <si>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</si>
  <si>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</si>
  <si>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</si>
  <si>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</si>
  <si>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</si>
  <si>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</si>
  <si>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</si>
  <si>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</si>
  <si>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Čipové karty - 120 ks</t>
  </si>
  <si>
    <t>Čtečka karet u všech výtahových dveří - 8 ks</t>
  </si>
  <si>
    <t>Ano - standby režim ovládacího panelu, pohonné jednotky a signalizace</t>
  </si>
  <si>
    <t>Pohotovostní režim</t>
  </si>
  <si>
    <t>Systém pohonu s rekuperací</t>
  </si>
  <si>
    <t>Rezistorové brždění / Rekuperační pohon</t>
  </si>
  <si>
    <t>Ovládání osvětlení v kabině, automatické</t>
  </si>
  <si>
    <t>Provoz osvětlení kabiny</t>
  </si>
  <si>
    <t>Ano, obousměrné komunikační zařízení v kabině výtahu</t>
  </si>
  <si>
    <t>Obousměrný komunikátor</t>
  </si>
  <si>
    <t>Ano - osvětlení šachty výtahu, standardní kabeláž</t>
  </si>
  <si>
    <t>Osvětlení šachty</t>
  </si>
  <si>
    <t>Ano - detekce požáru, manuální spínač, dveře zavřené</t>
  </si>
  <si>
    <t>Detekce požáru</t>
  </si>
  <si>
    <t>el. energie vč. baterií</t>
  </si>
  <si>
    <t xml:space="preserve">Ano - nouzový dojezd na baterie do nejbližší stanice v případě výpadku </t>
  </si>
  <si>
    <t>Nouzový bateriový pohon</t>
  </si>
  <si>
    <t>Ano - nouzové osvětlení kabiny, separátní osvětlení</t>
  </si>
  <si>
    <t>Nouzové osvětlení kabiny</t>
  </si>
  <si>
    <t>Ano - automatické dorovnávání polohy kabiny ve stanici</t>
  </si>
  <si>
    <t>Automatické vyrovnávání polohy kabiny</t>
  </si>
  <si>
    <t>EN81-58 EW60</t>
  </si>
  <si>
    <t>Požární odolnost šachetních dveří</t>
  </si>
  <si>
    <t>Doplňky preventivní ochrany</t>
  </si>
  <si>
    <t>Čtečka karet (není dodávkou výtahové technologie)</t>
  </si>
  <si>
    <t xml:space="preserve">Typ spínače pro blokaci kabinových voleb </t>
  </si>
  <si>
    <t>(umístěné na povrchu), pro možnost blokace ovládání výtahu</t>
  </si>
  <si>
    <t>Ano - příprava pro napojení externí čtečky v ovládacím panelu</t>
  </si>
  <si>
    <t>Blokace kabinových voleb</t>
  </si>
  <si>
    <t>Doplňky uživatelského ovládání výtahu</t>
  </si>
  <si>
    <t>nouzového otevření</t>
  </si>
  <si>
    <t xml:space="preserve">Ano - zámek automatických dveří, mechanický zámek se zařízením </t>
  </si>
  <si>
    <t>Automatické zamykání šachetních dveří</t>
  </si>
  <si>
    <t>Ano - nouzový intercom mezi kabinou a rozváděčem výtahu</t>
  </si>
  <si>
    <t>Nouzový interkom</t>
  </si>
  <si>
    <t>Ano - indukční smyčka, anténa předinstalována</t>
  </si>
  <si>
    <t>Indukční smyčka</t>
  </si>
  <si>
    <t>a orientace, nepřetržitý provoz</t>
  </si>
  <si>
    <t xml:space="preserve"> pro osoby se sníženou schopností pohybu </t>
  </si>
  <si>
    <t>Ano - zvuková signalizace v kabině při průjezdu stanicemi, určeno</t>
  </si>
  <si>
    <t>Akustická podpora pro handicapované</t>
  </si>
  <si>
    <t>Ano - nouzový STOP v šachtě se dvěma bezpečnostními spínači</t>
  </si>
  <si>
    <t>Nouzový vypínač STOP</t>
  </si>
  <si>
    <t>Ano - LAN žíla ve vlečném kabelu</t>
  </si>
  <si>
    <t>Digitální linka ve vlečném kabelu</t>
  </si>
  <si>
    <t>Ano - hlásič pater, hlasový modul umístěn v ovládacím panelu kabiny</t>
  </si>
  <si>
    <t>Hlásič pater</t>
  </si>
  <si>
    <t>Ano - zvonek alarmu na střeše kabiny</t>
  </si>
  <si>
    <t>Zvonek ALARM</t>
  </si>
  <si>
    <t>nebo předmět.</t>
  </si>
  <si>
    <t>uzavření v případě, že se ve vstupu stále nalézá osoba</t>
  </si>
  <si>
    <t xml:space="preserve">Pomocí senzorových paprsků detekuje prostor dveří a zabrání jejich </t>
  </si>
  <si>
    <t xml:space="preserve">Zajišťuje maximální bezpečnost při vstupu do kabiny výtahu. </t>
  </si>
  <si>
    <t>Světelná clona</t>
  </si>
  <si>
    <t>Zabezpečení vstupu do kabiny</t>
  </si>
  <si>
    <t>Ano, akustický gong při příjezdu, na kabině, elektronický, 2x pro směr dolů</t>
  </si>
  <si>
    <t>Gong v kabině</t>
  </si>
  <si>
    <t>Bezbariérovost a bezpečnost</t>
  </si>
  <si>
    <t>(před zastavením výtahu)</t>
  </si>
  <si>
    <t>Ano</t>
  </si>
  <si>
    <t xml:space="preserve">Předotevírání dveří ve dveřní zóně </t>
  </si>
  <si>
    <t>Doplňky řízení výtahu</t>
  </si>
  <si>
    <t>Umístění: na dveřním rámu</t>
  </si>
  <si>
    <t>LCD displej segmentovaný</t>
  </si>
  <si>
    <t>Materiál: polykarbonát</t>
  </si>
  <si>
    <t>směru jízdy ve všech ostatních nástupištích</t>
  </si>
  <si>
    <t xml:space="preserve">Ukazatel polohy kabiny v hlavním nástupišti a ukazatele příštího </t>
  </si>
  <si>
    <t>Kombinace indikátorů</t>
  </si>
  <si>
    <t>Signalizační prvky v nástupišti</t>
  </si>
  <si>
    <t>součástí dodávky výtahu</t>
  </si>
  <si>
    <t xml:space="preserve">přivolání výtahu, ve všech podlažích. Samotná čtečka není </t>
  </si>
  <si>
    <t xml:space="preserve">Příprava pro napojení externí čtečky pro možnost blokace </t>
  </si>
  <si>
    <t>Další funkce</t>
  </si>
  <si>
    <t>Podsvětlení tlačítek: bílá barva</t>
  </si>
  <si>
    <t>Materiál krycí desky: broušená nerezová ocel</t>
  </si>
  <si>
    <t>Přivolávače na zdi</t>
  </si>
  <si>
    <t>Kombinace přivolávačů</t>
  </si>
  <si>
    <t>Ovládací prvky v nástupišti</t>
  </si>
  <si>
    <t>tlačítko pro otevření dveří</t>
  </si>
  <si>
    <t>tlačítko pro zavření dveří</t>
  </si>
  <si>
    <t>Štítky s Braille znaky vedle tlačítek</t>
  </si>
  <si>
    <t>Zelené tlačítko hlavní stanice</t>
  </si>
  <si>
    <t>Reliéfní značení</t>
  </si>
  <si>
    <t>Tlačítka: kulatá</t>
  </si>
  <si>
    <t>LCD displej</t>
  </si>
  <si>
    <t>Částečná výška</t>
  </si>
  <si>
    <t>Typ a provedení panelu</t>
  </si>
  <si>
    <t>Ovládací prvky kabiny</t>
  </si>
  <si>
    <t>Uživatelské rozhraní</t>
  </si>
  <si>
    <t>strukturovaná nerezová ocel</t>
  </si>
  <si>
    <t>X</t>
  </si>
  <si>
    <t>E1</t>
  </si>
  <si>
    <t>E2</t>
  </si>
  <si>
    <t>Požární odolnost</t>
  </si>
  <si>
    <t>Provedení dveří</t>
  </si>
  <si>
    <t>Vzdálenost mezi patry</t>
  </si>
  <si>
    <t xml:space="preserve">Hlavní nástupiště </t>
  </si>
  <si>
    <t>Značení</t>
  </si>
  <si>
    <t>Číslo nástupiště</t>
  </si>
  <si>
    <t>Kotvení vodítek-chemické hmoždinky (cihlová šachta)</t>
  </si>
  <si>
    <t>Kotvení dveří-chemické hmoždinky (cihlová šachta)</t>
  </si>
  <si>
    <t>Dodatečné vlastnosti</t>
  </si>
  <si>
    <t>Materiál šachetních dveří</t>
  </si>
  <si>
    <t>Standardní rám</t>
  </si>
  <si>
    <t>Rám dveří</t>
  </si>
  <si>
    <t>Materiál kabinových dveří</t>
  </si>
  <si>
    <t>dvoupanelové stranové, pravé</t>
  </si>
  <si>
    <t>Typ dveří</t>
  </si>
  <si>
    <t>Dveře</t>
  </si>
  <si>
    <t>Umístění: na pravé boční stěně</t>
  </si>
  <si>
    <t>broušená nerezová ocel</t>
  </si>
  <si>
    <t>Madlo</t>
  </si>
  <si>
    <t>Částečná šířka/Částečná výška</t>
  </si>
  <si>
    <t>Zrcadlo</t>
  </si>
  <si>
    <t>Příslušenství</t>
  </si>
  <si>
    <t>Béžová guma</t>
  </si>
  <si>
    <t>Materiál a barva</t>
  </si>
  <si>
    <t>Podlaha</t>
  </si>
  <si>
    <t>Přímé osvětlení, kruhové LED</t>
  </si>
  <si>
    <t>Typ a materiál</t>
  </si>
  <si>
    <t>Strop</t>
  </si>
  <si>
    <t>Čelní stěna</t>
  </si>
  <si>
    <t>Stěny kabiny</t>
  </si>
  <si>
    <t>Vertikální panely</t>
  </si>
  <si>
    <t>Orientace stěnových panelů</t>
  </si>
  <si>
    <t>Stěny</t>
  </si>
  <si>
    <t>Interiér</t>
  </si>
  <si>
    <t xml:space="preserve">  </t>
  </si>
  <si>
    <t>Výtah V_osobni</t>
  </si>
  <si>
    <t>MATERIÁLY A PROVEDENÍ</t>
  </si>
  <si>
    <t>Materiál strukturovaná nerezová ocel</t>
  </si>
  <si>
    <t>Servisní panel je bez požární odolnosti</t>
  </si>
  <si>
    <t>Servisní panel je zabudován v rámu šachetních dveří</t>
  </si>
  <si>
    <t xml:space="preserve">umístěn v 8. podlaží </t>
  </si>
  <si>
    <t>a nouzové vyproštění</t>
  </si>
  <si>
    <t xml:space="preserve">Servisní panel pro údržbu </t>
  </si>
  <si>
    <t>práh s přechodovou lištou</t>
  </si>
  <si>
    <t>Typ prahu kabinových dveří</t>
  </si>
  <si>
    <t xml:space="preserve">(Přední / Zadní vstup) (mm) </t>
  </si>
  <si>
    <t xml:space="preserve">2180 / 2180 </t>
  </si>
  <si>
    <t xml:space="preserve">Výška dveřního otvoru </t>
  </si>
  <si>
    <t xml:space="preserve">900 x 2000 </t>
  </si>
  <si>
    <t>Rozměr dveří (ŠxV) (mm)</t>
  </si>
  <si>
    <t xml:space="preserve">1100 x 2100 x 2100 </t>
  </si>
  <si>
    <t>Rozměry kabiny (ŠxHxV) (mm)</t>
  </si>
  <si>
    <t>Kabina a dveře</t>
  </si>
  <si>
    <t>3 fázový TN-S/MSW 5 - rozměry viz dispoziční výkresy dodavatele výtahu</t>
  </si>
  <si>
    <t>Typ napájení</t>
  </si>
  <si>
    <t xml:space="preserve">3 x 400 / 50 </t>
  </si>
  <si>
    <t>Přívod proudu k výtahu (V / Hz)</t>
  </si>
  <si>
    <t>Hlavní pojistky v rozvaděči (A)</t>
  </si>
  <si>
    <t>LED osvětlení šachty</t>
  </si>
  <si>
    <t>Typ osvětlení šachty</t>
  </si>
  <si>
    <t xml:space="preserve">Záběrový proud včetně osvětlení šachty (A) </t>
  </si>
  <si>
    <t>Jmenovitý proud s osvětlením šachty (A)</t>
  </si>
  <si>
    <t>Bezpřevodový</t>
  </si>
  <si>
    <t>Pohon</t>
  </si>
  <si>
    <t>Mechanické komponenty a stroj</t>
  </si>
  <si>
    <t>Montážní oka - dodávka výtahové technologie (pouze dodávka bez montáže)</t>
  </si>
  <si>
    <t>Zděná</t>
  </si>
  <si>
    <t>Materiál šachty</t>
  </si>
  <si>
    <t>Zařízení pro nízký horní přejezd</t>
  </si>
  <si>
    <t>Standardní prohlubeň</t>
  </si>
  <si>
    <t>Zařízení pro nízkou prohlubeň</t>
  </si>
  <si>
    <t>2800 (po spodní hranu montážních ok)</t>
  </si>
  <si>
    <t xml:space="preserve">Výška horního přejezdu (mm) </t>
  </si>
  <si>
    <t>Hloubka prohlubně (mm)</t>
  </si>
  <si>
    <t xml:space="preserve">1600 x 2630 </t>
  </si>
  <si>
    <t>Rozměry šachty (mm)</t>
  </si>
  <si>
    <t>Konstrukce šachty</t>
  </si>
  <si>
    <t>EN 81-70:2021+A1:2022</t>
  </si>
  <si>
    <t xml:space="preserve">EN 81-73:2020 </t>
  </si>
  <si>
    <t>EN 81-21:2018 2022</t>
  </si>
  <si>
    <t>EN 81-20:2020</t>
  </si>
  <si>
    <t>Předpisy</t>
  </si>
  <si>
    <t>řídící systém s 1 výtahem (Simplex).</t>
  </si>
  <si>
    <t>jednosměrné sběrné řízení směrem dolů</t>
  </si>
  <si>
    <t>Typ řízení</t>
  </si>
  <si>
    <t>Zadní vstupy</t>
  </si>
  <si>
    <t>Přední vstupy</t>
  </si>
  <si>
    <t>Počet stanic</t>
  </si>
  <si>
    <t xml:space="preserve">17.95 </t>
  </si>
  <si>
    <t>Zdvih (m)</t>
  </si>
  <si>
    <t>180 / hod</t>
  </si>
  <si>
    <t>Počet startů</t>
  </si>
  <si>
    <t>Rychlost (m/s)</t>
  </si>
  <si>
    <t xml:space="preserve">1000 / 13  </t>
  </si>
  <si>
    <t>Nosnost (kg/osob)</t>
  </si>
  <si>
    <t>Horní část šachty</t>
  </si>
  <si>
    <t>Umístění výtahového stroje</t>
  </si>
  <si>
    <t>Zařízení vybavené zabudovanou konektivitou pro API řešení</t>
  </si>
  <si>
    <t xml:space="preserve">Digitální služby </t>
  </si>
  <si>
    <t>Ocelová lana</t>
  </si>
  <si>
    <t>Nosné prostředky</t>
  </si>
  <si>
    <t>Osobní výtah</t>
  </si>
  <si>
    <t>Typ výtahu</t>
  </si>
  <si>
    <t>Základní nabídka</t>
  </si>
  <si>
    <t>V_osobni</t>
  </si>
  <si>
    <t xml:space="preserve">Datum:                       </t>
  </si>
  <si>
    <t>ZŠ Kremnická 98/18, Kutná hora</t>
  </si>
  <si>
    <t xml:space="preserve">Název stavby:  </t>
  </si>
  <si>
    <t>PRO VERTIKÁLNÍ PŘEPRAVU OSOB</t>
  </si>
  <si>
    <t>TECHNICKÁ ZPRÁVA ZAŘÍZENÍ</t>
  </si>
  <si>
    <t>výtah musí být vybaven zařízením: monitoring výtahu - sledování výtahu na dálku - vzdálené připojení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</si>
</sst>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  <font>
      <sz val="8"/>
      <name val="Arial CE"/>
      <family val="2"/>
      <charset val="1"/>
    </font>
    <font>
      <b/>
      <sz val="11"/>
      <color theme="1"/>
      <name val="Calibri"/>
      <family val="2"/>
      <charset val="238"/>
    </font>
    <font>
      <b/>
      <sz val="11"/>
      <color rgb="FF0070C0"/>
      <name val="Calibri"/>
      <family val="2"/>
      <charset val="238"/>
    </font>
    <font>
      <b/>
      <sz val="11"/>
      <name val="Calibri"/>
      <family val="2"/>
      <charset val="238"/>
    </font>
    <font>
      <b/>
      <sz val="16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5" fillId="0" borderId="0" applyNumberFormat="0" applyFill="0" applyBorder="0" applyAlignment="0" applyProtection="0"/>
    <xf numFmtId="0" fontId="47" fillId="0" borderId="1"/>
  </cellStyleXfs>
  <cellXfs count="36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18" fillId="4" borderId="9" xfId="0" applyFont="1" applyFill="1" applyBorder="1" applyAlignment="1" applyProtection="1">
      <alignment horizontal="center" vertical="center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19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6" fillId="0" borderId="15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166" fontId="16" fillId="0" borderId="0" xfId="0" applyNumberFormat="1" applyFont="1" applyBorder="1" applyAlignment="1" applyProtection="1">
      <alignment vertical="center"/>
    </xf>
    <xf numFmtId="4" fontId="16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5" fillId="0" borderId="15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4" fontId="25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  <xf numFmtId="4" fontId="25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8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8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</xf>
    <xf numFmtId="0" fontId="18" fillId="4" borderId="18" xfId="0" applyFont="1" applyFill="1" applyBorder="1" applyAlignment="1" applyProtection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0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8" fillId="0" borderId="13" xfId="0" applyNumberFormat="1" applyFont="1" applyBorder="1" applyAlignment="1" applyProtection="1"/>
    <xf numFmtId="166" fontId="28" fillId="0" borderId="14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8" fillId="0" borderId="23" xfId="0" applyFont="1" applyBorder="1" applyAlignment="1" applyProtection="1">
      <alignment horizontal="center" vertical="center"/>
    </xf>
    <xf numFmtId="49" fontId="18" fillId="0" borderId="23" xfId="0" applyNumberFormat="1" applyFont="1" applyBorder="1" applyAlignment="1" applyProtection="1">
      <alignment horizontal="left" vertical="center" wrapText="1"/>
    </xf>
    <xf numFmtId="0" fontId="18" fillId="0" borderId="23" xfId="0" applyFont="1" applyBorder="1" applyAlignment="1" applyProtection="1">
      <alignment horizontal="left" vertical="center" wrapText="1"/>
    </xf>
    <xf numFmtId="0" fontId="18" fillId="0" borderId="23" xfId="0" applyFont="1" applyBorder="1" applyAlignment="1" applyProtection="1">
      <alignment horizontal="center" vertical="center" wrapText="1"/>
    </xf>
    <xf numFmtId="167" fontId="18" fillId="0" borderId="23" xfId="0" applyNumberFormat="1" applyFont="1" applyBorder="1" applyAlignment="1" applyProtection="1">
      <alignment vertical="center"/>
    </xf>
    <xf numFmtId="4" fontId="18" fillId="2" borderId="23" xfId="0" applyNumberFormat="1" applyFont="1" applyFill="1" applyBorder="1" applyAlignment="1" applyProtection="1">
      <alignment vertical="center"/>
      <protection locked="0"/>
    </xf>
    <xf numFmtId="4" fontId="18" fillId="0" borderId="23" xfId="0" applyNumberFormat="1" applyFont="1" applyBorder="1" applyAlignment="1" applyProtection="1">
      <alignment vertical="center"/>
    </xf>
    <xf numFmtId="0" fontId="19" fillId="2" borderId="15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166" fontId="19" fillId="0" borderId="0" xfId="0" applyNumberFormat="1" applyFont="1" applyBorder="1" applyAlignment="1" applyProtection="1">
      <alignment vertical="center"/>
    </xf>
    <xf numFmtId="166" fontId="19" fillId="0" borderId="16" xfId="0" applyNumberFormat="1" applyFont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 applyProtection="1">
      <alignment horizontal="left" vertical="center"/>
    </xf>
    <xf numFmtId="0" fontId="31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2" fillId="0" borderId="23" xfId="0" applyFont="1" applyBorder="1" applyAlignment="1" applyProtection="1">
      <alignment horizontal="center" vertical="center"/>
    </xf>
    <xf numFmtId="49" fontId="32" fillId="0" borderId="23" xfId="0" applyNumberFormat="1" applyFont="1" applyBorder="1" applyAlignment="1" applyProtection="1">
      <alignment horizontal="left" vertical="center" wrapText="1"/>
    </xf>
    <xf numFmtId="0" fontId="32" fillId="0" borderId="23" xfId="0" applyFont="1" applyBorder="1" applyAlignment="1" applyProtection="1">
      <alignment horizontal="left" vertical="center" wrapText="1"/>
    </xf>
    <xf numFmtId="0" fontId="32" fillId="0" borderId="23" xfId="0" applyFont="1" applyBorder="1" applyAlignment="1" applyProtection="1">
      <alignment horizontal="center" vertical="center" wrapText="1"/>
    </xf>
    <xf numFmtId="167" fontId="32" fillId="0" borderId="23" xfId="0" applyNumberFormat="1" applyFont="1" applyBorder="1" applyAlignment="1" applyProtection="1">
      <alignment vertical="center"/>
    </xf>
    <xf numFmtId="4" fontId="32" fillId="2" borderId="23" xfId="0" applyNumberFormat="1" applyFont="1" applyFill="1" applyBorder="1" applyAlignment="1" applyProtection="1">
      <alignment vertical="center"/>
      <protection locked="0"/>
    </xf>
    <xf numFmtId="4" fontId="32" fillId="0" borderId="23" xfId="0" applyNumberFormat="1" applyFont="1" applyBorder="1" applyAlignment="1" applyProtection="1">
      <alignment vertical="center"/>
    </xf>
    <xf numFmtId="0" fontId="33" fillId="0" borderId="4" xfId="0" applyFont="1" applyBorder="1" applyAlignment="1">
      <alignment vertical="center"/>
    </xf>
    <xf numFmtId="0" fontId="32" fillId="2" borderId="15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167" fontId="18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4" fillId="0" borderId="24" xfId="0" applyFont="1" applyBorder="1" applyAlignment="1">
      <alignment vertical="center" wrapText="1"/>
    </xf>
    <xf numFmtId="0" fontId="34" fillId="0" borderId="25" xfId="0" applyFont="1" applyBorder="1" applyAlignment="1">
      <alignment vertical="center" wrapText="1"/>
    </xf>
    <xf numFmtId="0" fontId="34" fillId="0" borderId="26" xfId="0" applyFont="1" applyBorder="1" applyAlignment="1">
      <alignment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7" xfId="0" applyFont="1" applyBorder="1" applyAlignment="1">
      <alignment vertical="center" wrapText="1"/>
    </xf>
    <xf numFmtId="0" fontId="34" fillId="0" borderId="28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27" xfId="0" applyFont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49" fontId="37" fillId="0" borderId="1" xfId="0" applyNumberFormat="1" applyFont="1" applyBorder="1" applyAlignment="1">
      <alignment vertical="center" wrapText="1"/>
    </xf>
    <xf numFmtId="0" fontId="34" fillId="0" borderId="30" xfId="0" applyFont="1" applyBorder="1" applyAlignment="1">
      <alignment vertical="center" wrapText="1"/>
    </xf>
    <xf numFmtId="0" fontId="39" fillId="0" borderId="29" xfId="0" applyFont="1" applyBorder="1" applyAlignment="1">
      <alignment vertical="center" wrapText="1"/>
    </xf>
    <xf numFmtId="0" fontId="34" fillId="0" borderId="31" xfId="0" applyFont="1" applyBorder="1" applyAlignment="1">
      <alignment vertical="center" wrapText="1"/>
    </xf>
    <xf numFmtId="0" fontId="34" fillId="0" borderId="1" xfId="0" applyFont="1" applyBorder="1" applyAlignment="1">
      <alignment vertical="top"/>
    </xf>
    <xf numFmtId="0" fontId="34" fillId="0" borderId="0" xfId="0" applyFont="1" applyAlignment="1">
      <alignment vertical="top"/>
    </xf>
    <xf numFmtId="0" fontId="34" fillId="0" borderId="24" xfId="0" applyFont="1" applyBorder="1" applyAlignment="1">
      <alignment horizontal="left" vertical="center"/>
    </xf>
    <xf numFmtId="0" fontId="34" fillId="0" borderId="25" xfId="0" applyFont="1" applyBorder="1" applyAlignment="1">
      <alignment horizontal="left" vertical="center"/>
    </xf>
    <xf numFmtId="0" fontId="34" fillId="0" borderId="26" xfId="0" applyFont="1" applyBorder="1" applyAlignment="1">
      <alignment horizontal="left" vertical="center"/>
    </xf>
    <xf numFmtId="0" fontId="34" fillId="0" borderId="27" xfId="0" applyFont="1" applyBorder="1" applyAlignment="1">
      <alignment horizontal="left" vertical="center"/>
    </xf>
    <xf numFmtId="0" fontId="34" fillId="0" borderId="28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6" fillId="0" borderId="29" xfId="0" applyFont="1" applyBorder="1" applyAlignment="1">
      <alignment horizontal="center" vertical="center"/>
    </xf>
    <xf numFmtId="0" fontId="40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center" vertical="center"/>
    </xf>
    <xf numFmtId="0" fontId="34" fillId="0" borderId="30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4" fillId="0" borderId="3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left" vertical="center" wrapText="1"/>
    </xf>
    <xf numFmtId="0" fontId="34" fillId="0" borderId="25" xfId="0" applyFont="1" applyBorder="1" applyAlignment="1">
      <alignment horizontal="left" vertical="center" wrapText="1"/>
    </xf>
    <xf numFmtId="0" fontId="34" fillId="0" borderId="26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vertical="center" wrapText="1"/>
    </xf>
    <xf numFmtId="0" fontId="38" fillId="0" borderId="3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top"/>
    </xf>
    <xf numFmtId="0" fontId="37" fillId="0" borderId="1" xfId="0" applyFont="1" applyBorder="1" applyAlignment="1">
      <alignment horizontal="center" vertical="top"/>
    </xf>
    <xf numFmtId="0" fontId="38" fillId="0" borderId="30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36" fillId="0" borderId="1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36" fillId="0" borderId="29" xfId="0" applyFont="1" applyBorder="1" applyAlignment="1">
      <alignment vertical="center"/>
    </xf>
    <xf numFmtId="0" fontId="37" fillId="0" borderId="1" xfId="0" applyFont="1" applyBorder="1" applyAlignment="1">
      <alignment vertical="top"/>
    </xf>
    <xf numFmtId="49" fontId="37" fillId="0" borderId="1" xfId="0" applyNumberFormat="1" applyFont="1" applyBorder="1" applyAlignment="1">
      <alignment horizontal="left" vertical="center"/>
    </xf>
    <xf numFmtId="0" fontId="43" fillId="0" borderId="27" xfId="0" applyFont="1" applyBorder="1" applyAlignment="1" applyProtection="1">
      <alignment horizontal="left" vertical="center"/>
    </xf>
    <xf numFmtId="0" fontId="44" fillId="0" borderId="1" xfId="0" applyFont="1" applyBorder="1" applyAlignment="1" applyProtection="1">
      <alignment vertical="top"/>
    </xf>
    <xf numFmtId="0" fontId="44" fillId="0" borderId="1" xfId="0" applyFont="1" applyBorder="1" applyAlignment="1" applyProtection="1">
      <alignment horizontal="left" vertical="center"/>
    </xf>
    <xf numFmtId="0" fontId="44" fillId="0" borderId="1" xfId="0" applyFont="1" applyBorder="1" applyAlignment="1" applyProtection="1">
      <alignment horizontal="center" vertical="center"/>
    </xf>
    <xf numFmtId="49" fontId="44" fillId="0" borderId="1" xfId="0" applyNumberFormat="1" applyFont="1" applyBorder="1" applyAlignment="1" applyProtection="1">
      <alignment horizontal="left" vertical="center"/>
    </xf>
    <xf numFmtId="0" fontId="43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6" fillId="0" borderId="29" xfId="0" applyFont="1" applyBorder="1" applyAlignment="1">
      <alignment horizontal="left"/>
    </xf>
    <xf numFmtId="0" fontId="40" fillId="0" borderId="29" xfId="0" applyFont="1" applyBorder="1" applyAlignment="1"/>
    <xf numFmtId="0" fontId="34" fillId="0" borderId="27" xfId="0" applyFont="1" applyBorder="1" applyAlignment="1">
      <alignment vertical="top"/>
    </xf>
    <xf numFmtId="0" fontId="34" fillId="0" borderId="28" xfId="0" applyFont="1" applyBorder="1" applyAlignment="1">
      <alignment vertical="top"/>
    </xf>
    <xf numFmtId="0" fontId="34" fillId="0" borderId="30" xfId="0" applyFont="1" applyBorder="1" applyAlignment="1">
      <alignment vertical="top"/>
    </xf>
    <xf numFmtId="0" fontId="34" fillId="0" borderId="29" xfId="0" applyFont="1" applyBorder="1" applyAlignment="1">
      <alignment vertical="top"/>
    </xf>
    <xf numFmtId="0" fontId="34" fillId="0" borderId="31" xfId="0" applyFont="1" applyBorder="1" applyAlignment="1">
      <alignment vertical="top"/>
    </xf>
    <xf numFmtId="0" fontId="47" fillId="0" borderId="1" xfId="2"/>
    <xf numFmtId="0" fontId="48" fillId="0" borderId="1" xfId="2" applyFont="1"/>
    <xf numFmtId="0" fontId="49" fillId="0" borderId="1" xfId="2" applyFont="1"/>
    <xf numFmtId="0" fontId="47" fillId="0" borderId="32" xfId="2" applyBorder="1" applyAlignment="1">
      <alignment horizontal="left"/>
    </xf>
    <xf numFmtId="0" fontId="48" fillId="0" borderId="32" xfId="2" applyFont="1" applyBorder="1" applyAlignment="1">
      <alignment horizontal="left" wrapText="1"/>
    </xf>
    <xf numFmtId="0" fontId="47" fillId="0" borderId="32" xfId="2" applyFont="1" applyBorder="1"/>
    <xf numFmtId="0" fontId="47" fillId="0" borderId="32" xfId="2" applyBorder="1" applyAlignment="1">
      <alignment horizontal="center"/>
    </xf>
    <xf numFmtId="0" fontId="47" fillId="0" borderId="1" xfId="2" applyAlignment="1">
      <alignment horizontal="left"/>
    </xf>
    <xf numFmtId="0" fontId="49" fillId="0" borderId="32" xfId="2" applyFont="1" applyBorder="1" applyAlignment="1">
      <alignment wrapText="1"/>
    </xf>
    <xf numFmtId="0" fontId="49" fillId="0" borderId="32" xfId="2" applyFont="1" applyBorder="1" applyAlignment="1">
      <alignment horizontal="center" wrapText="1"/>
    </xf>
    <xf numFmtId="0" fontId="50" fillId="0" borderId="1" xfId="2" applyFont="1"/>
    <xf numFmtId="14" fontId="47" fillId="0" borderId="1" xfId="2" applyNumberFormat="1"/>
    <xf numFmtId="14" fontId="48" fillId="0" borderId="1" xfId="2" applyNumberFormat="1" applyFont="1" applyAlignment="1">
      <alignment horizontal="left"/>
    </xf>
    <xf numFmtId="0" fontId="51" fillId="0" borderId="1" xfId="2" applyFont="1"/>
    <xf numFmtId="0" fontId="0" fillId="0" borderId="0" xfId="0"/>
    <xf numFmtId="4" fontId="24" fillId="0" borderId="0" xfId="0" applyNumberFormat="1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4" borderId="8" xfId="0" applyFont="1" applyFill="1" applyBorder="1" applyAlignment="1" applyProtection="1">
      <alignment horizontal="left" vertical="center"/>
    </xf>
    <xf numFmtId="0" fontId="18" fillId="4" borderId="8" xfId="0" applyFont="1" applyFill="1" applyBorder="1" applyAlignment="1" applyProtection="1">
      <alignment horizontal="center" vertical="center"/>
    </xf>
    <xf numFmtId="0" fontId="18" fillId="4" borderId="8" xfId="0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5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7" fillId="0" borderId="1" xfId="0" applyFont="1" applyBorder="1" applyAlignment="1">
      <alignment horizontal="left" vertical="top"/>
    </xf>
    <xf numFmtId="0" fontId="37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 wrapText="1"/>
    </xf>
    <xf numFmtId="0" fontId="36" fillId="0" borderId="29" xfId="0" applyFont="1" applyBorder="1" applyAlignment="1">
      <alignment horizontal="left"/>
    </xf>
    <xf numFmtId="0" fontId="35" fillId="0" borderId="1" xfId="0" applyFont="1" applyBorder="1" applyAlignment="1">
      <alignment horizontal="center" vertical="center"/>
    </xf>
    <xf numFmtId="49" fontId="37" fillId="0" borderId="1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wrapText="1"/>
    </xf>
  </cellXfs>
  <cellStyles count="3">
    <cellStyle name="Hypertextový odkaz" xfId="1" builtinId="8"/>
    <cellStyle name="Normální" xfId="0" builtinId="0" customBuiltin="1"/>
    <cellStyle name="normální 2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1/968072455" TargetMode="External"/><Relationship Id="rId18" Type="http://schemas.openxmlformats.org/officeDocument/2006/relationships/hyperlink" Target="https://podminky.urs.cz/item/CS_URS_2024_01/997013509" TargetMode="External"/><Relationship Id="rId26" Type="http://schemas.openxmlformats.org/officeDocument/2006/relationships/hyperlink" Target="https://podminky.urs.cz/item/CS_URS_2024_01/721170975" TargetMode="External"/><Relationship Id="rId39" Type="http://schemas.openxmlformats.org/officeDocument/2006/relationships/hyperlink" Target="https://podminky.urs.cz/item/CS_URS_2024_01/721290111" TargetMode="External"/><Relationship Id="rId21" Type="http://schemas.openxmlformats.org/officeDocument/2006/relationships/hyperlink" Target="https://podminky.urs.cz/item/CS_URS_2024_01/711493111" TargetMode="External"/><Relationship Id="rId34" Type="http://schemas.openxmlformats.org/officeDocument/2006/relationships/hyperlink" Target="https://podminky.urs.cz/item/CS_URS_2024_01/721174043" TargetMode="External"/><Relationship Id="rId42" Type="http://schemas.openxmlformats.org/officeDocument/2006/relationships/hyperlink" Target="https://podminky.urs.cz/item/CS_URS_2024_01/722160101" TargetMode="External"/><Relationship Id="rId47" Type="http://schemas.openxmlformats.org/officeDocument/2006/relationships/hyperlink" Target="https://podminky.urs.cz/item/CS_URS_2024_01/722171932" TargetMode="External"/><Relationship Id="rId50" Type="http://schemas.openxmlformats.org/officeDocument/2006/relationships/hyperlink" Target="https://podminky.urs.cz/item/CS_URS_2024_01/722181221" TargetMode="External"/><Relationship Id="rId55" Type="http://schemas.openxmlformats.org/officeDocument/2006/relationships/hyperlink" Target="https://podminky.urs.cz/item/CS_URS_2024_01/725110814" TargetMode="External"/><Relationship Id="rId63" Type="http://schemas.openxmlformats.org/officeDocument/2006/relationships/hyperlink" Target="https://podminky.urs.cz/item/CS_URS_2024_01/725291722" TargetMode="External"/><Relationship Id="rId68" Type="http://schemas.openxmlformats.org/officeDocument/2006/relationships/hyperlink" Target="https://podminky.urs.cz/item/CS_URS_2024_01/725820802" TargetMode="External"/><Relationship Id="rId76" Type="http://schemas.openxmlformats.org/officeDocument/2006/relationships/hyperlink" Target="https://podminky.urs.cz/item/CS_URS_2024_01/998735202" TargetMode="External"/><Relationship Id="rId84" Type="http://schemas.openxmlformats.org/officeDocument/2006/relationships/hyperlink" Target="https://podminky.urs.cz/item/CS_URS_2024_01/781479191" TargetMode="External"/><Relationship Id="rId89" Type="http://schemas.openxmlformats.org/officeDocument/2006/relationships/hyperlink" Target="https://podminky.urs.cz/item/CS_URS_2024_01/783317101" TargetMode="External"/><Relationship Id="rId7" Type="http://schemas.openxmlformats.org/officeDocument/2006/relationships/hyperlink" Target="https://podminky.urs.cz/item/CS_URS_2024_01/631362021" TargetMode="External"/><Relationship Id="rId71" Type="http://schemas.openxmlformats.org/officeDocument/2006/relationships/hyperlink" Target="https://podminky.urs.cz/item/CS_URS_2024_01/725860811" TargetMode="External"/><Relationship Id="rId92" Type="http://schemas.openxmlformats.org/officeDocument/2006/relationships/hyperlink" Target="https://podminky.urs.cz/item/CS_URS_2024_01/784221101" TargetMode="External"/><Relationship Id="rId2" Type="http://schemas.openxmlformats.org/officeDocument/2006/relationships/hyperlink" Target="https://podminky.urs.cz/item/CS_URS_2024_01/612325302" TargetMode="External"/><Relationship Id="rId16" Type="http://schemas.openxmlformats.org/officeDocument/2006/relationships/hyperlink" Target="https://podminky.urs.cz/item/CS_URS_2024_01/997013219" TargetMode="External"/><Relationship Id="rId29" Type="http://schemas.openxmlformats.org/officeDocument/2006/relationships/hyperlink" Target="https://podminky.urs.cz/item/CS_URS_2024_01/721171912" TargetMode="External"/><Relationship Id="rId11" Type="http://schemas.openxmlformats.org/officeDocument/2006/relationships/hyperlink" Target="https://podminky.urs.cz/item/CS_URS_2024_01/965043341" TargetMode="External"/><Relationship Id="rId24" Type="http://schemas.openxmlformats.org/officeDocument/2006/relationships/hyperlink" Target="https://podminky.urs.cz/item/CS_URS_2024_01/721100902" TargetMode="External"/><Relationship Id="rId32" Type="http://schemas.openxmlformats.org/officeDocument/2006/relationships/hyperlink" Target="https://podminky.urs.cz/item/CS_URS_2024_01/721174025" TargetMode="External"/><Relationship Id="rId37" Type="http://schemas.openxmlformats.org/officeDocument/2006/relationships/hyperlink" Target="https://podminky.urs.cz/item/CS_URS_2024_01/721194109" TargetMode="External"/><Relationship Id="rId40" Type="http://schemas.openxmlformats.org/officeDocument/2006/relationships/hyperlink" Target="https://podminky.urs.cz/item/CS_URS_2024_01/998721202" TargetMode="External"/><Relationship Id="rId45" Type="http://schemas.openxmlformats.org/officeDocument/2006/relationships/hyperlink" Target="https://podminky.urs.cz/item/CS_URS_2024_01/722171912" TargetMode="External"/><Relationship Id="rId53" Type="http://schemas.openxmlformats.org/officeDocument/2006/relationships/hyperlink" Target="https://podminky.urs.cz/item/CS_URS_2024_01/722190901" TargetMode="External"/><Relationship Id="rId58" Type="http://schemas.openxmlformats.org/officeDocument/2006/relationships/hyperlink" Target="https://podminky.urs.cz/item/CS_URS_2024_01/725211681" TargetMode="External"/><Relationship Id="rId66" Type="http://schemas.openxmlformats.org/officeDocument/2006/relationships/hyperlink" Target="https://podminky.urs.cz/item/CS_URS_2024_01/725813111" TargetMode="External"/><Relationship Id="rId74" Type="http://schemas.openxmlformats.org/officeDocument/2006/relationships/hyperlink" Target="https://podminky.urs.cz/item/CS_URS_2024_01/735151821" TargetMode="External"/><Relationship Id="rId79" Type="http://schemas.openxmlformats.org/officeDocument/2006/relationships/hyperlink" Target="https://podminky.urs.cz/item/CS_URS_2024_01/998766202" TargetMode="External"/><Relationship Id="rId87" Type="http://schemas.openxmlformats.org/officeDocument/2006/relationships/hyperlink" Target="https://podminky.urs.cz/item/CS_URS_2024_01/998781202" TargetMode="External"/><Relationship Id="rId5" Type="http://schemas.openxmlformats.org/officeDocument/2006/relationships/hyperlink" Target="https://podminky.urs.cz/item/CS_URS_2024_01/631311114" TargetMode="External"/><Relationship Id="rId61" Type="http://schemas.openxmlformats.org/officeDocument/2006/relationships/hyperlink" Target="https://podminky.urs.cz/item/CS_URS_2024_01/725240812" TargetMode="External"/><Relationship Id="rId82" Type="http://schemas.openxmlformats.org/officeDocument/2006/relationships/hyperlink" Target="https://podminky.urs.cz/item/CS_URS_2024_01/998771202" TargetMode="External"/><Relationship Id="rId90" Type="http://schemas.openxmlformats.org/officeDocument/2006/relationships/hyperlink" Target="https://podminky.urs.cz/item/CS_URS_2024_01/784121001" TargetMode="External"/><Relationship Id="rId19" Type="http://schemas.openxmlformats.org/officeDocument/2006/relationships/hyperlink" Target="https://podminky.urs.cz/item/CS_URS_2024_01/997013631" TargetMode="External"/><Relationship Id="rId14" Type="http://schemas.openxmlformats.org/officeDocument/2006/relationships/hyperlink" Target="https://podminky.urs.cz/item/CS_URS_2024_01/978059541" TargetMode="External"/><Relationship Id="rId22" Type="http://schemas.openxmlformats.org/officeDocument/2006/relationships/hyperlink" Target="https://podminky.urs.cz/item/CS_URS_2024_01/711493121" TargetMode="External"/><Relationship Id="rId27" Type="http://schemas.openxmlformats.org/officeDocument/2006/relationships/hyperlink" Target="https://podminky.urs.cz/item/CS_URS_2024_01/721171803" TargetMode="External"/><Relationship Id="rId30" Type="http://schemas.openxmlformats.org/officeDocument/2006/relationships/hyperlink" Target="https://podminky.urs.cz/item/CS_URS_2024_01/721171913" TargetMode="External"/><Relationship Id="rId35" Type="http://schemas.openxmlformats.org/officeDocument/2006/relationships/hyperlink" Target="https://podminky.urs.cz/item/CS_URS_2024_01/721194104" TargetMode="External"/><Relationship Id="rId43" Type="http://schemas.openxmlformats.org/officeDocument/2006/relationships/hyperlink" Target="https://podminky.urs.cz/item/CS_URS_2024_01/722170801" TargetMode="External"/><Relationship Id="rId48" Type="http://schemas.openxmlformats.org/officeDocument/2006/relationships/hyperlink" Target="https://podminky.urs.cz/item/CS_URS_2024_01/722174002" TargetMode="External"/><Relationship Id="rId56" Type="http://schemas.openxmlformats.org/officeDocument/2006/relationships/hyperlink" Target="https://podminky.urs.cz/item/CS_URS_2024_01/725112171" TargetMode="External"/><Relationship Id="rId64" Type="http://schemas.openxmlformats.org/officeDocument/2006/relationships/hyperlink" Target="https://podminky.urs.cz/item/CS_URS_2024_01/725810811" TargetMode="External"/><Relationship Id="rId69" Type="http://schemas.openxmlformats.org/officeDocument/2006/relationships/hyperlink" Target="https://podminky.urs.cz/item/CS_URS_2024_01/725822631" TargetMode="External"/><Relationship Id="rId77" Type="http://schemas.openxmlformats.org/officeDocument/2006/relationships/hyperlink" Target="https://podminky.urs.cz/item/CS_URS_2024_01/766660002" TargetMode="External"/><Relationship Id="rId8" Type="http://schemas.openxmlformats.org/officeDocument/2006/relationships/hyperlink" Target="https://podminky.urs.cz/item/CS_URS_2024_01/642944121" TargetMode="External"/><Relationship Id="rId51" Type="http://schemas.openxmlformats.org/officeDocument/2006/relationships/hyperlink" Target="https://podminky.urs.cz/item/CS_URS_2024_01/722181812" TargetMode="External"/><Relationship Id="rId72" Type="http://schemas.openxmlformats.org/officeDocument/2006/relationships/hyperlink" Target="https://podminky.urs.cz/item/CS_URS_2024_01/725861312" TargetMode="External"/><Relationship Id="rId80" Type="http://schemas.openxmlformats.org/officeDocument/2006/relationships/hyperlink" Target="https://podminky.urs.cz/item/CS_URS_2024_01/771121011" TargetMode="External"/><Relationship Id="rId85" Type="http://schemas.openxmlformats.org/officeDocument/2006/relationships/hyperlink" Target="https://podminky.urs.cz/item/CS_URS_2024_01/781494511" TargetMode="External"/><Relationship Id="rId93" Type="http://schemas.openxmlformats.org/officeDocument/2006/relationships/drawing" Target="../drawings/drawing2.xml"/><Relationship Id="rId3" Type="http://schemas.openxmlformats.org/officeDocument/2006/relationships/hyperlink" Target="https://podminky.urs.cz/item/CS_URS_2024_01/612325422" TargetMode="External"/><Relationship Id="rId12" Type="http://schemas.openxmlformats.org/officeDocument/2006/relationships/hyperlink" Target="https://podminky.urs.cz/item/CS_URS_2024_01/965081213" TargetMode="External"/><Relationship Id="rId17" Type="http://schemas.openxmlformats.org/officeDocument/2006/relationships/hyperlink" Target="https://podminky.urs.cz/item/CS_URS_2024_01/997013501" TargetMode="External"/><Relationship Id="rId25" Type="http://schemas.openxmlformats.org/officeDocument/2006/relationships/hyperlink" Target="https://podminky.urs.cz/item/CS_URS_2024_01/721170972" TargetMode="External"/><Relationship Id="rId33" Type="http://schemas.openxmlformats.org/officeDocument/2006/relationships/hyperlink" Target="https://podminky.urs.cz/item/CS_URS_2024_01/721174042" TargetMode="External"/><Relationship Id="rId38" Type="http://schemas.openxmlformats.org/officeDocument/2006/relationships/hyperlink" Target="https://podminky.urs.cz/item/CS_URS_2024_01/721211421" TargetMode="External"/><Relationship Id="rId46" Type="http://schemas.openxmlformats.org/officeDocument/2006/relationships/hyperlink" Target="https://podminky.urs.cz/item/CS_URS_2024_01/722171914" TargetMode="External"/><Relationship Id="rId59" Type="http://schemas.openxmlformats.org/officeDocument/2006/relationships/hyperlink" Target="https://podminky.urs.cz/item/CS_URS_2024_01/725230811" TargetMode="External"/><Relationship Id="rId67" Type="http://schemas.openxmlformats.org/officeDocument/2006/relationships/hyperlink" Target="https://podminky.urs.cz/item/CS_URS_2024_01/725820801" TargetMode="External"/><Relationship Id="rId20" Type="http://schemas.openxmlformats.org/officeDocument/2006/relationships/hyperlink" Target="https://podminky.urs.cz/item/CS_URS_2024_01/998012110" TargetMode="External"/><Relationship Id="rId41" Type="http://schemas.openxmlformats.org/officeDocument/2006/relationships/hyperlink" Target="https://podminky.urs.cz/item/CS_URS_2024_01/722130901" TargetMode="External"/><Relationship Id="rId54" Type="http://schemas.openxmlformats.org/officeDocument/2006/relationships/hyperlink" Target="https://podminky.urs.cz/item/CS_URS_2024_01/998722202" TargetMode="External"/><Relationship Id="rId62" Type="http://schemas.openxmlformats.org/officeDocument/2006/relationships/hyperlink" Target="https://podminky.urs.cz/item/CS_URS_2024_01/725291712" TargetMode="External"/><Relationship Id="rId70" Type="http://schemas.openxmlformats.org/officeDocument/2006/relationships/hyperlink" Target="https://podminky.urs.cz/item/CS_URS_2024_01/725841311" TargetMode="External"/><Relationship Id="rId75" Type="http://schemas.openxmlformats.org/officeDocument/2006/relationships/hyperlink" Target="https://podminky.urs.cz/item/CS_URS_2024_01/735159210" TargetMode="External"/><Relationship Id="rId83" Type="http://schemas.openxmlformats.org/officeDocument/2006/relationships/hyperlink" Target="https://podminky.urs.cz/item/CS_URS_2024_01/781474113" TargetMode="External"/><Relationship Id="rId88" Type="http://schemas.openxmlformats.org/officeDocument/2006/relationships/hyperlink" Target="https://podminky.urs.cz/item/CS_URS_2024_01/783314203" TargetMode="External"/><Relationship Id="rId91" Type="http://schemas.openxmlformats.org/officeDocument/2006/relationships/hyperlink" Target="https://podminky.urs.cz/item/CS_URS_2024_01/784181101" TargetMode="External"/><Relationship Id="rId1" Type="http://schemas.openxmlformats.org/officeDocument/2006/relationships/hyperlink" Target="https://podminky.urs.cz/item/CS_URS_2024_01/611325422" TargetMode="External"/><Relationship Id="rId6" Type="http://schemas.openxmlformats.org/officeDocument/2006/relationships/hyperlink" Target="https://podminky.urs.cz/item/CS_URS_2024_01/631319171" TargetMode="External"/><Relationship Id="rId15" Type="http://schemas.openxmlformats.org/officeDocument/2006/relationships/hyperlink" Target="https://podminky.urs.cz/item/CS_URS_2024_01/997013153" TargetMode="External"/><Relationship Id="rId23" Type="http://schemas.openxmlformats.org/officeDocument/2006/relationships/hyperlink" Target="https://podminky.urs.cz/item/CS_URS_2024_01/998711202" TargetMode="External"/><Relationship Id="rId28" Type="http://schemas.openxmlformats.org/officeDocument/2006/relationships/hyperlink" Target="https://podminky.urs.cz/item/CS_URS_2024_01/721171808" TargetMode="External"/><Relationship Id="rId36" Type="http://schemas.openxmlformats.org/officeDocument/2006/relationships/hyperlink" Target="https://podminky.urs.cz/item/CS_URS_2024_01/721194105" TargetMode="External"/><Relationship Id="rId49" Type="http://schemas.openxmlformats.org/officeDocument/2006/relationships/hyperlink" Target="https://podminky.urs.cz/item/CS_URS_2024_01/722181211" TargetMode="External"/><Relationship Id="rId57" Type="http://schemas.openxmlformats.org/officeDocument/2006/relationships/hyperlink" Target="https://podminky.urs.cz/item/CS_URS_2024_01/725210821" TargetMode="External"/><Relationship Id="rId10" Type="http://schemas.openxmlformats.org/officeDocument/2006/relationships/hyperlink" Target="https://podminky.urs.cz/item/CS_URS_2024_01/962031132" TargetMode="External"/><Relationship Id="rId31" Type="http://schemas.openxmlformats.org/officeDocument/2006/relationships/hyperlink" Target="https://podminky.urs.cz/item/CS_URS_2024_01/721171915" TargetMode="External"/><Relationship Id="rId44" Type="http://schemas.openxmlformats.org/officeDocument/2006/relationships/hyperlink" Target="https://podminky.urs.cz/item/CS_URS_2024_01/722170804" TargetMode="External"/><Relationship Id="rId52" Type="http://schemas.openxmlformats.org/officeDocument/2006/relationships/hyperlink" Target="https://podminky.urs.cz/item/CS_URS_2024_01/722190401" TargetMode="External"/><Relationship Id="rId60" Type="http://schemas.openxmlformats.org/officeDocument/2006/relationships/hyperlink" Target="https://podminky.urs.cz/item/CS_URS_2024_01/725240811" TargetMode="External"/><Relationship Id="rId65" Type="http://schemas.openxmlformats.org/officeDocument/2006/relationships/hyperlink" Target="https://podminky.urs.cz/item/CS_URS_2024_01/725810812" TargetMode="External"/><Relationship Id="rId73" Type="http://schemas.openxmlformats.org/officeDocument/2006/relationships/hyperlink" Target="https://podminky.urs.cz/item/CS_URS_2024_01/998725202" TargetMode="External"/><Relationship Id="rId78" Type="http://schemas.openxmlformats.org/officeDocument/2006/relationships/hyperlink" Target="https://podminky.urs.cz/item/CS_URS_2024_01/766660728" TargetMode="External"/><Relationship Id="rId81" Type="http://schemas.openxmlformats.org/officeDocument/2006/relationships/hyperlink" Target="https://podminky.urs.cz/item/CS_URS_2024_01/771574113" TargetMode="External"/><Relationship Id="rId86" Type="http://schemas.openxmlformats.org/officeDocument/2006/relationships/hyperlink" Target="https://podminky.urs.cz/item/CS_URS_2024_01/781495111" TargetMode="External"/><Relationship Id="rId4" Type="http://schemas.openxmlformats.org/officeDocument/2006/relationships/hyperlink" Target="https://podminky.urs.cz/item/CS_URS_2024_01/612331121" TargetMode="External"/><Relationship Id="rId9" Type="http://schemas.openxmlformats.org/officeDocument/2006/relationships/hyperlink" Target="https://podminky.urs.cz/item/CS_URS_2024_01/952901111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4_01/733111102" TargetMode="External"/><Relationship Id="rId21" Type="http://schemas.openxmlformats.org/officeDocument/2006/relationships/hyperlink" Target="https://podminky.urs.cz/item/CS_URS_2024_01/274271129" TargetMode="External"/><Relationship Id="rId42" Type="http://schemas.openxmlformats.org/officeDocument/2006/relationships/hyperlink" Target="https://podminky.urs.cz/item/CS_URS_2024_01/417351115" TargetMode="External"/><Relationship Id="rId63" Type="http://schemas.openxmlformats.org/officeDocument/2006/relationships/hyperlink" Target="https://podminky.urs.cz/item/CS_URS_2024_01/631311133" TargetMode="External"/><Relationship Id="rId84" Type="http://schemas.openxmlformats.org/officeDocument/2006/relationships/hyperlink" Target="https://podminky.urs.cz/item/CS_URS_2024_01/963022819" TargetMode="External"/><Relationship Id="rId138" Type="http://schemas.openxmlformats.org/officeDocument/2006/relationships/hyperlink" Target="https://podminky.urs.cz/item/CS_URS_2024_01/740991100" TargetMode="External"/><Relationship Id="rId159" Type="http://schemas.openxmlformats.org/officeDocument/2006/relationships/hyperlink" Target="https://podminky.urs.cz/item/CS_URS_2024_01/998763303" TargetMode="External"/><Relationship Id="rId170" Type="http://schemas.openxmlformats.org/officeDocument/2006/relationships/hyperlink" Target="https://podminky.urs.cz/item/CS_URS_2024_01/764531404" TargetMode="External"/><Relationship Id="rId191" Type="http://schemas.openxmlformats.org/officeDocument/2006/relationships/hyperlink" Target="https://podminky.urs.cz/item/CS_URS_2024_01/210100098" TargetMode="External"/><Relationship Id="rId205" Type="http://schemas.openxmlformats.org/officeDocument/2006/relationships/hyperlink" Target="https://podminky.urs.cz/item/CS_URS_2024_01/460690071" TargetMode="External"/><Relationship Id="rId107" Type="http://schemas.openxmlformats.org/officeDocument/2006/relationships/hyperlink" Target="https://podminky.urs.cz/item/CS_URS_2024_01/998711202" TargetMode="External"/><Relationship Id="rId11" Type="http://schemas.openxmlformats.org/officeDocument/2006/relationships/hyperlink" Target="https://podminky.urs.cz/item/CS_URS_2024_01/162751117" TargetMode="External"/><Relationship Id="rId32" Type="http://schemas.openxmlformats.org/officeDocument/2006/relationships/hyperlink" Target="https://podminky.urs.cz/item/CS_URS_2024_01/317121102" TargetMode="External"/><Relationship Id="rId53" Type="http://schemas.openxmlformats.org/officeDocument/2006/relationships/hyperlink" Target="https://podminky.urs.cz/item/CS_URS_2024_01/621142001" TargetMode="External"/><Relationship Id="rId74" Type="http://schemas.openxmlformats.org/officeDocument/2006/relationships/hyperlink" Target="https://podminky.urs.cz/item/CS_URS_2024_01/944511211" TargetMode="External"/><Relationship Id="rId128" Type="http://schemas.openxmlformats.org/officeDocument/2006/relationships/hyperlink" Target="https://podminky.urs.cz/item/CS_URS_2024_01/734200821" TargetMode="External"/><Relationship Id="rId149" Type="http://schemas.openxmlformats.org/officeDocument/2006/relationships/hyperlink" Target="https://podminky.urs.cz/item/CS_URS_2024_01/762332131" TargetMode="External"/><Relationship Id="rId5" Type="http://schemas.openxmlformats.org/officeDocument/2006/relationships/hyperlink" Target="https://podminky.urs.cz/item/CS_URS_2024_01/132212221" TargetMode="External"/><Relationship Id="rId90" Type="http://schemas.openxmlformats.org/officeDocument/2006/relationships/hyperlink" Target="https://podminky.urs.cz/item/CS_URS_2024_01/968062375" TargetMode="External"/><Relationship Id="rId95" Type="http://schemas.openxmlformats.org/officeDocument/2006/relationships/hyperlink" Target="https://podminky.urs.cz/item/CS_URS_2024_01/973031335" TargetMode="External"/><Relationship Id="rId160" Type="http://schemas.openxmlformats.org/officeDocument/2006/relationships/hyperlink" Target="https://podminky.urs.cz/item/CS_URS_2024_01/764001801" TargetMode="External"/><Relationship Id="rId165" Type="http://schemas.openxmlformats.org/officeDocument/2006/relationships/hyperlink" Target="https://podminky.urs.cz/item/CS_URS_2024_01/764131411" TargetMode="External"/><Relationship Id="rId181" Type="http://schemas.openxmlformats.org/officeDocument/2006/relationships/hyperlink" Target="https://podminky.urs.cz/item/CS_URS_2024_01/767112812" TargetMode="External"/><Relationship Id="rId186" Type="http://schemas.openxmlformats.org/officeDocument/2006/relationships/hyperlink" Target="https://podminky.urs.cz/item/CS_URS_2024_01/771474112" TargetMode="External"/><Relationship Id="rId216" Type="http://schemas.openxmlformats.org/officeDocument/2006/relationships/hyperlink" Target="https://podminky.urs.cz/item/CS_URS_2024_01/039103000" TargetMode="External"/><Relationship Id="rId211" Type="http://schemas.openxmlformats.org/officeDocument/2006/relationships/hyperlink" Target="https://podminky.urs.cz/item/CS_URS_2024_01/032103000" TargetMode="External"/><Relationship Id="rId22" Type="http://schemas.openxmlformats.org/officeDocument/2006/relationships/hyperlink" Target="https://podminky.urs.cz/item/CS_URS_2024_01/274321211" TargetMode="External"/><Relationship Id="rId27" Type="http://schemas.openxmlformats.org/officeDocument/2006/relationships/hyperlink" Target="https://podminky.urs.cz/item/CS_URS_2024_01/279361821" TargetMode="External"/><Relationship Id="rId43" Type="http://schemas.openxmlformats.org/officeDocument/2006/relationships/hyperlink" Target="https://podminky.urs.cz/item/CS_URS_2024_01/417351116" TargetMode="External"/><Relationship Id="rId48" Type="http://schemas.openxmlformats.org/officeDocument/2006/relationships/hyperlink" Target="https://podminky.urs.cz/item/CS_URS_2024_01/611321141" TargetMode="External"/><Relationship Id="rId64" Type="http://schemas.openxmlformats.org/officeDocument/2006/relationships/hyperlink" Target="https://podminky.urs.cz/item/CS_URS_2024_01/631319013" TargetMode="External"/><Relationship Id="rId69" Type="http://schemas.openxmlformats.org/officeDocument/2006/relationships/hyperlink" Target="https://podminky.urs.cz/item/CS_URS_2024_01/642944121" TargetMode="External"/><Relationship Id="rId113" Type="http://schemas.openxmlformats.org/officeDocument/2006/relationships/hyperlink" Target="https://podminky.urs.cz/item/CS_URS_2024_01/713463111" TargetMode="External"/><Relationship Id="rId118" Type="http://schemas.openxmlformats.org/officeDocument/2006/relationships/hyperlink" Target="https://podminky.urs.cz/item/CS_URS_2024_01/733111107" TargetMode="External"/><Relationship Id="rId134" Type="http://schemas.openxmlformats.org/officeDocument/2006/relationships/hyperlink" Target="https://podminky.urs.cz/item/CS_URS_2024_01/735191905" TargetMode="External"/><Relationship Id="rId139" Type="http://schemas.openxmlformats.org/officeDocument/2006/relationships/hyperlink" Target="https://podminky.urs.cz/item/CS_URS_2024_01/743112113" TargetMode="External"/><Relationship Id="rId80" Type="http://schemas.openxmlformats.org/officeDocument/2006/relationships/hyperlink" Target="https://podminky.urs.cz/item/CS_URS_2024_01/949321211" TargetMode="External"/><Relationship Id="rId85" Type="http://schemas.openxmlformats.org/officeDocument/2006/relationships/hyperlink" Target="https://podminky.urs.cz/item/CS_URS_2024_01/966031313" TargetMode="External"/><Relationship Id="rId150" Type="http://schemas.openxmlformats.org/officeDocument/2006/relationships/hyperlink" Target="https://podminky.urs.cz/item/CS_URS_2024_01/762341210" TargetMode="External"/><Relationship Id="rId155" Type="http://schemas.openxmlformats.org/officeDocument/2006/relationships/hyperlink" Target="https://podminky.urs.cz/item/CS_URS_2024_01/762822110" TargetMode="External"/><Relationship Id="rId171" Type="http://schemas.openxmlformats.org/officeDocument/2006/relationships/hyperlink" Target="https://podminky.urs.cz/item/CS_URS_2024_01/764531445" TargetMode="External"/><Relationship Id="rId176" Type="http://schemas.openxmlformats.org/officeDocument/2006/relationships/hyperlink" Target="https://podminky.urs.cz/item/CS_URS_2024_01/766660162" TargetMode="External"/><Relationship Id="rId192" Type="http://schemas.openxmlformats.org/officeDocument/2006/relationships/hyperlink" Target="https://podminky.urs.cz/item/CS_URS_2024_01/210100174" TargetMode="External"/><Relationship Id="rId197" Type="http://schemas.openxmlformats.org/officeDocument/2006/relationships/hyperlink" Target="https://podminky.urs.cz/item/CS_URS_2024_01/210810016" TargetMode="External"/><Relationship Id="rId206" Type="http://schemas.openxmlformats.org/officeDocument/2006/relationships/hyperlink" Target="https://podminky.urs.cz/item/CS_URS_2024_01/HZS2222" TargetMode="External"/><Relationship Id="rId201" Type="http://schemas.openxmlformats.org/officeDocument/2006/relationships/hyperlink" Target="https://podminky.urs.cz/item/CS_URS_2024_01/971012311" TargetMode="External"/><Relationship Id="rId12" Type="http://schemas.openxmlformats.org/officeDocument/2006/relationships/hyperlink" Target="https://podminky.urs.cz/item/CS_URS_2024_01/162751119" TargetMode="External"/><Relationship Id="rId17" Type="http://schemas.openxmlformats.org/officeDocument/2006/relationships/hyperlink" Target="https://podminky.urs.cz/item/CS_URS_2024_01/174111102" TargetMode="External"/><Relationship Id="rId33" Type="http://schemas.openxmlformats.org/officeDocument/2006/relationships/hyperlink" Target="https://podminky.urs.cz/item/CS_URS_2024_01/317121103" TargetMode="External"/><Relationship Id="rId38" Type="http://schemas.openxmlformats.org/officeDocument/2006/relationships/hyperlink" Target="https://podminky.urs.cz/item/CS_URS_2024_01/411161001" TargetMode="External"/><Relationship Id="rId59" Type="http://schemas.openxmlformats.org/officeDocument/2006/relationships/hyperlink" Target="https://podminky.urs.cz/item/CS_URS_2024_01/622811003" TargetMode="External"/><Relationship Id="rId103" Type="http://schemas.openxmlformats.org/officeDocument/2006/relationships/hyperlink" Target="https://podminky.urs.cz/item/CS_URS_2024_01/711111001" TargetMode="External"/><Relationship Id="rId108" Type="http://schemas.openxmlformats.org/officeDocument/2006/relationships/hyperlink" Target="https://podminky.urs.cz/item/CS_URS_2024_01/713111111" TargetMode="External"/><Relationship Id="rId124" Type="http://schemas.openxmlformats.org/officeDocument/2006/relationships/hyperlink" Target="https://podminky.urs.cz/item/CS_URS_2024_01/733191922" TargetMode="External"/><Relationship Id="rId129" Type="http://schemas.openxmlformats.org/officeDocument/2006/relationships/hyperlink" Target="https://podminky.urs.cz/item/CS_URS_2024_01/734209112" TargetMode="External"/><Relationship Id="rId54" Type="http://schemas.openxmlformats.org/officeDocument/2006/relationships/hyperlink" Target="https://podminky.urs.cz/item/CS_URS_2024_01/621321141R" TargetMode="External"/><Relationship Id="rId70" Type="http://schemas.openxmlformats.org/officeDocument/2006/relationships/hyperlink" Target="https://podminky.urs.cz/item/CS_URS_2024_01/941111132" TargetMode="External"/><Relationship Id="rId75" Type="http://schemas.openxmlformats.org/officeDocument/2006/relationships/hyperlink" Target="https://podminky.urs.cz/item/CS_URS_2024_01/944511811" TargetMode="External"/><Relationship Id="rId91" Type="http://schemas.openxmlformats.org/officeDocument/2006/relationships/hyperlink" Target="https://podminky.urs.cz/item/CS_URS_2024_01/968062376" TargetMode="External"/><Relationship Id="rId96" Type="http://schemas.openxmlformats.org/officeDocument/2006/relationships/hyperlink" Target="https://podminky.urs.cz/item/CS_URS_2024_01/978015391" TargetMode="External"/><Relationship Id="rId140" Type="http://schemas.openxmlformats.org/officeDocument/2006/relationships/hyperlink" Target="https://podminky.urs.cz/item/CS_URS_2024_01/743112115" TargetMode="External"/><Relationship Id="rId145" Type="http://schemas.openxmlformats.org/officeDocument/2006/relationships/hyperlink" Target="https://podminky.urs.cz/item/CS_URS_2024_01/747233110" TargetMode="External"/><Relationship Id="rId161" Type="http://schemas.openxmlformats.org/officeDocument/2006/relationships/hyperlink" Target="https://podminky.urs.cz/item/CS_URS_2024_01/764001821" TargetMode="External"/><Relationship Id="rId166" Type="http://schemas.openxmlformats.org/officeDocument/2006/relationships/hyperlink" Target="https://podminky.urs.cz/item/CS_URS_2024_01/764231467" TargetMode="External"/><Relationship Id="rId182" Type="http://schemas.openxmlformats.org/officeDocument/2006/relationships/hyperlink" Target="https://podminky.urs.cz/item/CS_URS_2024_01/767161126" TargetMode="External"/><Relationship Id="rId187" Type="http://schemas.openxmlformats.org/officeDocument/2006/relationships/hyperlink" Target="https://podminky.urs.cz/item/CS_URS_2024_01/771574113" TargetMode="External"/><Relationship Id="rId217" Type="http://schemas.openxmlformats.org/officeDocument/2006/relationships/hyperlink" Target="https://podminky.urs.cz/item/CS_URS_2024_01/051002000" TargetMode="External"/><Relationship Id="rId1" Type="http://schemas.openxmlformats.org/officeDocument/2006/relationships/hyperlink" Target="https://podminky.urs.cz/item/CS_URS_2024_01/113106123" TargetMode="External"/><Relationship Id="rId6" Type="http://schemas.openxmlformats.org/officeDocument/2006/relationships/hyperlink" Target="https://podminky.urs.cz/item/CS_URS_2024_01/151201201" TargetMode="External"/><Relationship Id="rId212" Type="http://schemas.openxmlformats.org/officeDocument/2006/relationships/hyperlink" Target="https://podminky.urs.cz/item/CS_URS_2024_01/032903000" TargetMode="External"/><Relationship Id="rId23" Type="http://schemas.openxmlformats.org/officeDocument/2006/relationships/hyperlink" Target="https://podminky.urs.cz/item/CS_URS_2024_01/279113131" TargetMode="External"/><Relationship Id="rId28" Type="http://schemas.openxmlformats.org/officeDocument/2006/relationships/hyperlink" Target="https://podminky.urs.cz/item/CS_URS_2024_01/279361821" TargetMode="External"/><Relationship Id="rId49" Type="http://schemas.openxmlformats.org/officeDocument/2006/relationships/hyperlink" Target="https://podminky.urs.cz/item/CS_URS_2024_01/612321141" TargetMode="External"/><Relationship Id="rId114" Type="http://schemas.openxmlformats.org/officeDocument/2006/relationships/hyperlink" Target="https://podminky.urs.cz/item/CS_URS_2024_01/713463211" TargetMode="External"/><Relationship Id="rId119" Type="http://schemas.openxmlformats.org/officeDocument/2006/relationships/hyperlink" Target="https://podminky.urs.cz/item/CS_URS_2024_01/733111108" TargetMode="External"/><Relationship Id="rId44" Type="http://schemas.openxmlformats.org/officeDocument/2006/relationships/hyperlink" Target="https://podminky.urs.cz/item/CS_URS_2024_01/417361821" TargetMode="External"/><Relationship Id="rId60" Type="http://schemas.openxmlformats.org/officeDocument/2006/relationships/hyperlink" Target="https://podminky.urs.cz/item/CS_URS_2024_01/629135101" TargetMode="External"/><Relationship Id="rId65" Type="http://schemas.openxmlformats.org/officeDocument/2006/relationships/hyperlink" Target="https://podminky.urs.cz/item/CS_URS_2024_01/631319171" TargetMode="External"/><Relationship Id="rId81" Type="http://schemas.openxmlformats.org/officeDocument/2006/relationships/hyperlink" Target="https://podminky.urs.cz/item/CS_URS_2024_01/949321812" TargetMode="External"/><Relationship Id="rId86" Type="http://schemas.openxmlformats.org/officeDocument/2006/relationships/hyperlink" Target="https://podminky.urs.cz/item/CS_URS_2024_01/966031314" TargetMode="External"/><Relationship Id="rId130" Type="http://schemas.openxmlformats.org/officeDocument/2006/relationships/hyperlink" Target="https://podminky.urs.cz/item/CS_URS_2024_01/998734202" TargetMode="External"/><Relationship Id="rId135" Type="http://schemas.openxmlformats.org/officeDocument/2006/relationships/hyperlink" Target="https://podminky.urs.cz/item/CS_URS_2024_01/735191910" TargetMode="External"/><Relationship Id="rId151" Type="http://schemas.openxmlformats.org/officeDocument/2006/relationships/hyperlink" Target="https://podminky.urs.cz/item/CS_URS_2024_01/762341610" TargetMode="External"/><Relationship Id="rId156" Type="http://schemas.openxmlformats.org/officeDocument/2006/relationships/hyperlink" Target="https://podminky.urs.cz/item/CS_URS_2024_01/998762203" TargetMode="External"/><Relationship Id="rId177" Type="http://schemas.openxmlformats.org/officeDocument/2006/relationships/hyperlink" Target="https://podminky.urs.cz/item/CS_URS_2024_01/766660411" TargetMode="External"/><Relationship Id="rId198" Type="http://schemas.openxmlformats.org/officeDocument/2006/relationships/hyperlink" Target="https://podminky.urs.cz/item/CS_URS_2024_01/210810017" TargetMode="External"/><Relationship Id="rId172" Type="http://schemas.openxmlformats.org/officeDocument/2006/relationships/hyperlink" Target="https://podminky.urs.cz/item/CS_URS_2024_01/764538423" TargetMode="External"/><Relationship Id="rId193" Type="http://schemas.openxmlformats.org/officeDocument/2006/relationships/hyperlink" Target="https://podminky.urs.cz/item/CS_URS_2024_01/210100258" TargetMode="External"/><Relationship Id="rId202" Type="http://schemas.openxmlformats.org/officeDocument/2006/relationships/hyperlink" Target="https://podminky.urs.cz/item/CS_URS_2024_01/972033261" TargetMode="External"/><Relationship Id="rId207" Type="http://schemas.openxmlformats.org/officeDocument/2006/relationships/hyperlink" Target="https://podminky.urs.cz/item/CS_URS_2024_01/011324000" TargetMode="External"/><Relationship Id="rId13" Type="http://schemas.openxmlformats.org/officeDocument/2006/relationships/hyperlink" Target="https://podminky.urs.cz/item/CS_URS_2024_01/167151101" TargetMode="External"/><Relationship Id="rId18" Type="http://schemas.openxmlformats.org/officeDocument/2006/relationships/hyperlink" Target="https://podminky.urs.cz/item/CS_URS_2024_01/271572211" TargetMode="External"/><Relationship Id="rId39" Type="http://schemas.openxmlformats.org/officeDocument/2006/relationships/hyperlink" Target="https://podminky.urs.cz/item/CS_URS_2024_01/413231211" TargetMode="External"/><Relationship Id="rId109" Type="http://schemas.openxmlformats.org/officeDocument/2006/relationships/hyperlink" Target="https://podminky.urs.cz/item/CS_URS_2024_01/713121111" TargetMode="External"/><Relationship Id="rId34" Type="http://schemas.openxmlformats.org/officeDocument/2006/relationships/hyperlink" Target="https://podminky.urs.cz/item/CS_URS_2024_01/317235811" TargetMode="External"/><Relationship Id="rId50" Type="http://schemas.openxmlformats.org/officeDocument/2006/relationships/hyperlink" Target="https://podminky.urs.cz/item/CS_URS_2024_01/612325302" TargetMode="External"/><Relationship Id="rId55" Type="http://schemas.openxmlformats.org/officeDocument/2006/relationships/hyperlink" Target="https://podminky.urs.cz/item/CS_URS_2024_01/622131121" TargetMode="External"/><Relationship Id="rId76" Type="http://schemas.openxmlformats.org/officeDocument/2006/relationships/hyperlink" Target="https://podminky.urs.cz/item/CS_URS_2024_01/949101112" TargetMode="External"/><Relationship Id="rId97" Type="http://schemas.openxmlformats.org/officeDocument/2006/relationships/hyperlink" Target="https://podminky.urs.cz/item/CS_URS_2024_01/997013156" TargetMode="External"/><Relationship Id="rId104" Type="http://schemas.openxmlformats.org/officeDocument/2006/relationships/hyperlink" Target="https://podminky.urs.cz/item/CS_URS_2024_01/711112001" TargetMode="External"/><Relationship Id="rId120" Type="http://schemas.openxmlformats.org/officeDocument/2006/relationships/hyperlink" Target="https://podminky.urs.cz/item/CS_URS_2024_01/733190107" TargetMode="External"/><Relationship Id="rId125" Type="http://schemas.openxmlformats.org/officeDocument/2006/relationships/hyperlink" Target="https://podminky.urs.cz/item/CS_URS_2024_01/733191927" TargetMode="External"/><Relationship Id="rId141" Type="http://schemas.openxmlformats.org/officeDocument/2006/relationships/hyperlink" Target="https://podminky.urs.cz/item/CS_URS_2024_01/743411111" TargetMode="External"/><Relationship Id="rId146" Type="http://schemas.openxmlformats.org/officeDocument/2006/relationships/hyperlink" Target="https://podminky.urs.cz/item/CS_URS_2024_01/748123125" TargetMode="External"/><Relationship Id="rId167" Type="http://schemas.openxmlformats.org/officeDocument/2006/relationships/hyperlink" Target="https://podminky.urs.cz/item/CS_URS_2024_01/764236404" TargetMode="External"/><Relationship Id="rId188" Type="http://schemas.openxmlformats.org/officeDocument/2006/relationships/hyperlink" Target="https://podminky.urs.cz/item/CS_URS_2024_01/998771203" TargetMode="External"/><Relationship Id="rId7" Type="http://schemas.openxmlformats.org/officeDocument/2006/relationships/hyperlink" Target="https://podminky.urs.cz/item/CS_URS_2024_01/151201211" TargetMode="External"/><Relationship Id="rId71" Type="http://schemas.openxmlformats.org/officeDocument/2006/relationships/hyperlink" Target="https://podminky.urs.cz/item/CS_URS_2024_01/941111232" TargetMode="External"/><Relationship Id="rId92" Type="http://schemas.openxmlformats.org/officeDocument/2006/relationships/hyperlink" Target="https://podminky.urs.cz/item/CS_URS_2024_01/968062456" TargetMode="External"/><Relationship Id="rId162" Type="http://schemas.openxmlformats.org/officeDocument/2006/relationships/hyperlink" Target="https://podminky.urs.cz/item/CS_URS_2024_01/764002851" TargetMode="External"/><Relationship Id="rId183" Type="http://schemas.openxmlformats.org/officeDocument/2006/relationships/hyperlink" Target="https://podminky.urs.cz/item/CS_URS_2024_01/767640311" TargetMode="External"/><Relationship Id="rId213" Type="http://schemas.openxmlformats.org/officeDocument/2006/relationships/hyperlink" Target="https://podminky.urs.cz/item/CS_URS_2024_01/034103000" TargetMode="External"/><Relationship Id="rId218" Type="http://schemas.openxmlformats.org/officeDocument/2006/relationships/hyperlink" Target="https://podminky.urs.cz/item/CS_URS_2024_01/056002000" TargetMode="External"/><Relationship Id="rId2" Type="http://schemas.openxmlformats.org/officeDocument/2006/relationships/hyperlink" Target="https://podminky.urs.cz/item/CS_URS_2024_01/131251202" TargetMode="External"/><Relationship Id="rId29" Type="http://schemas.openxmlformats.org/officeDocument/2006/relationships/hyperlink" Target="https://podminky.urs.cz/item/CS_URS_2024_01/310238211" TargetMode="External"/><Relationship Id="rId24" Type="http://schemas.openxmlformats.org/officeDocument/2006/relationships/hyperlink" Target="https://podminky.urs.cz/item/CS_URS_2024_01/279113132" TargetMode="External"/><Relationship Id="rId40" Type="http://schemas.openxmlformats.org/officeDocument/2006/relationships/hyperlink" Target="https://podminky.urs.cz/item/CS_URS_2024_01/413941123" TargetMode="External"/><Relationship Id="rId45" Type="http://schemas.openxmlformats.org/officeDocument/2006/relationships/hyperlink" Target="https://podminky.urs.cz/item/CS_URS_2024_01/434311114" TargetMode="External"/><Relationship Id="rId66" Type="http://schemas.openxmlformats.org/officeDocument/2006/relationships/hyperlink" Target="https://podminky.urs.cz/item/CS_URS_2024_01/631319175" TargetMode="External"/><Relationship Id="rId87" Type="http://schemas.openxmlformats.org/officeDocument/2006/relationships/hyperlink" Target="https://podminky.urs.cz/item/CS_URS_2024_01/966032921" TargetMode="External"/><Relationship Id="rId110" Type="http://schemas.openxmlformats.org/officeDocument/2006/relationships/hyperlink" Target="https://podminky.urs.cz/item/CS_URS_2024_01/713131151" TargetMode="External"/><Relationship Id="rId115" Type="http://schemas.openxmlformats.org/officeDocument/2006/relationships/hyperlink" Target="https://podminky.urs.cz/item/CS_URS_2024_01/733110803" TargetMode="External"/><Relationship Id="rId131" Type="http://schemas.openxmlformats.org/officeDocument/2006/relationships/hyperlink" Target="https://podminky.urs.cz/item/CS_URS_2024_01/735151811" TargetMode="External"/><Relationship Id="rId136" Type="http://schemas.openxmlformats.org/officeDocument/2006/relationships/hyperlink" Target="https://podminky.urs.cz/item/CS_URS_2024_01/735494811" TargetMode="External"/><Relationship Id="rId157" Type="http://schemas.openxmlformats.org/officeDocument/2006/relationships/hyperlink" Target="https://podminky.urs.cz/item/CS_URS_2024_01/763131411" TargetMode="External"/><Relationship Id="rId178" Type="http://schemas.openxmlformats.org/officeDocument/2006/relationships/hyperlink" Target="https://podminky.urs.cz/item/CS_URS_2024_01/766691811" TargetMode="External"/><Relationship Id="rId61" Type="http://schemas.openxmlformats.org/officeDocument/2006/relationships/hyperlink" Target="https://podminky.urs.cz/item/CS_URS_2024_01/629135102" TargetMode="External"/><Relationship Id="rId82" Type="http://schemas.openxmlformats.org/officeDocument/2006/relationships/hyperlink" Target="https://podminky.urs.cz/item/CS_URS_2024_01/961044111" TargetMode="External"/><Relationship Id="rId152" Type="http://schemas.openxmlformats.org/officeDocument/2006/relationships/hyperlink" Target="https://podminky.urs.cz/item/CS_URS_2024_01/762341811" TargetMode="External"/><Relationship Id="rId173" Type="http://schemas.openxmlformats.org/officeDocument/2006/relationships/hyperlink" Target="https://podminky.urs.cz/item/CS_URS_2024_01/998764203" TargetMode="External"/><Relationship Id="rId194" Type="http://schemas.openxmlformats.org/officeDocument/2006/relationships/hyperlink" Target="https://podminky.urs.cz/item/CS_URS_2024_01/210800507" TargetMode="External"/><Relationship Id="rId199" Type="http://schemas.openxmlformats.org/officeDocument/2006/relationships/hyperlink" Target="https://podminky.urs.cz/item/CS_URS_2024_01/743414111" TargetMode="External"/><Relationship Id="rId203" Type="http://schemas.openxmlformats.org/officeDocument/2006/relationships/hyperlink" Target="https://podminky.urs.cz/item/CS_URS_2024_01/971033261" TargetMode="External"/><Relationship Id="rId208" Type="http://schemas.openxmlformats.org/officeDocument/2006/relationships/hyperlink" Target="https://podminky.urs.cz/item/CS_URS_2024_01/012203000" TargetMode="External"/><Relationship Id="rId19" Type="http://schemas.openxmlformats.org/officeDocument/2006/relationships/hyperlink" Target="https://podminky.urs.cz/item/CS_URS_2024_01/273321411" TargetMode="External"/><Relationship Id="rId14" Type="http://schemas.openxmlformats.org/officeDocument/2006/relationships/hyperlink" Target="https://podminky.urs.cz/item/CS_URS_2024_01/171201221" TargetMode="External"/><Relationship Id="rId30" Type="http://schemas.openxmlformats.org/officeDocument/2006/relationships/hyperlink" Target="https://podminky.urs.cz/item/CS_URS_2024_01/310239211" TargetMode="External"/><Relationship Id="rId35" Type="http://schemas.openxmlformats.org/officeDocument/2006/relationships/hyperlink" Target="https://podminky.urs.cz/item/CS_URS_2024_01/319202321" TargetMode="External"/><Relationship Id="rId56" Type="http://schemas.openxmlformats.org/officeDocument/2006/relationships/hyperlink" Target="https://podminky.urs.cz/item/CS_URS_2024_01/622142001" TargetMode="External"/><Relationship Id="rId77" Type="http://schemas.openxmlformats.org/officeDocument/2006/relationships/hyperlink" Target="https://podminky.urs.cz/item/CS_URS_2024_01/949311112" TargetMode="External"/><Relationship Id="rId100" Type="http://schemas.openxmlformats.org/officeDocument/2006/relationships/hyperlink" Target="https://podminky.urs.cz/item/CS_URS_2024_01/997013509" TargetMode="External"/><Relationship Id="rId105" Type="http://schemas.openxmlformats.org/officeDocument/2006/relationships/hyperlink" Target="https://podminky.urs.cz/item/CS_URS_2024_01/711141559" TargetMode="External"/><Relationship Id="rId126" Type="http://schemas.openxmlformats.org/officeDocument/2006/relationships/hyperlink" Target="https://podminky.urs.cz/item/CS_URS_2024_01/733191928" TargetMode="External"/><Relationship Id="rId147" Type="http://schemas.openxmlformats.org/officeDocument/2006/relationships/hyperlink" Target="https://podminky.urs.cz/item/CS_URS_2024_01/748123126" TargetMode="External"/><Relationship Id="rId168" Type="http://schemas.openxmlformats.org/officeDocument/2006/relationships/hyperlink" Target="https://podminky.urs.cz/item/CS_URS_2024_01/764238405" TargetMode="External"/><Relationship Id="rId8" Type="http://schemas.openxmlformats.org/officeDocument/2006/relationships/hyperlink" Target="https://podminky.urs.cz/item/CS_URS_2024_01/151201301" TargetMode="External"/><Relationship Id="rId51" Type="http://schemas.openxmlformats.org/officeDocument/2006/relationships/hyperlink" Target="https://podminky.urs.cz/item/CS_URS_2024_01/617321141" TargetMode="External"/><Relationship Id="rId72" Type="http://schemas.openxmlformats.org/officeDocument/2006/relationships/hyperlink" Target="https://podminky.urs.cz/item/CS_URS_2024_01/941111832" TargetMode="External"/><Relationship Id="rId93" Type="http://schemas.openxmlformats.org/officeDocument/2006/relationships/hyperlink" Target="https://podminky.urs.cz/item/CS_URS_2024_01/971028691" TargetMode="External"/><Relationship Id="rId98" Type="http://schemas.openxmlformats.org/officeDocument/2006/relationships/hyperlink" Target="https://podminky.urs.cz/item/CS_URS_2024_01/997013219" TargetMode="External"/><Relationship Id="rId121" Type="http://schemas.openxmlformats.org/officeDocument/2006/relationships/hyperlink" Target="https://podminky.urs.cz/item/CS_URS_2024_01/733190108" TargetMode="External"/><Relationship Id="rId142" Type="http://schemas.openxmlformats.org/officeDocument/2006/relationships/hyperlink" Target="https://podminky.urs.cz/item/CS_URS_2024_01/743414111" TargetMode="External"/><Relationship Id="rId163" Type="http://schemas.openxmlformats.org/officeDocument/2006/relationships/hyperlink" Target="https://podminky.urs.cz/item/CS_URS_2024_01/764002861" TargetMode="External"/><Relationship Id="rId184" Type="http://schemas.openxmlformats.org/officeDocument/2006/relationships/hyperlink" Target="https://podminky.urs.cz/item/CS_URS_2024_01/998767203" TargetMode="External"/><Relationship Id="rId189" Type="http://schemas.openxmlformats.org/officeDocument/2006/relationships/hyperlink" Target="https://podminky.urs.cz/item/CS_URS_2024_01/784181101" TargetMode="External"/><Relationship Id="rId219" Type="http://schemas.openxmlformats.org/officeDocument/2006/relationships/drawing" Target="../drawings/drawing3.xml"/><Relationship Id="rId3" Type="http://schemas.openxmlformats.org/officeDocument/2006/relationships/hyperlink" Target="https://podminky.urs.cz/item/CS_URS_2024_01/132211401" TargetMode="External"/><Relationship Id="rId214" Type="http://schemas.openxmlformats.org/officeDocument/2006/relationships/hyperlink" Target="https://podminky.urs.cz/item/CS_URS_2024_01/034203000" TargetMode="External"/><Relationship Id="rId25" Type="http://schemas.openxmlformats.org/officeDocument/2006/relationships/hyperlink" Target="https://podminky.urs.cz/item/CS_URS_2024_01/279113134" TargetMode="External"/><Relationship Id="rId46" Type="http://schemas.openxmlformats.org/officeDocument/2006/relationships/hyperlink" Target="https://podminky.urs.cz/item/CS_URS_2024_01/434351141" TargetMode="External"/><Relationship Id="rId67" Type="http://schemas.openxmlformats.org/officeDocument/2006/relationships/hyperlink" Target="https://podminky.urs.cz/item/CS_URS_2024_01/631362021" TargetMode="External"/><Relationship Id="rId116" Type="http://schemas.openxmlformats.org/officeDocument/2006/relationships/hyperlink" Target="https://podminky.urs.cz/item/CS_URS_2024_01/733110808" TargetMode="External"/><Relationship Id="rId137" Type="http://schemas.openxmlformats.org/officeDocument/2006/relationships/hyperlink" Target="https://podminky.urs.cz/item/CS_URS_2024_01/998735202" TargetMode="External"/><Relationship Id="rId158" Type="http://schemas.openxmlformats.org/officeDocument/2006/relationships/hyperlink" Target="https://podminky.urs.cz/item/CS_URS_2024_01/763131714" TargetMode="External"/><Relationship Id="rId20" Type="http://schemas.openxmlformats.org/officeDocument/2006/relationships/hyperlink" Target="https://podminky.urs.cz/item/CS_URS_2024_01/273362021" TargetMode="External"/><Relationship Id="rId41" Type="http://schemas.openxmlformats.org/officeDocument/2006/relationships/hyperlink" Target="https://podminky.urs.cz/item/CS_URS_2024_01/417321313" TargetMode="External"/><Relationship Id="rId62" Type="http://schemas.openxmlformats.org/officeDocument/2006/relationships/hyperlink" Target="https://podminky.urs.cz/item/CS_URS_2024_01/631311114" TargetMode="External"/><Relationship Id="rId83" Type="http://schemas.openxmlformats.org/officeDocument/2006/relationships/hyperlink" Target="https://podminky.urs.cz/item/CS_URS_2024_01/962022491" TargetMode="External"/><Relationship Id="rId88" Type="http://schemas.openxmlformats.org/officeDocument/2006/relationships/hyperlink" Target="https://podminky.urs.cz/item/CS_URS_2024_01/967031743" TargetMode="External"/><Relationship Id="rId111" Type="http://schemas.openxmlformats.org/officeDocument/2006/relationships/hyperlink" Target="https://podminky.urs.cz/item/CS_URS_2024_01/713410811" TargetMode="External"/><Relationship Id="rId132" Type="http://schemas.openxmlformats.org/officeDocument/2006/relationships/hyperlink" Target="https://podminky.urs.cz/item/CS_URS_2024_01/735151821" TargetMode="External"/><Relationship Id="rId153" Type="http://schemas.openxmlformats.org/officeDocument/2006/relationships/hyperlink" Target="https://podminky.urs.cz/item/CS_URS_2024_01/762342511" TargetMode="External"/><Relationship Id="rId174" Type="http://schemas.openxmlformats.org/officeDocument/2006/relationships/hyperlink" Target="https://podminky.urs.cz/item/CS_URS_2024_01/766621211" TargetMode="External"/><Relationship Id="rId179" Type="http://schemas.openxmlformats.org/officeDocument/2006/relationships/hyperlink" Target="https://podminky.urs.cz/item/CS_URS_2024_01/766694116" TargetMode="External"/><Relationship Id="rId195" Type="http://schemas.openxmlformats.org/officeDocument/2006/relationships/hyperlink" Target="https://podminky.urs.cz/item/CS_URS_2024_01/210800527" TargetMode="External"/><Relationship Id="rId209" Type="http://schemas.openxmlformats.org/officeDocument/2006/relationships/hyperlink" Target="https://podminky.urs.cz/item/CS_URS_2024_01/012303000" TargetMode="External"/><Relationship Id="rId190" Type="http://schemas.openxmlformats.org/officeDocument/2006/relationships/hyperlink" Target="https://podminky.urs.cz/item/CS_URS_2024_01/784221101" TargetMode="External"/><Relationship Id="rId204" Type="http://schemas.openxmlformats.org/officeDocument/2006/relationships/hyperlink" Target="https://podminky.urs.cz/item/CS_URS_2024_01/460690031" TargetMode="External"/><Relationship Id="rId15" Type="http://schemas.openxmlformats.org/officeDocument/2006/relationships/hyperlink" Target="https://podminky.urs.cz/item/CS_URS_2024_01/171251201" TargetMode="External"/><Relationship Id="rId36" Type="http://schemas.openxmlformats.org/officeDocument/2006/relationships/hyperlink" Target="https://podminky.urs.cz/item/CS_URS_2024_01/319202331" TargetMode="External"/><Relationship Id="rId57" Type="http://schemas.openxmlformats.org/officeDocument/2006/relationships/hyperlink" Target="https://podminky.urs.cz/item/CS_URS_2024_01/622143004" TargetMode="External"/><Relationship Id="rId106" Type="http://schemas.openxmlformats.org/officeDocument/2006/relationships/hyperlink" Target="https://podminky.urs.cz/item/CS_URS_2024_01/711142559" TargetMode="External"/><Relationship Id="rId127" Type="http://schemas.openxmlformats.org/officeDocument/2006/relationships/hyperlink" Target="https://podminky.urs.cz/item/CS_URS_2024_01/998733203" TargetMode="External"/><Relationship Id="rId10" Type="http://schemas.openxmlformats.org/officeDocument/2006/relationships/hyperlink" Target="https://podminky.urs.cz/item/CS_URS_2024_01/161151603" TargetMode="External"/><Relationship Id="rId31" Type="http://schemas.openxmlformats.org/officeDocument/2006/relationships/hyperlink" Target="https://podminky.urs.cz/item/CS_URS_2024_01/311235161" TargetMode="External"/><Relationship Id="rId52" Type="http://schemas.openxmlformats.org/officeDocument/2006/relationships/hyperlink" Target="https://podminky.urs.cz/item/CS_URS_2024_01/621131111" TargetMode="External"/><Relationship Id="rId73" Type="http://schemas.openxmlformats.org/officeDocument/2006/relationships/hyperlink" Target="https://podminky.urs.cz/item/CS_URS_2024_01/944511111" TargetMode="External"/><Relationship Id="rId78" Type="http://schemas.openxmlformats.org/officeDocument/2006/relationships/hyperlink" Target="https://podminky.urs.cz/item/CS_URS_2024_01/949311211" TargetMode="External"/><Relationship Id="rId94" Type="http://schemas.openxmlformats.org/officeDocument/2006/relationships/hyperlink" Target="https://podminky.urs.cz/item/CS_URS_2024_01/971033681" TargetMode="External"/><Relationship Id="rId99" Type="http://schemas.openxmlformats.org/officeDocument/2006/relationships/hyperlink" Target="https://podminky.urs.cz/item/CS_URS_2024_01/997013501" TargetMode="External"/><Relationship Id="rId101" Type="http://schemas.openxmlformats.org/officeDocument/2006/relationships/hyperlink" Target="https://podminky.urs.cz/item/CS_URS_2024_01/997013601" TargetMode="External"/><Relationship Id="rId122" Type="http://schemas.openxmlformats.org/officeDocument/2006/relationships/hyperlink" Target="https://podminky.urs.cz/item/CS_URS_2024_01/733191912" TargetMode="External"/><Relationship Id="rId143" Type="http://schemas.openxmlformats.org/officeDocument/2006/relationships/hyperlink" Target="https://podminky.urs.cz/item/CS_URS_2024_01/747112461" TargetMode="External"/><Relationship Id="rId148" Type="http://schemas.openxmlformats.org/officeDocument/2006/relationships/hyperlink" Target="https://podminky.urs.cz/item/CS_URS_2024_01/762331812" TargetMode="External"/><Relationship Id="rId164" Type="http://schemas.openxmlformats.org/officeDocument/2006/relationships/hyperlink" Target="https://podminky.urs.cz/item/CS_URS_2024_01/764004821" TargetMode="External"/><Relationship Id="rId169" Type="http://schemas.openxmlformats.org/officeDocument/2006/relationships/hyperlink" Target="https://podminky.urs.cz/item/CS_URS_2024_01/764238411" TargetMode="External"/><Relationship Id="rId185" Type="http://schemas.openxmlformats.org/officeDocument/2006/relationships/hyperlink" Target="https://podminky.urs.cz/item/CS_URS_2024_01/771121011" TargetMode="External"/><Relationship Id="rId4" Type="http://schemas.openxmlformats.org/officeDocument/2006/relationships/hyperlink" Target="https://podminky.urs.cz/item/CS_URS_2024_01/132212121" TargetMode="External"/><Relationship Id="rId9" Type="http://schemas.openxmlformats.org/officeDocument/2006/relationships/hyperlink" Target="https://podminky.urs.cz/item/CS_URS_2024_01/151201311" TargetMode="External"/><Relationship Id="rId180" Type="http://schemas.openxmlformats.org/officeDocument/2006/relationships/hyperlink" Target="https://podminky.urs.cz/item/CS_URS_2024_01/998766203" TargetMode="External"/><Relationship Id="rId210" Type="http://schemas.openxmlformats.org/officeDocument/2006/relationships/hyperlink" Target="https://podminky.urs.cz/item/CS_URS_2024_01/013254000" TargetMode="External"/><Relationship Id="rId215" Type="http://schemas.openxmlformats.org/officeDocument/2006/relationships/hyperlink" Target="https://podminky.urs.cz/item/CS_URS_2024_01/034503000" TargetMode="External"/><Relationship Id="rId26" Type="http://schemas.openxmlformats.org/officeDocument/2006/relationships/hyperlink" Target="https://podminky.urs.cz/item/CS_URS_2024_01/279232513" TargetMode="External"/><Relationship Id="rId47" Type="http://schemas.openxmlformats.org/officeDocument/2006/relationships/hyperlink" Target="https://podminky.urs.cz/item/CS_URS_2024_01/434351142" TargetMode="External"/><Relationship Id="rId68" Type="http://schemas.openxmlformats.org/officeDocument/2006/relationships/hyperlink" Target="https://podminky.urs.cz/item/CS_URS_2024_01/635111215" TargetMode="External"/><Relationship Id="rId89" Type="http://schemas.openxmlformats.org/officeDocument/2006/relationships/hyperlink" Target="https://podminky.urs.cz/item/CS_URS_2024_01/968062374" TargetMode="External"/><Relationship Id="rId112" Type="http://schemas.openxmlformats.org/officeDocument/2006/relationships/hyperlink" Target="https://podminky.urs.cz/item/CS_URS_2024_01/713410831" TargetMode="External"/><Relationship Id="rId133" Type="http://schemas.openxmlformats.org/officeDocument/2006/relationships/hyperlink" Target="https://podminky.urs.cz/item/CS_URS_2024_01/735159210" TargetMode="External"/><Relationship Id="rId154" Type="http://schemas.openxmlformats.org/officeDocument/2006/relationships/hyperlink" Target="https://podminky.urs.cz/item/CS_URS_2024_01/762395000" TargetMode="External"/><Relationship Id="rId175" Type="http://schemas.openxmlformats.org/officeDocument/2006/relationships/hyperlink" Target="https://podminky.urs.cz/item/CS_URS_2025_02/766621213" TargetMode="External"/><Relationship Id="rId196" Type="http://schemas.openxmlformats.org/officeDocument/2006/relationships/hyperlink" Target="https://podminky.urs.cz/item/CS_URS_2024_01/210810006" TargetMode="External"/><Relationship Id="rId200" Type="http://schemas.openxmlformats.org/officeDocument/2006/relationships/hyperlink" Target="https://podminky.urs.cz/item/CS_URS_2024_01/330030122" TargetMode="External"/><Relationship Id="rId16" Type="http://schemas.openxmlformats.org/officeDocument/2006/relationships/hyperlink" Target="https://podminky.urs.cz/item/CS_URS_2024_01/174111101" TargetMode="External"/><Relationship Id="rId37" Type="http://schemas.openxmlformats.org/officeDocument/2006/relationships/hyperlink" Target="https://podminky.urs.cz/item/CS_URS_2024_01/349231821" TargetMode="External"/><Relationship Id="rId58" Type="http://schemas.openxmlformats.org/officeDocument/2006/relationships/hyperlink" Target="https://podminky.urs.cz/item/CS_URS_2024_01/622531022" TargetMode="External"/><Relationship Id="rId79" Type="http://schemas.openxmlformats.org/officeDocument/2006/relationships/hyperlink" Target="https://podminky.urs.cz/item/CS_URS_2024_01/949321112" TargetMode="External"/><Relationship Id="rId102" Type="http://schemas.openxmlformats.org/officeDocument/2006/relationships/hyperlink" Target="https://podminky.urs.cz/item/CS_URS_2024_01/998011003" TargetMode="External"/><Relationship Id="rId123" Type="http://schemas.openxmlformats.org/officeDocument/2006/relationships/hyperlink" Target="https://podminky.urs.cz/item/CS_URS_2024_01/733191913" TargetMode="External"/><Relationship Id="rId144" Type="http://schemas.openxmlformats.org/officeDocument/2006/relationships/hyperlink" Target="https://podminky.urs.cz/item/CS_URS_2024_01/74723111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8"/>
  <sheetViews>
    <sheetView showGridLines="0" topLeftCell="A7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306"/>
      <c r="AS2" s="306"/>
      <c r="AT2" s="306"/>
      <c r="AU2" s="306"/>
      <c r="AV2" s="306"/>
      <c r="AW2" s="306"/>
      <c r="AX2" s="306"/>
      <c r="AY2" s="306"/>
      <c r="AZ2" s="306"/>
      <c r="BA2" s="306"/>
      <c r="BB2" s="306"/>
      <c r="BC2" s="306"/>
      <c r="BD2" s="306"/>
      <c r="BE2" s="306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337" t="s">
        <v>14</v>
      </c>
      <c r="L5" s="338"/>
      <c r="M5" s="338"/>
      <c r="N5" s="338"/>
      <c r="O5" s="338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  <c r="AA5" s="338"/>
      <c r="AB5" s="338"/>
      <c r="AC5" s="338"/>
      <c r="AD5" s="338"/>
      <c r="AE5" s="338"/>
      <c r="AF5" s="338"/>
      <c r="AG5" s="338"/>
      <c r="AH5" s="338"/>
      <c r="AI5" s="338"/>
      <c r="AJ5" s="338"/>
      <c r="AK5" s="338"/>
      <c r="AL5" s="338"/>
      <c r="AM5" s="338"/>
      <c r="AN5" s="338"/>
      <c r="AO5" s="338"/>
      <c r="AP5" s="21"/>
      <c r="AQ5" s="21"/>
      <c r="AR5" s="19"/>
      <c r="BE5" s="334" t="s">
        <v>15</v>
      </c>
      <c r="BS5" s="16" t="s">
        <v>6</v>
      </c>
    </row>
    <row r="6" spans="1:74" s="1" customFormat="1" ht="36.950000000000003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339" t="s">
        <v>17</v>
      </c>
      <c r="L6" s="338"/>
      <c r="M6" s="338"/>
      <c r="N6" s="338"/>
      <c r="O6" s="338"/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  <c r="AA6" s="338"/>
      <c r="AB6" s="338"/>
      <c r="AC6" s="338"/>
      <c r="AD6" s="338"/>
      <c r="AE6" s="338"/>
      <c r="AF6" s="338"/>
      <c r="AG6" s="338"/>
      <c r="AH6" s="338"/>
      <c r="AI6" s="338"/>
      <c r="AJ6" s="338"/>
      <c r="AK6" s="338"/>
      <c r="AL6" s="338"/>
      <c r="AM6" s="338"/>
      <c r="AN6" s="338"/>
      <c r="AO6" s="338"/>
      <c r="AP6" s="21"/>
      <c r="AQ6" s="21"/>
      <c r="AR6" s="19"/>
      <c r="BE6" s="335"/>
      <c r="BS6" s="16" t="s">
        <v>18</v>
      </c>
    </row>
    <row r="7" spans="1:74" s="1" customFormat="1" ht="12" customHeight="1">
      <c r="B7" s="20"/>
      <c r="C7" s="21"/>
      <c r="D7" s="28" t="s">
        <v>19</v>
      </c>
      <c r="E7" s="21"/>
      <c r="F7" s="21"/>
      <c r="G7" s="21"/>
      <c r="H7" s="21"/>
      <c r="I7" s="21"/>
      <c r="J7" s="21"/>
      <c r="K7" s="26" t="s">
        <v>20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21</v>
      </c>
      <c r="AL7" s="21"/>
      <c r="AM7" s="21"/>
      <c r="AN7" s="26" t="s">
        <v>20</v>
      </c>
      <c r="AO7" s="21"/>
      <c r="AP7" s="21"/>
      <c r="AQ7" s="21"/>
      <c r="AR7" s="19"/>
      <c r="BE7" s="335"/>
      <c r="BS7" s="16" t="s">
        <v>22</v>
      </c>
    </row>
    <row r="8" spans="1:74" s="1" customFormat="1" ht="12" customHeight="1">
      <c r="B8" s="20"/>
      <c r="C8" s="21"/>
      <c r="D8" s="28" t="s">
        <v>23</v>
      </c>
      <c r="E8" s="21"/>
      <c r="F8" s="21"/>
      <c r="G8" s="21"/>
      <c r="H8" s="21"/>
      <c r="I8" s="21"/>
      <c r="J8" s="21"/>
      <c r="K8" s="26" t="s">
        <v>24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25</v>
      </c>
      <c r="AL8" s="21"/>
      <c r="AM8" s="21"/>
      <c r="AN8" s="29" t="s">
        <v>26</v>
      </c>
      <c r="AO8" s="21"/>
      <c r="AP8" s="21"/>
      <c r="AQ8" s="21"/>
      <c r="AR8" s="19"/>
      <c r="BE8" s="335"/>
      <c r="BS8" s="16" t="s">
        <v>27</v>
      </c>
    </row>
    <row r="9" spans="1:74" s="1" customFormat="1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35"/>
      <c r="BS9" s="16" t="s">
        <v>28</v>
      </c>
    </row>
    <row r="10" spans="1:74" s="1" customFormat="1" ht="12" customHeight="1">
      <c r="B10" s="20"/>
      <c r="C10" s="21"/>
      <c r="D10" s="28" t="s">
        <v>29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30</v>
      </c>
      <c r="AL10" s="21"/>
      <c r="AM10" s="21"/>
      <c r="AN10" s="26" t="s">
        <v>31</v>
      </c>
      <c r="AO10" s="21"/>
      <c r="AP10" s="21"/>
      <c r="AQ10" s="21"/>
      <c r="AR10" s="19"/>
      <c r="BE10" s="335"/>
      <c r="BS10" s="16" t="s">
        <v>18</v>
      </c>
    </row>
    <row r="11" spans="1:74" s="1" customFormat="1" ht="18.399999999999999" customHeight="1">
      <c r="B11" s="20"/>
      <c r="C11" s="21"/>
      <c r="D11" s="21"/>
      <c r="E11" s="26" t="s">
        <v>32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33</v>
      </c>
      <c r="AL11" s="21"/>
      <c r="AM11" s="21"/>
      <c r="AN11" s="26" t="s">
        <v>20</v>
      </c>
      <c r="AO11" s="21"/>
      <c r="AP11" s="21"/>
      <c r="AQ11" s="21"/>
      <c r="AR11" s="19"/>
      <c r="BE11" s="335"/>
      <c r="BS11" s="16" t="s">
        <v>18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35"/>
      <c r="BS12" s="16" t="s">
        <v>18</v>
      </c>
    </row>
    <row r="13" spans="1:74" s="1" customFormat="1" ht="12" customHeight="1">
      <c r="B13" s="20"/>
      <c r="C13" s="21"/>
      <c r="D13" s="28" t="s">
        <v>34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30</v>
      </c>
      <c r="AL13" s="21"/>
      <c r="AM13" s="21"/>
      <c r="AN13" s="30" t="s">
        <v>35</v>
      </c>
      <c r="AO13" s="21"/>
      <c r="AP13" s="21"/>
      <c r="AQ13" s="21"/>
      <c r="AR13" s="19"/>
      <c r="BE13" s="335"/>
      <c r="BS13" s="16" t="s">
        <v>18</v>
      </c>
    </row>
    <row r="14" spans="1:74" ht="12.75">
      <c r="B14" s="20"/>
      <c r="C14" s="21"/>
      <c r="D14" s="21"/>
      <c r="E14" s="340" t="s">
        <v>35</v>
      </c>
      <c r="F14" s="341"/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1"/>
      <c r="Y14" s="341"/>
      <c r="Z14" s="341"/>
      <c r="AA14" s="341"/>
      <c r="AB14" s="341"/>
      <c r="AC14" s="341"/>
      <c r="AD14" s="341"/>
      <c r="AE14" s="341"/>
      <c r="AF14" s="341"/>
      <c r="AG14" s="341"/>
      <c r="AH14" s="341"/>
      <c r="AI14" s="341"/>
      <c r="AJ14" s="341"/>
      <c r="AK14" s="28" t="s">
        <v>33</v>
      </c>
      <c r="AL14" s="21"/>
      <c r="AM14" s="21"/>
      <c r="AN14" s="30" t="s">
        <v>35</v>
      </c>
      <c r="AO14" s="21"/>
      <c r="AP14" s="21"/>
      <c r="AQ14" s="21"/>
      <c r="AR14" s="19"/>
      <c r="BE14" s="335"/>
      <c r="BS14" s="16" t="s">
        <v>18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35"/>
      <c r="BS15" s="16" t="s">
        <v>4</v>
      </c>
    </row>
    <row r="16" spans="1:74" s="1" customFormat="1" ht="12" customHeight="1">
      <c r="B16" s="20"/>
      <c r="C16" s="21"/>
      <c r="D16" s="28" t="s">
        <v>36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30</v>
      </c>
      <c r="AL16" s="21"/>
      <c r="AM16" s="21"/>
      <c r="AN16" s="26" t="s">
        <v>37</v>
      </c>
      <c r="AO16" s="21"/>
      <c r="AP16" s="21"/>
      <c r="AQ16" s="21"/>
      <c r="AR16" s="19"/>
      <c r="BE16" s="335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38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33</v>
      </c>
      <c r="AL17" s="21"/>
      <c r="AM17" s="21"/>
      <c r="AN17" s="26" t="s">
        <v>20</v>
      </c>
      <c r="AO17" s="21"/>
      <c r="AP17" s="21"/>
      <c r="AQ17" s="21"/>
      <c r="AR17" s="19"/>
      <c r="BE17" s="335"/>
      <c r="BS17" s="16" t="s">
        <v>39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35"/>
      <c r="BS18" s="16" t="s">
        <v>6</v>
      </c>
    </row>
    <row r="19" spans="1:71" s="1" customFormat="1" ht="12" customHeight="1">
      <c r="B19" s="20"/>
      <c r="C19" s="21"/>
      <c r="D19" s="28" t="s">
        <v>40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30</v>
      </c>
      <c r="AL19" s="21"/>
      <c r="AM19" s="21"/>
      <c r="AN19" s="26" t="s">
        <v>20</v>
      </c>
      <c r="AO19" s="21"/>
      <c r="AP19" s="21"/>
      <c r="AQ19" s="21"/>
      <c r="AR19" s="19"/>
      <c r="BE19" s="335"/>
      <c r="BS19" s="16" t="s">
        <v>6</v>
      </c>
    </row>
    <row r="20" spans="1:71" s="1" customFormat="1" ht="18.399999999999999" customHeight="1">
      <c r="B20" s="20"/>
      <c r="C20" s="21"/>
      <c r="D20" s="21"/>
      <c r="E20" s="26" t="s">
        <v>41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33</v>
      </c>
      <c r="AL20" s="21"/>
      <c r="AM20" s="21"/>
      <c r="AN20" s="26" t="s">
        <v>20</v>
      </c>
      <c r="AO20" s="21"/>
      <c r="AP20" s="21"/>
      <c r="AQ20" s="21"/>
      <c r="AR20" s="19"/>
      <c r="BE20" s="335"/>
      <c r="BS20" s="16" t="s">
        <v>4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35"/>
    </row>
    <row r="22" spans="1:71" s="1" customFormat="1" ht="12" customHeight="1">
      <c r="B22" s="20"/>
      <c r="C22" s="21"/>
      <c r="D22" s="28" t="s">
        <v>42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35"/>
    </row>
    <row r="23" spans="1:71" s="1" customFormat="1" ht="47.25" customHeight="1">
      <c r="B23" s="20"/>
      <c r="C23" s="21"/>
      <c r="D23" s="21"/>
      <c r="E23" s="342" t="s">
        <v>43</v>
      </c>
      <c r="F23" s="342"/>
      <c r="G23" s="342"/>
      <c r="H23" s="342"/>
      <c r="I23" s="342"/>
      <c r="J23" s="342"/>
      <c r="K23" s="342"/>
      <c r="L23" s="342"/>
      <c r="M23" s="342"/>
      <c r="N23" s="342"/>
      <c r="O23" s="342"/>
      <c r="P23" s="342"/>
      <c r="Q23" s="342"/>
      <c r="R23" s="342"/>
      <c r="S23" s="342"/>
      <c r="T23" s="342"/>
      <c r="U23" s="342"/>
      <c r="V23" s="342"/>
      <c r="W23" s="342"/>
      <c r="X23" s="342"/>
      <c r="Y23" s="342"/>
      <c r="Z23" s="342"/>
      <c r="AA23" s="342"/>
      <c r="AB23" s="342"/>
      <c r="AC23" s="342"/>
      <c r="AD23" s="342"/>
      <c r="AE23" s="342"/>
      <c r="AF23" s="342"/>
      <c r="AG23" s="342"/>
      <c r="AH23" s="342"/>
      <c r="AI23" s="342"/>
      <c r="AJ23" s="342"/>
      <c r="AK23" s="342"/>
      <c r="AL23" s="342"/>
      <c r="AM23" s="342"/>
      <c r="AN23" s="342"/>
      <c r="AO23" s="21"/>
      <c r="AP23" s="21"/>
      <c r="AQ23" s="21"/>
      <c r="AR23" s="19"/>
      <c r="BE23" s="335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35"/>
    </row>
    <row r="25" spans="1:71" s="1" customFormat="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335"/>
    </row>
    <row r="26" spans="1:71" s="2" customFormat="1" ht="25.9" customHeight="1">
      <c r="A26" s="33"/>
      <c r="B26" s="34"/>
      <c r="C26" s="35"/>
      <c r="D26" s="36" t="s">
        <v>44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43">
        <f>ROUND(AG54,2)</f>
        <v>0</v>
      </c>
      <c r="AL26" s="344"/>
      <c r="AM26" s="344"/>
      <c r="AN26" s="344"/>
      <c r="AO26" s="344"/>
      <c r="AP26" s="35"/>
      <c r="AQ26" s="35"/>
      <c r="AR26" s="38"/>
      <c r="BE26" s="335"/>
    </row>
    <row r="27" spans="1:71" s="2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335"/>
    </row>
    <row r="28" spans="1:71" s="2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45" t="s">
        <v>45</v>
      </c>
      <c r="M28" s="345"/>
      <c r="N28" s="345"/>
      <c r="O28" s="345"/>
      <c r="P28" s="345"/>
      <c r="Q28" s="35"/>
      <c r="R28" s="35"/>
      <c r="S28" s="35"/>
      <c r="T28" s="35"/>
      <c r="U28" s="35"/>
      <c r="V28" s="35"/>
      <c r="W28" s="345" t="s">
        <v>46</v>
      </c>
      <c r="X28" s="345"/>
      <c r="Y28" s="345"/>
      <c r="Z28" s="345"/>
      <c r="AA28" s="345"/>
      <c r="AB28" s="345"/>
      <c r="AC28" s="345"/>
      <c r="AD28" s="345"/>
      <c r="AE28" s="345"/>
      <c r="AF28" s="35"/>
      <c r="AG28" s="35"/>
      <c r="AH28" s="35"/>
      <c r="AI28" s="35"/>
      <c r="AJ28" s="35"/>
      <c r="AK28" s="345" t="s">
        <v>47</v>
      </c>
      <c r="AL28" s="345"/>
      <c r="AM28" s="345"/>
      <c r="AN28" s="345"/>
      <c r="AO28" s="345"/>
      <c r="AP28" s="35"/>
      <c r="AQ28" s="35"/>
      <c r="AR28" s="38"/>
      <c r="BE28" s="335"/>
    </row>
    <row r="29" spans="1:71" s="3" customFormat="1" ht="14.45" customHeight="1">
      <c r="B29" s="39"/>
      <c r="C29" s="40"/>
      <c r="D29" s="28" t="s">
        <v>48</v>
      </c>
      <c r="E29" s="40"/>
      <c r="F29" s="28" t="s">
        <v>49</v>
      </c>
      <c r="G29" s="40"/>
      <c r="H29" s="40"/>
      <c r="I29" s="40"/>
      <c r="J29" s="40"/>
      <c r="K29" s="40"/>
      <c r="L29" s="329">
        <v>0.21</v>
      </c>
      <c r="M29" s="328"/>
      <c r="N29" s="328"/>
      <c r="O29" s="328"/>
      <c r="P29" s="328"/>
      <c r="Q29" s="40"/>
      <c r="R29" s="40"/>
      <c r="S29" s="40"/>
      <c r="T29" s="40"/>
      <c r="U29" s="40"/>
      <c r="V29" s="40"/>
      <c r="W29" s="327">
        <f>ROUND(AZ54, 2)</f>
        <v>0</v>
      </c>
      <c r="X29" s="328"/>
      <c r="Y29" s="328"/>
      <c r="Z29" s="328"/>
      <c r="AA29" s="328"/>
      <c r="AB29" s="328"/>
      <c r="AC29" s="328"/>
      <c r="AD29" s="328"/>
      <c r="AE29" s="328"/>
      <c r="AF29" s="40"/>
      <c r="AG29" s="40"/>
      <c r="AH29" s="40"/>
      <c r="AI29" s="40"/>
      <c r="AJ29" s="40"/>
      <c r="AK29" s="327">
        <f>ROUND(AV54, 2)</f>
        <v>0</v>
      </c>
      <c r="AL29" s="328"/>
      <c r="AM29" s="328"/>
      <c r="AN29" s="328"/>
      <c r="AO29" s="328"/>
      <c r="AP29" s="40"/>
      <c r="AQ29" s="40"/>
      <c r="AR29" s="41"/>
      <c r="BE29" s="336"/>
    </row>
    <row r="30" spans="1:71" s="3" customFormat="1" ht="14.45" customHeight="1">
      <c r="B30" s="39"/>
      <c r="C30" s="40"/>
      <c r="D30" s="40"/>
      <c r="E30" s="40"/>
      <c r="F30" s="28" t="s">
        <v>50</v>
      </c>
      <c r="G30" s="40"/>
      <c r="H30" s="40"/>
      <c r="I30" s="40"/>
      <c r="J30" s="40"/>
      <c r="K30" s="40"/>
      <c r="L30" s="329">
        <v>0.12</v>
      </c>
      <c r="M30" s="328"/>
      <c r="N30" s="328"/>
      <c r="O30" s="328"/>
      <c r="P30" s="328"/>
      <c r="Q30" s="40"/>
      <c r="R30" s="40"/>
      <c r="S30" s="40"/>
      <c r="T30" s="40"/>
      <c r="U30" s="40"/>
      <c r="V30" s="40"/>
      <c r="W30" s="327">
        <f>ROUND(BA54, 2)</f>
        <v>0</v>
      </c>
      <c r="X30" s="328"/>
      <c r="Y30" s="328"/>
      <c r="Z30" s="328"/>
      <c r="AA30" s="328"/>
      <c r="AB30" s="328"/>
      <c r="AC30" s="328"/>
      <c r="AD30" s="328"/>
      <c r="AE30" s="328"/>
      <c r="AF30" s="40"/>
      <c r="AG30" s="40"/>
      <c r="AH30" s="40"/>
      <c r="AI30" s="40"/>
      <c r="AJ30" s="40"/>
      <c r="AK30" s="327">
        <f>ROUND(AW54, 2)</f>
        <v>0</v>
      </c>
      <c r="AL30" s="328"/>
      <c r="AM30" s="328"/>
      <c r="AN30" s="328"/>
      <c r="AO30" s="328"/>
      <c r="AP30" s="40"/>
      <c r="AQ30" s="40"/>
      <c r="AR30" s="41"/>
      <c r="BE30" s="336"/>
    </row>
    <row r="31" spans="1:71" s="3" customFormat="1" ht="14.45" hidden="1" customHeight="1">
      <c r="B31" s="39"/>
      <c r="C31" s="40"/>
      <c r="D31" s="40"/>
      <c r="E31" s="40"/>
      <c r="F31" s="28" t="s">
        <v>51</v>
      </c>
      <c r="G31" s="40"/>
      <c r="H31" s="40"/>
      <c r="I31" s="40"/>
      <c r="J31" s="40"/>
      <c r="K31" s="40"/>
      <c r="L31" s="329">
        <v>0.21</v>
      </c>
      <c r="M31" s="328"/>
      <c r="N31" s="328"/>
      <c r="O31" s="328"/>
      <c r="P31" s="328"/>
      <c r="Q31" s="40"/>
      <c r="R31" s="40"/>
      <c r="S31" s="40"/>
      <c r="T31" s="40"/>
      <c r="U31" s="40"/>
      <c r="V31" s="40"/>
      <c r="W31" s="327">
        <f>ROUND(BB54, 2)</f>
        <v>0</v>
      </c>
      <c r="X31" s="328"/>
      <c r="Y31" s="328"/>
      <c r="Z31" s="328"/>
      <c r="AA31" s="328"/>
      <c r="AB31" s="328"/>
      <c r="AC31" s="328"/>
      <c r="AD31" s="328"/>
      <c r="AE31" s="328"/>
      <c r="AF31" s="40"/>
      <c r="AG31" s="40"/>
      <c r="AH31" s="40"/>
      <c r="AI31" s="40"/>
      <c r="AJ31" s="40"/>
      <c r="AK31" s="327">
        <v>0</v>
      </c>
      <c r="AL31" s="328"/>
      <c r="AM31" s="328"/>
      <c r="AN31" s="328"/>
      <c r="AO31" s="328"/>
      <c r="AP31" s="40"/>
      <c r="AQ31" s="40"/>
      <c r="AR31" s="41"/>
      <c r="BE31" s="336"/>
    </row>
    <row r="32" spans="1:71" s="3" customFormat="1" ht="14.45" hidden="1" customHeight="1">
      <c r="B32" s="39"/>
      <c r="C32" s="40"/>
      <c r="D32" s="40"/>
      <c r="E32" s="40"/>
      <c r="F32" s="28" t="s">
        <v>52</v>
      </c>
      <c r="G32" s="40"/>
      <c r="H32" s="40"/>
      <c r="I32" s="40"/>
      <c r="J32" s="40"/>
      <c r="K32" s="40"/>
      <c r="L32" s="329">
        <v>0.12</v>
      </c>
      <c r="M32" s="328"/>
      <c r="N32" s="328"/>
      <c r="O32" s="328"/>
      <c r="P32" s="328"/>
      <c r="Q32" s="40"/>
      <c r="R32" s="40"/>
      <c r="S32" s="40"/>
      <c r="T32" s="40"/>
      <c r="U32" s="40"/>
      <c r="V32" s="40"/>
      <c r="W32" s="327">
        <f>ROUND(BC54, 2)</f>
        <v>0</v>
      </c>
      <c r="X32" s="328"/>
      <c r="Y32" s="328"/>
      <c r="Z32" s="328"/>
      <c r="AA32" s="328"/>
      <c r="AB32" s="328"/>
      <c r="AC32" s="328"/>
      <c r="AD32" s="328"/>
      <c r="AE32" s="328"/>
      <c r="AF32" s="40"/>
      <c r="AG32" s="40"/>
      <c r="AH32" s="40"/>
      <c r="AI32" s="40"/>
      <c r="AJ32" s="40"/>
      <c r="AK32" s="327">
        <v>0</v>
      </c>
      <c r="AL32" s="328"/>
      <c r="AM32" s="328"/>
      <c r="AN32" s="328"/>
      <c r="AO32" s="328"/>
      <c r="AP32" s="40"/>
      <c r="AQ32" s="40"/>
      <c r="AR32" s="41"/>
      <c r="BE32" s="336"/>
    </row>
    <row r="33" spans="1:57" s="3" customFormat="1" ht="14.45" hidden="1" customHeight="1">
      <c r="B33" s="39"/>
      <c r="C33" s="40"/>
      <c r="D33" s="40"/>
      <c r="E33" s="40"/>
      <c r="F33" s="28" t="s">
        <v>53</v>
      </c>
      <c r="G33" s="40"/>
      <c r="H33" s="40"/>
      <c r="I33" s="40"/>
      <c r="J33" s="40"/>
      <c r="K33" s="40"/>
      <c r="L33" s="329">
        <v>0</v>
      </c>
      <c r="M33" s="328"/>
      <c r="N33" s="328"/>
      <c r="O33" s="328"/>
      <c r="P33" s="328"/>
      <c r="Q33" s="40"/>
      <c r="R33" s="40"/>
      <c r="S33" s="40"/>
      <c r="T33" s="40"/>
      <c r="U33" s="40"/>
      <c r="V33" s="40"/>
      <c r="W33" s="327">
        <f>ROUND(BD54, 2)</f>
        <v>0</v>
      </c>
      <c r="X33" s="328"/>
      <c r="Y33" s="328"/>
      <c r="Z33" s="328"/>
      <c r="AA33" s="328"/>
      <c r="AB33" s="328"/>
      <c r="AC33" s="328"/>
      <c r="AD33" s="328"/>
      <c r="AE33" s="328"/>
      <c r="AF33" s="40"/>
      <c r="AG33" s="40"/>
      <c r="AH33" s="40"/>
      <c r="AI33" s="40"/>
      <c r="AJ33" s="40"/>
      <c r="AK33" s="327">
        <v>0</v>
      </c>
      <c r="AL33" s="328"/>
      <c r="AM33" s="328"/>
      <c r="AN33" s="328"/>
      <c r="AO33" s="328"/>
      <c r="AP33" s="40"/>
      <c r="AQ33" s="40"/>
      <c r="AR33" s="41"/>
    </row>
    <row r="34" spans="1:57" s="2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33"/>
    </row>
    <row r="35" spans="1:57" s="2" customFormat="1" ht="25.9" customHeight="1">
      <c r="A35" s="33"/>
      <c r="B35" s="34"/>
      <c r="C35" s="42"/>
      <c r="D35" s="43" t="s">
        <v>54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55</v>
      </c>
      <c r="U35" s="44"/>
      <c r="V35" s="44"/>
      <c r="W35" s="44"/>
      <c r="X35" s="330" t="s">
        <v>56</v>
      </c>
      <c r="Y35" s="331"/>
      <c r="Z35" s="331"/>
      <c r="AA35" s="331"/>
      <c r="AB35" s="331"/>
      <c r="AC35" s="44"/>
      <c r="AD35" s="44"/>
      <c r="AE35" s="44"/>
      <c r="AF35" s="44"/>
      <c r="AG35" s="44"/>
      <c r="AH35" s="44"/>
      <c r="AI35" s="44"/>
      <c r="AJ35" s="44"/>
      <c r="AK35" s="332">
        <f>SUM(AK26:AK33)</f>
        <v>0</v>
      </c>
      <c r="AL35" s="331"/>
      <c r="AM35" s="331"/>
      <c r="AN35" s="331"/>
      <c r="AO35" s="333"/>
      <c r="AP35" s="42"/>
      <c r="AQ35" s="42"/>
      <c r="AR35" s="38"/>
      <c r="BE35" s="33"/>
    </row>
    <row r="36" spans="1:57" s="2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6.95" customHeight="1">
      <c r="A37" s="33"/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38"/>
      <c r="BE37" s="33"/>
    </row>
    <row r="41" spans="1:57" s="2" customFormat="1" ht="6.95" customHeight="1">
      <c r="A41" s="33"/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38"/>
      <c r="BE41" s="33"/>
    </row>
    <row r="42" spans="1:57" s="2" customFormat="1" ht="24.95" customHeight="1">
      <c r="A42" s="33"/>
      <c r="B42" s="34"/>
      <c r="C42" s="22" t="s">
        <v>57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8"/>
      <c r="BE42" s="33"/>
    </row>
    <row r="43" spans="1:57" s="2" customFormat="1" ht="6.95" customHeight="1">
      <c r="A43" s="33"/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8"/>
      <c r="BE43" s="33"/>
    </row>
    <row r="44" spans="1:57" s="4" customFormat="1" ht="12" customHeight="1">
      <c r="B44" s="50"/>
      <c r="C44" s="28" t="s">
        <v>13</v>
      </c>
      <c r="D44" s="51"/>
      <c r="E44" s="51"/>
      <c r="F44" s="51"/>
      <c r="G44" s="51"/>
      <c r="H44" s="51"/>
      <c r="I44" s="51"/>
      <c r="J44" s="51"/>
      <c r="K44" s="51"/>
      <c r="L44" s="51" t="str">
        <f>K5</f>
        <v>23923</v>
      </c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2"/>
    </row>
    <row r="45" spans="1:57" s="5" customFormat="1" ht="36.950000000000003" customHeight="1">
      <c r="B45" s="53"/>
      <c r="C45" s="54" t="s">
        <v>16</v>
      </c>
      <c r="D45" s="55"/>
      <c r="E45" s="55"/>
      <c r="F45" s="55"/>
      <c r="G45" s="55"/>
      <c r="H45" s="55"/>
      <c r="I45" s="55"/>
      <c r="J45" s="55"/>
      <c r="K45" s="55"/>
      <c r="L45" s="316" t="str">
        <f>K6</f>
        <v>Stavební úpravy a přístavba výtahu ZŠ Žižkov</v>
      </c>
      <c r="M45" s="317"/>
      <c r="N45" s="317"/>
      <c r="O45" s="317"/>
      <c r="P45" s="317"/>
      <c r="Q45" s="317"/>
      <c r="R45" s="317"/>
      <c r="S45" s="317"/>
      <c r="T45" s="317"/>
      <c r="U45" s="317"/>
      <c r="V45" s="317"/>
      <c r="W45" s="317"/>
      <c r="X45" s="317"/>
      <c r="Y45" s="317"/>
      <c r="Z45" s="317"/>
      <c r="AA45" s="317"/>
      <c r="AB45" s="317"/>
      <c r="AC45" s="317"/>
      <c r="AD45" s="317"/>
      <c r="AE45" s="317"/>
      <c r="AF45" s="317"/>
      <c r="AG45" s="317"/>
      <c r="AH45" s="317"/>
      <c r="AI45" s="317"/>
      <c r="AJ45" s="317"/>
      <c r="AK45" s="317"/>
      <c r="AL45" s="317"/>
      <c r="AM45" s="317"/>
      <c r="AN45" s="317"/>
      <c r="AO45" s="317"/>
      <c r="AP45" s="55"/>
      <c r="AQ45" s="55"/>
      <c r="AR45" s="56"/>
    </row>
    <row r="46" spans="1:57" s="2" customFormat="1" ht="6.95" customHeight="1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8"/>
      <c r="BE46" s="33"/>
    </row>
    <row r="47" spans="1:57" s="2" customFormat="1" ht="12" customHeight="1">
      <c r="A47" s="33"/>
      <c r="B47" s="34"/>
      <c r="C47" s="28" t="s">
        <v>23</v>
      </c>
      <c r="D47" s="35"/>
      <c r="E47" s="35"/>
      <c r="F47" s="35"/>
      <c r="G47" s="35"/>
      <c r="H47" s="35"/>
      <c r="I47" s="35"/>
      <c r="J47" s="35"/>
      <c r="K47" s="35"/>
      <c r="L47" s="57" t="str">
        <f>IF(K8="","",K8)</f>
        <v>Kutná Hora,Kremnická čp. 98</v>
      </c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28" t="s">
        <v>25</v>
      </c>
      <c r="AJ47" s="35"/>
      <c r="AK47" s="35"/>
      <c r="AL47" s="35"/>
      <c r="AM47" s="318" t="str">
        <f>IF(AN8= "","",AN8)</f>
        <v>20. 2. 2026</v>
      </c>
      <c r="AN47" s="318"/>
      <c r="AO47" s="35"/>
      <c r="AP47" s="35"/>
      <c r="AQ47" s="35"/>
      <c r="AR47" s="38"/>
      <c r="BE47" s="33"/>
    </row>
    <row r="48" spans="1:57" s="2" customFormat="1" ht="6.95" customHeight="1">
      <c r="A48" s="33"/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8"/>
      <c r="BE48" s="33"/>
    </row>
    <row r="49" spans="1:91" s="2" customFormat="1" ht="40.15" customHeight="1">
      <c r="A49" s="33"/>
      <c r="B49" s="34"/>
      <c r="C49" s="28" t="s">
        <v>29</v>
      </c>
      <c r="D49" s="35"/>
      <c r="E49" s="35"/>
      <c r="F49" s="35"/>
      <c r="G49" s="35"/>
      <c r="H49" s="35"/>
      <c r="I49" s="35"/>
      <c r="J49" s="35"/>
      <c r="K49" s="35"/>
      <c r="L49" s="51" t="str">
        <f>IF(E11= "","",E11)</f>
        <v>Město Kutná Hora,Havlíčkovo náměstí 552/1,Kutná Ho</v>
      </c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28" t="s">
        <v>36</v>
      </c>
      <c r="AJ49" s="35"/>
      <c r="AK49" s="35"/>
      <c r="AL49" s="35"/>
      <c r="AM49" s="319" t="str">
        <f>IF(E17="","",E17)</f>
        <v>Kutnohorská stavební projekce- ing Zuzana Hádková</v>
      </c>
      <c r="AN49" s="320"/>
      <c r="AO49" s="320"/>
      <c r="AP49" s="320"/>
      <c r="AQ49" s="35"/>
      <c r="AR49" s="38"/>
      <c r="AS49" s="321" t="s">
        <v>58</v>
      </c>
      <c r="AT49" s="322"/>
      <c r="AU49" s="59"/>
      <c r="AV49" s="59"/>
      <c r="AW49" s="59"/>
      <c r="AX49" s="59"/>
      <c r="AY49" s="59"/>
      <c r="AZ49" s="59"/>
      <c r="BA49" s="59"/>
      <c r="BB49" s="59"/>
      <c r="BC49" s="59"/>
      <c r="BD49" s="60"/>
      <c r="BE49" s="33"/>
    </row>
    <row r="50" spans="1:91" s="2" customFormat="1" ht="15.2" customHeight="1">
      <c r="A50" s="33"/>
      <c r="B50" s="34"/>
      <c r="C50" s="28" t="s">
        <v>34</v>
      </c>
      <c r="D50" s="35"/>
      <c r="E50" s="35"/>
      <c r="F50" s="35"/>
      <c r="G50" s="35"/>
      <c r="H50" s="35"/>
      <c r="I50" s="35"/>
      <c r="J50" s="35"/>
      <c r="K50" s="35"/>
      <c r="L50" s="51" t="str">
        <f>IF(E14= "Vyplň údaj","",E14)</f>
        <v/>
      </c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28" t="s">
        <v>40</v>
      </c>
      <c r="AJ50" s="35"/>
      <c r="AK50" s="35"/>
      <c r="AL50" s="35"/>
      <c r="AM50" s="319" t="str">
        <f>IF(E20="","",E20)</f>
        <v xml:space="preserve"> </v>
      </c>
      <c r="AN50" s="320"/>
      <c r="AO50" s="320"/>
      <c r="AP50" s="320"/>
      <c r="AQ50" s="35"/>
      <c r="AR50" s="38"/>
      <c r="AS50" s="323"/>
      <c r="AT50" s="324"/>
      <c r="AU50" s="61"/>
      <c r="AV50" s="61"/>
      <c r="AW50" s="61"/>
      <c r="AX50" s="61"/>
      <c r="AY50" s="61"/>
      <c r="AZ50" s="61"/>
      <c r="BA50" s="61"/>
      <c r="BB50" s="61"/>
      <c r="BC50" s="61"/>
      <c r="BD50" s="62"/>
      <c r="BE50" s="33"/>
    </row>
    <row r="51" spans="1:91" s="2" customFormat="1" ht="10.9" customHeight="1">
      <c r="A51" s="33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8"/>
      <c r="AS51" s="325"/>
      <c r="AT51" s="326"/>
      <c r="AU51" s="63"/>
      <c r="AV51" s="63"/>
      <c r="AW51" s="63"/>
      <c r="AX51" s="63"/>
      <c r="AY51" s="63"/>
      <c r="AZ51" s="63"/>
      <c r="BA51" s="63"/>
      <c r="BB51" s="63"/>
      <c r="BC51" s="63"/>
      <c r="BD51" s="64"/>
      <c r="BE51" s="33"/>
    </row>
    <row r="52" spans="1:91" s="2" customFormat="1" ht="29.25" customHeight="1">
      <c r="A52" s="33"/>
      <c r="B52" s="34"/>
      <c r="C52" s="312" t="s">
        <v>59</v>
      </c>
      <c r="D52" s="313"/>
      <c r="E52" s="313"/>
      <c r="F52" s="313"/>
      <c r="G52" s="313"/>
      <c r="H52" s="65"/>
      <c r="I52" s="314" t="s">
        <v>60</v>
      </c>
      <c r="J52" s="313"/>
      <c r="K52" s="313"/>
      <c r="L52" s="313"/>
      <c r="M52" s="313"/>
      <c r="N52" s="313"/>
      <c r="O52" s="313"/>
      <c r="P52" s="313"/>
      <c r="Q52" s="313"/>
      <c r="R52" s="313"/>
      <c r="S52" s="313"/>
      <c r="T52" s="313"/>
      <c r="U52" s="313"/>
      <c r="V52" s="313"/>
      <c r="W52" s="313"/>
      <c r="X52" s="313"/>
      <c r="Y52" s="313"/>
      <c r="Z52" s="313"/>
      <c r="AA52" s="313"/>
      <c r="AB52" s="313"/>
      <c r="AC52" s="313"/>
      <c r="AD52" s="313"/>
      <c r="AE52" s="313"/>
      <c r="AF52" s="313"/>
      <c r="AG52" s="315" t="s">
        <v>61</v>
      </c>
      <c r="AH52" s="313"/>
      <c r="AI52" s="313"/>
      <c r="AJ52" s="313"/>
      <c r="AK52" s="313"/>
      <c r="AL52" s="313"/>
      <c r="AM52" s="313"/>
      <c r="AN52" s="314" t="s">
        <v>62</v>
      </c>
      <c r="AO52" s="313"/>
      <c r="AP52" s="313"/>
      <c r="AQ52" s="66" t="s">
        <v>63</v>
      </c>
      <c r="AR52" s="38"/>
      <c r="AS52" s="67" t="s">
        <v>64</v>
      </c>
      <c r="AT52" s="68" t="s">
        <v>65</v>
      </c>
      <c r="AU52" s="68" t="s">
        <v>66</v>
      </c>
      <c r="AV52" s="68" t="s">
        <v>67</v>
      </c>
      <c r="AW52" s="68" t="s">
        <v>68</v>
      </c>
      <c r="AX52" s="68" t="s">
        <v>69</v>
      </c>
      <c r="AY52" s="68" t="s">
        <v>70</v>
      </c>
      <c r="AZ52" s="68" t="s">
        <v>71</v>
      </c>
      <c r="BA52" s="68" t="s">
        <v>72</v>
      </c>
      <c r="BB52" s="68" t="s">
        <v>73</v>
      </c>
      <c r="BC52" s="68" t="s">
        <v>74</v>
      </c>
      <c r="BD52" s="69" t="s">
        <v>75</v>
      </c>
      <c r="BE52" s="33"/>
    </row>
    <row r="53" spans="1:91" s="2" customFormat="1" ht="10.9" customHeight="1">
      <c r="A53" s="33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8"/>
      <c r="AS53" s="70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2"/>
      <c r="BE53" s="33"/>
    </row>
    <row r="54" spans="1:91" s="6" customFormat="1" ht="32.450000000000003" customHeight="1">
      <c r="B54" s="73"/>
      <c r="C54" s="74" t="s">
        <v>76</v>
      </c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310">
        <f>ROUND(SUM(AG55:AG56),2)</f>
        <v>0</v>
      </c>
      <c r="AH54" s="310"/>
      <c r="AI54" s="310"/>
      <c r="AJ54" s="310"/>
      <c r="AK54" s="310"/>
      <c r="AL54" s="310"/>
      <c r="AM54" s="310"/>
      <c r="AN54" s="311">
        <f>SUM(AG54,AT54)</f>
        <v>0</v>
      </c>
      <c r="AO54" s="311"/>
      <c r="AP54" s="311"/>
      <c r="AQ54" s="77" t="s">
        <v>20</v>
      </c>
      <c r="AR54" s="78"/>
      <c r="AS54" s="79">
        <f>ROUND(SUM(AS55:AS56),2)</f>
        <v>0</v>
      </c>
      <c r="AT54" s="80">
        <f>ROUND(SUM(AV54:AW54),2)</f>
        <v>0</v>
      </c>
      <c r="AU54" s="81">
        <f>ROUND(SUM(AU55:AU56),5)</f>
        <v>0</v>
      </c>
      <c r="AV54" s="80">
        <f>ROUND(AZ54*L29,2)</f>
        <v>0</v>
      </c>
      <c r="AW54" s="80">
        <f>ROUND(BA54*L30,2)</f>
        <v>0</v>
      </c>
      <c r="AX54" s="80">
        <f>ROUND(BB54*L29,2)</f>
        <v>0</v>
      </c>
      <c r="AY54" s="80">
        <f>ROUND(BC54*L30,2)</f>
        <v>0</v>
      </c>
      <c r="AZ54" s="80">
        <f>ROUND(SUM(AZ55:AZ56),2)</f>
        <v>0</v>
      </c>
      <c r="BA54" s="80">
        <f>ROUND(SUM(BA55:BA56),2)</f>
        <v>0</v>
      </c>
      <c r="BB54" s="80">
        <f>ROUND(SUM(BB55:BB56),2)</f>
        <v>0</v>
      </c>
      <c r="BC54" s="80">
        <f>ROUND(SUM(BC55:BC56),2)</f>
        <v>0</v>
      </c>
      <c r="BD54" s="82">
        <f>ROUND(SUM(BD55:BD56),2)</f>
        <v>0</v>
      </c>
      <c r="BS54" s="83" t="s">
        <v>77</v>
      </c>
      <c r="BT54" s="83" t="s">
        <v>78</v>
      </c>
      <c r="BU54" s="84" t="s">
        <v>79</v>
      </c>
      <c r="BV54" s="83" t="s">
        <v>80</v>
      </c>
      <c r="BW54" s="83" t="s">
        <v>5</v>
      </c>
      <c r="BX54" s="83" t="s">
        <v>81</v>
      </c>
      <c r="CL54" s="83" t="s">
        <v>20</v>
      </c>
    </row>
    <row r="55" spans="1:91" s="7" customFormat="1" ht="24.75" customHeight="1">
      <c r="A55" s="85" t="s">
        <v>82</v>
      </c>
      <c r="B55" s="86"/>
      <c r="C55" s="87"/>
      <c r="D55" s="309" t="s">
        <v>83</v>
      </c>
      <c r="E55" s="309"/>
      <c r="F55" s="309"/>
      <c r="G55" s="309"/>
      <c r="H55" s="309"/>
      <c r="I55" s="88"/>
      <c r="J55" s="309" t="s">
        <v>84</v>
      </c>
      <c r="K55" s="309"/>
      <c r="L55" s="309"/>
      <c r="M55" s="309"/>
      <c r="N55" s="309"/>
      <c r="O55" s="309"/>
      <c r="P55" s="309"/>
      <c r="Q55" s="309"/>
      <c r="R55" s="309"/>
      <c r="S55" s="309"/>
      <c r="T55" s="309"/>
      <c r="U55" s="309"/>
      <c r="V55" s="309"/>
      <c r="W55" s="309"/>
      <c r="X55" s="309"/>
      <c r="Y55" s="309"/>
      <c r="Z55" s="309"/>
      <c r="AA55" s="309"/>
      <c r="AB55" s="309"/>
      <c r="AC55" s="309"/>
      <c r="AD55" s="309"/>
      <c r="AE55" s="309"/>
      <c r="AF55" s="309"/>
      <c r="AG55" s="307">
        <f>'16240D-S1 - Stavební úpra...'!J30</f>
        <v>0</v>
      </c>
      <c r="AH55" s="308"/>
      <c r="AI55" s="308"/>
      <c r="AJ55" s="308"/>
      <c r="AK55" s="308"/>
      <c r="AL55" s="308"/>
      <c r="AM55" s="308"/>
      <c r="AN55" s="307">
        <f>SUM(AG55,AT55)</f>
        <v>0</v>
      </c>
      <c r="AO55" s="308"/>
      <c r="AP55" s="308"/>
      <c r="AQ55" s="89" t="s">
        <v>85</v>
      </c>
      <c r="AR55" s="90"/>
      <c r="AS55" s="91">
        <v>0</v>
      </c>
      <c r="AT55" s="92">
        <f>ROUND(SUM(AV55:AW55),2)</f>
        <v>0</v>
      </c>
      <c r="AU55" s="93">
        <f>'16240D-S1 - Stavební úpra...'!P97</f>
        <v>0</v>
      </c>
      <c r="AV55" s="92">
        <f>'16240D-S1 - Stavební úpra...'!J33</f>
        <v>0</v>
      </c>
      <c r="AW55" s="92">
        <f>'16240D-S1 - Stavební úpra...'!J34</f>
        <v>0</v>
      </c>
      <c r="AX55" s="92">
        <f>'16240D-S1 - Stavební úpra...'!J35</f>
        <v>0</v>
      </c>
      <c r="AY55" s="92">
        <f>'16240D-S1 - Stavební úpra...'!J36</f>
        <v>0</v>
      </c>
      <c r="AZ55" s="92">
        <f>'16240D-S1 - Stavební úpra...'!F33</f>
        <v>0</v>
      </c>
      <c r="BA55" s="92">
        <f>'16240D-S1 - Stavební úpra...'!F34</f>
        <v>0</v>
      </c>
      <c r="BB55" s="92">
        <f>'16240D-S1 - Stavební úpra...'!F35</f>
        <v>0</v>
      </c>
      <c r="BC55" s="92">
        <f>'16240D-S1 - Stavební úpra...'!F36</f>
        <v>0</v>
      </c>
      <c r="BD55" s="94">
        <f>'16240D-S1 - Stavební úpra...'!F37</f>
        <v>0</v>
      </c>
      <c r="BT55" s="95" t="s">
        <v>22</v>
      </c>
      <c r="BV55" s="95" t="s">
        <v>80</v>
      </c>
      <c r="BW55" s="95" t="s">
        <v>86</v>
      </c>
      <c r="BX55" s="95" t="s">
        <v>5</v>
      </c>
      <c r="CL55" s="95" t="s">
        <v>20</v>
      </c>
      <c r="CM55" s="95" t="s">
        <v>87</v>
      </c>
    </row>
    <row r="56" spans="1:91" s="7" customFormat="1" ht="24.75" customHeight="1">
      <c r="A56" s="85" t="s">
        <v>82</v>
      </c>
      <c r="B56" s="86"/>
      <c r="C56" s="87"/>
      <c r="D56" s="309" t="s">
        <v>88</v>
      </c>
      <c r="E56" s="309"/>
      <c r="F56" s="309"/>
      <c r="G56" s="309"/>
      <c r="H56" s="309"/>
      <c r="I56" s="88"/>
      <c r="J56" s="309" t="s">
        <v>89</v>
      </c>
      <c r="K56" s="309"/>
      <c r="L56" s="309"/>
      <c r="M56" s="309"/>
      <c r="N56" s="309"/>
      <c r="O56" s="309"/>
      <c r="P56" s="309"/>
      <c r="Q56" s="309"/>
      <c r="R56" s="309"/>
      <c r="S56" s="309"/>
      <c r="T56" s="309"/>
      <c r="U56" s="309"/>
      <c r="V56" s="309"/>
      <c r="W56" s="309"/>
      <c r="X56" s="309"/>
      <c r="Y56" s="309"/>
      <c r="Z56" s="309"/>
      <c r="AA56" s="309"/>
      <c r="AB56" s="309"/>
      <c r="AC56" s="309"/>
      <c r="AD56" s="309"/>
      <c r="AE56" s="309"/>
      <c r="AF56" s="309"/>
      <c r="AG56" s="307">
        <f>'16240D-S2 - Přístavba výt...'!J30</f>
        <v>0</v>
      </c>
      <c r="AH56" s="308"/>
      <c r="AI56" s="308"/>
      <c r="AJ56" s="308"/>
      <c r="AK56" s="308"/>
      <c r="AL56" s="308"/>
      <c r="AM56" s="308"/>
      <c r="AN56" s="307">
        <f>SUM(AG56,AT56)</f>
        <v>0</v>
      </c>
      <c r="AO56" s="308"/>
      <c r="AP56" s="308"/>
      <c r="AQ56" s="89" t="s">
        <v>85</v>
      </c>
      <c r="AR56" s="90"/>
      <c r="AS56" s="96">
        <v>0</v>
      </c>
      <c r="AT56" s="97">
        <f>ROUND(SUM(AV56:AW56),2)</f>
        <v>0</v>
      </c>
      <c r="AU56" s="98">
        <f>'16240D-S2 - Přístavba výt...'!P114</f>
        <v>0</v>
      </c>
      <c r="AV56" s="97">
        <f>'16240D-S2 - Přístavba výt...'!J33</f>
        <v>0</v>
      </c>
      <c r="AW56" s="97">
        <f>'16240D-S2 - Přístavba výt...'!J34</f>
        <v>0</v>
      </c>
      <c r="AX56" s="97">
        <f>'16240D-S2 - Přístavba výt...'!J35</f>
        <v>0</v>
      </c>
      <c r="AY56" s="97">
        <f>'16240D-S2 - Přístavba výt...'!J36</f>
        <v>0</v>
      </c>
      <c r="AZ56" s="97">
        <f>'16240D-S2 - Přístavba výt...'!F33</f>
        <v>0</v>
      </c>
      <c r="BA56" s="97">
        <f>'16240D-S2 - Přístavba výt...'!F34</f>
        <v>0</v>
      </c>
      <c r="BB56" s="97">
        <f>'16240D-S2 - Přístavba výt...'!F35</f>
        <v>0</v>
      </c>
      <c r="BC56" s="97">
        <f>'16240D-S2 - Přístavba výt...'!F36</f>
        <v>0</v>
      </c>
      <c r="BD56" s="99">
        <f>'16240D-S2 - Přístavba výt...'!F37</f>
        <v>0</v>
      </c>
      <c r="BT56" s="95" t="s">
        <v>22</v>
      </c>
      <c r="BV56" s="95" t="s">
        <v>80</v>
      </c>
      <c r="BW56" s="95" t="s">
        <v>90</v>
      </c>
      <c r="BX56" s="95" t="s">
        <v>5</v>
      </c>
      <c r="CL56" s="95" t="s">
        <v>20</v>
      </c>
      <c r="CM56" s="95" t="s">
        <v>87</v>
      </c>
    </row>
    <row r="57" spans="1:91" s="2" customFormat="1" ht="30" customHeight="1">
      <c r="A57" s="33"/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8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91" s="2" customFormat="1" ht="6.95" customHeight="1">
      <c r="A58" s="33"/>
      <c r="B58" s="46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38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</sheetData>
  <sheetProtection algorithmName="SHA-512" hashValue="XkqlkK6G6kE0/jfi1znqw10gg//ZYqe5Sb+ZPHC1SHv5iw9aRnlPG0pWQHfEWAzTOCfM+xm4o8EB6KgSzQrn9A==" saltValue="hI9oxLkKZAEC00Zo0DEaD/EXQkOvk+dhjDjkSHcw3r4BXLj3cgEwLXThiqhYeTWRaX4prXFPbRhB0HAHp+KpzQ==" spinCount="100000" sheet="1" objects="1" scenarios="1" formatColumns="0" formatRows="0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47:AN47"/>
    <mergeCell ref="AM49:AP49"/>
    <mergeCell ref="AS49:AT51"/>
    <mergeCell ref="AM50:AP50"/>
    <mergeCell ref="W33:AE33"/>
    <mergeCell ref="AK33:AO33"/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</mergeCells>
  <hyperlinks>
    <hyperlink ref="A55" location="'16240D-S1 - Stavební úpra...'!C2" display="/"/>
    <hyperlink ref="A56" location="'16240D-S2 - Přístavba výt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09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AT2" s="16" t="s">
        <v>86</v>
      </c>
    </row>
    <row r="3" spans="1:46" s="1" customFormat="1" ht="6.95" customHeight="1">
      <c r="B3" s="100"/>
      <c r="C3" s="101"/>
      <c r="D3" s="101"/>
      <c r="E3" s="101"/>
      <c r="F3" s="101"/>
      <c r="G3" s="101"/>
      <c r="H3" s="101"/>
      <c r="I3" s="101"/>
      <c r="J3" s="101"/>
      <c r="K3" s="101"/>
      <c r="L3" s="19"/>
      <c r="AT3" s="16" t="s">
        <v>87</v>
      </c>
    </row>
    <row r="4" spans="1:46" s="1" customFormat="1" ht="24.95" customHeight="1">
      <c r="B4" s="19"/>
      <c r="D4" s="102" t="s">
        <v>91</v>
      </c>
      <c r="L4" s="19"/>
      <c r="M4" s="103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04" t="s">
        <v>16</v>
      </c>
      <c r="L6" s="19"/>
    </row>
    <row r="7" spans="1:46" s="1" customFormat="1" ht="16.5" customHeight="1">
      <c r="B7" s="19"/>
      <c r="E7" s="349" t="str">
        <f>'Rekapitulace stavby'!K6</f>
        <v>Stavební úpravy a přístavba výtahu ZŠ Žižkov</v>
      </c>
      <c r="F7" s="350"/>
      <c r="G7" s="350"/>
      <c r="H7" s="350"/>
      <c r="L7" s="19"/>
    </row>
    <row r="8" spans="1:46" s="2" customFormat="1" ht="12" customHeight="1">
      <c r="A8" s="33"/>
      <c r="B8" s="38"/>
      <c r="C8" s="33"/>
      <c r="D8" s="104" t="s">
        <v>92</v>
      </c>
      <c r="E8" s="33"/>
      <c r="F8" s="33"/>
      <c r="G8" s="33"/>
      <c r="H8" s="33"/>
      <c r="I8" s="33"/>
      <c r="J8" s="33"/>
      <c r="K8" s="33"/>
      <c r="L8" s="105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351" t="s">
        <v>93</v>
      </c>
      <c r="F9" s="352"/>
      <c r="G9" s="352"/>
      <c r="H9" s="352"/>
      <c r="I9" s="33"/>
      <c r="J9" s="33"/>
      <c r="K9" s="33"/>
      <c r="L9" s="105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105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04" t="s">
        <v>19</v>
      </c>
      <c r="E11" s="33"/>
      <c r="F11" s="106" t="s">
        <v>20</v>
      </c>
      <c r="G11" s="33"/>
      <c r="H11" s="33"/>
      <c r="I11" s="104" t="s">
        <v>21</v>
      </c>
      <c r="J11" s="106" t="s">
        <v>20</v>
      </c>
      <c r="K11" s="33"/>
      <c r="L11" s="105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04" t="s">
        <v>23</v>
      </c>
      <c r="E12" s="33"/>
      <c r="F12" s="106" t="s">
        <v>24</v>
      </c>
      <c r="G12" s="33"/>
      <c r="H12" s="33"/>
      <c r="I12" s="104" t="s">
        <v>25</v>
      </c>
      <c r="J12" s="107" t="str">
        <f>'Rekapitulace stavby'!AN8</f>
        <v>20. 2. 2026</v>
      </c>
      <c r="K12" s="33"/>
      <c r="L12" s="105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105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04" t="s">
        <v>29</v>
      </c>
      <c r="E14" s="33"/>
      <c r="F14" s="33"/>
      <c r="G14" s="33"/>
      <c r="H14" s="33"/>
      <c r="I14" s="104" t="s">
        <v>30</v>
      </c>
      <c r="J14" s="106" t="s">
        <v>31</v>
      </c>
      <c r="K14" s="33"/>
      <c r="L14" s="105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06" t="s">
        <v>32</v>
      </c>
      <c r="F15" s="33"/>
      <c r="G15" s="33"/>
      <c r="H15" s="33"/>
      <c r="I15" s="104" t="s">
        <v>33</v>
      </c>
      <c r="J15" s="106" t="s">
        <v>20</v>
      </c>
      <c r="K15" s="33"/>
      <c r="L15" s="105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105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04" t="s">
        <v>34</v>
      </c>
      <c r="E17" s="33"/>
      <c r="F17" s="33"/>
      <c r="G17" s="33"/>
      <c r="H17" s="33"/>
      <c r="I17" s="104" t="s">
        <v>30</v>
      </c>
      <c r="J17" s="29" t="str">
        <f>'Rekapitulace stavby'!AN13</f>
        <v>Vyplň údaj</v>
      </c>
      <c r="K17" s="33"/>
      <c r="L17" s="105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353" t="str">
        <f>'Rekapitulace stavby'!E14</f>
        <v>Vyplň údaj</v>
      </c>
      <c r="F18" s="354"/>
      <c r="G18" s="354"/>
      <c r="H18" s="354"/>
      <c r="I18" s="104" t="s">
        <v>33</v>
      </c>
      <c r="J18" s="29" t="str">
        <f>'Rekapitulace stavby'!AN14</f>
        <v>Vyplň údaj</v>
      </c>
      <c r="K18" s="33"/>
      <c r="L18" s="105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105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04" t="s">
        <v>36</v>
      </c>
      <c r="E20" s="33"/>
      <c r="F20" s="33"/>
      <c r="G20" s="33"/>
      <c r="H20" s="33"/>
      <c r="I20" s="104" t="s">
        <v>30</v>
      </c>
      <c r="J20" s="106" t="s">
        <v>37</v>
      </c>
      <c r="K20" s="33"/>
      <c r="L20" s="105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06" t="s">
        <v>38</v>
      </c>
      <c r="F21" s="33"/>
      <c r="G21" s="33"/>
      <c r="H21" s="33"/>
      <c r="I21" s="104" t="s">
        <v>33</v>
      </c>
      <c r="J21" s="106" t="s">
        <v>20</v>
      </c>
      <c r="K21" s="33"/>
      <c r="L21" s="105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105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04" t="s">
        <v>40</v>
      </c>
      <c r="E23" s="33"/>
      <c r="F23" s="33"/>
      <c r="G23" s="33"/>
      <c r="H23" s="33"/>
      <c r="I23" s="104" t="s">
        <v>30</v>
      </c>
      <c r="J23" s="106" t="str">
        <f>IF('Rekapitulace stavby'!AN19="","",'Rekapitulace stavby'!AN19)</f>
        <v/>
      </c>
      <c r="K23" s="33"/>
      <c r="L23" s="105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06" t="str">
        <f>IF('Rekapitulace stavby'!E20="","",'Rekapitulace stavby'!E20)</f>
        <v xml:space="preserve"> </v>
      </c>
      <c r="F24" s="33"/>
      <c r="G24" s="33"/>
      <c r="H24" s="33"/>
      <c r="I24" s="104" t="s">
        <v>33</v>
      </c>
      <c r="J24" s="106" t="str">
        <f>IF('Rekapitulace stavby'!AN20="","",'Rekapitulace stavby'!AN20)</f>
        <v/>
      </c>
      <c r="K24" s="33"/>
      <c r="L24" s="105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105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04" t="s">
        <v>42</v>
      </c>
      <c r="E26" s="33"/>
      <c r="F26" s="33"/>
      <c r="G26" s="33"/>
      <c r="H26" s="33"/>
      <c r="I26" s="33"/>
      <c r="J26" s="33"/>
      <c r="K26" s="33"/>
      <c r="L26" s="105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47.25" customHeight="1">
      <c r="A27" s="108"/>
      <c r="B27" s="109"/>
      <c r="C27" s="108"/>
      <c r="D27" s="108"/>
      <c r="E27" s="355" t="s">
        <v>94</v>
      </c>
      <c r="F27" s="355"/>
      <c r="G27" s="355"/>
      <c r="H27" s="355"/>
      <c r="I27" s="108"/>
      <c r="J27" s="108"/>
      <c r="K27" s="108"/>
      <c r="L27" s="110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105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1"/>
      <c r="E29" s="111"/>
      <c r="F29" s="111"/>
      <c r="G29" s="111"/>
      <c r="H29" s="111"/>
      <c r="I29" s="111"/>
      <c r="J29" s="111"/>
      <c r="K29" s="111"/>
      <c r="L29" s="105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2" t="s">
        <v>44</v>
      </c>
      <c r="E30" s="33"/>
      <c r="F30" s="33"/>
      <c r="G30" s="33"/>
      <c r="H30" s="33"/>
      <c r="I30" s="33"/>
      <c r="J30" s="113">
        <f>ROUND(J97, 2)</f>
        <v>0</v>
      </c>
      <c r="K30" s="33"/>
      <c r="L30" s="105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1"/>
      <c r="E31" s="111"/>
      <c r="F31" s="111"/>
      <c r="G31" s="111"/>
      <c r="H31" s="111"/>
      <c r="I31" s="111"/>
      <c r="J31" s="111"/>
      <c r="K31" s="111"/>
      <c r="L31" s="105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14" t="s">
        <v>46</v>
      </c>
      <c r="G32" s="33"/>
      <c r="H32" s="33"/>
      <c r="I32" s="114" t="s">
        <v>45</v>
      </c>
      <c r="J32" s="114" t="s">
        <v>47</v>
      </c>
      <c r="K32" s="33"/>
      <c r="L32" s="105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15" t="s">
        <v>48</v>
      </c>
      <c r="E33" s="104" t="s">
        <v>49</v>
      </c>
      <c r="F33" s="116">
        <f>ROUND((SUM(BE97:BE308)),  2)</f>
        <v>0</v>
      </c>
      <c r="G33" s="33"/>
      <c r="H33" s="33"/>
      <c r="I33" s="117">
        <v>0.21</v>
      </c>
      <c r="J33" s="116">
        <f>ROUND(((SUM(BE97:BE308))*I33),  2)</f>
        <v>0</v>
      </c>
      <c r="K33" s="33"/>
      <c r="L33" s="105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04" t="s">
        <v>50</v>
      </c>
      <c r="F34" s="116">
        <f>ROUND((SUM(BF97:BF308)),  2)</f>
        <v>0</v>
      </c>
      <c r="G34" s="33"/>
      <c r="H34" s="33"/>
      <c r="I34" s="117">
        <v>0.12</v>
      </c>
      <c r="J34" s="116">
        <f>ROUND(((SUM(BF97:BF308))*I34),  2)</f>
        <v>0</v>
      </c>
      <c r="K34" s="33"/>
      <c r="L34" s="105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04" t="s">
        <v>51</v>
      </c>
      <c r="F35" s="116">
        <f>ROUND((SUM(BG97:BG308)),  2)</f>
        <v>0</v>
      </c>
      <c r="G35" s="33"/>
      <c r="H35" s="33"/>
      <c r="I35" s="117">
        <v>0.21</v>
      </c>
      <c r="J35" s="116">
        <f>0</f>
        <v>0</v>
      </c>
      <c r="K35" s="33"/>
      <c r="L35" s="105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04" t="s">
        <v>52</v>
      </c>
      <c r="F36" s="116">
        <f>ROUND((SUM(BH97:BH308)),  2)</f>
        <v>0</v>
      </c>
      <c r="G36" s="33"/>
      <c r="H36" s="33"/>
      <c r="I36" s="117">
        <v>0.12</v>
      </c>
      <c r="J36" s="116">
        <f>0</f>
        <v>0</v>
      </c>
      <c r="K36" s="33"/>
      <c r="L36" s="105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04" t="s">
        <v>53</v>
      </c>
      <c r="F37" s="116">
        <f>ROUND((SUM(BI97:BI308)),  2)</f>
        <v>0</v>
      </c>
      <c r="G37" s="33"/>
      <c r="H37" s="33"/>
      <c r="I37" s="117">
        <v>0</v>
      </c>
      <c r="J37" s="116">
        <f>0</f>
        <v>0</v>
      </c>
      <c r="K37" s="33"/>
      <c r="L37" s="105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105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18"/>
      <c r="D39" s="119" t="s">
        <v>54</v>
      </c>
      <c r="E39" s="120"/>
      <c r="F39" s="120"/>
      <c r="G39" s="121" t="s">
        <v>55</v>
      </c>
      <c r="H39" s="122" t="s">
        <v>56</v>
      </c>
      <c r="I39" s="120"/>
      <c r="J39" s="123">
        <f>SUM(J30:J37)</f>
        <v>0</v>
      </c>
      <c r="K39" s="124"/>
      <c r="L39" s="105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125"/>
      <c r="C40" s="126"/>
      <c r="D40" s="126"/>
      <c r="E40" s="126"/>
      <c r="F40" s="126"/>
      <c r="G40" s="126"/>
      <c r="H40" s="126"/>
      <c r="I40" s="126"/>
      <c r="J40" s="126"/>
      <c r="K40" s="126"/>
      <c r="L40" s="105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4" spans="1:31" s="2" customFormat="1" ht="6.95" customHeight="1">
      <c r="A44" s="33"/>
      <c r="B44" s="127"/>
      <c r="C44" s="128"/>
      <c r="D44" s="128"/>
      <c r="E44" s="128"/>
      <c r="F44" s="128"/>
      <c r="G44" s="128"/>
      <c r="H44" s="128"/>
      <c r="I44" s="128"/>
      <c r="J44" s="128"/>
      <c r="K44" s="128"/>
      <c r="L44" s="105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2" customFormat="1" ht="24.95" customHeight="1">
      <c r="A45" s="33"/>
      <c r="B45" s="34"/>
      <c r="C45" s="22" t="s">
        <v>95</v>
      </c>
      <c r="D45" s="35"/>
      <c r="E45" s="35"/>
      <c r="F45" s="35"/>
      <c r="G45" s="35"/>
      <c r="H45" s="35"/>
      <c r="I45" s="35"/>
      <c r="J45" s="35"/>
      <c r="K45" s="35"/>
      <c r="L45" s="105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pans="1:31" s="2" customFormat="1" ht="6.95" customHeight="1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105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pans="1:31" s="2" customFormat="1" ht="12" customHeight="1">
      <c r="A47" s="33"/>
      <c r="B47" s="34"/>
      <c r="C47" s="28" t="s">
        <v>16</v>
      </c>
      <c r="D47" s="35"/>
      <c r="E47" s="35"/>
      <c r="F47" s="35"/>
      <c r="G47" s="35"/>
      <c r="H47" s="35"/>
      <c r="I47" s="35"/>
      <c r="J47" s="35"/>
      <c r="K47" s="35"/>
      <c r="L47" s="105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pans="1:31" s="2" customFormat="1" ht="16.5" customHeight="1">
      <c r="A48" s="33"/>
      <c r="B48" s="34"/>
      <c r="C48" s="35"/>
      <c r="D48" s="35"/>
      <c r="E48" s="347" t="str">
        <f>E7</f>
        <v>Stavební úpravy a přístavba výtahu ZŠ Žižkov</v>
      </c>
      <c r="F48" s="348"/>
      <c r="G48" s="348"/>
      <c r="H48" s="348"/>
      <c r="I48" s="35"/>
      <c r="J48" s="35"/>
      <c r="K48" s="35"/>
      <c r="L48" s="105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pans="1:47" s="2" customFormat="1" ht="12" customHeight="1">
      <c r="A49" s="33"/>
      <c r="B49" s="34"/>
      <c r="C49" s="28" t="s">
        <v>92</v>
      </c>
      <c r="D49" s="35"/>
      <c r="E49" s="35"/>
      <c r="F49" s="35"/>
      <c r="G49" s="35"/>
      <c r="H49" s="35"/>
      <c r="I49" s="35"/>
      <c r="J49" s="35"/>
      <c r="K49" s="35"/>
      <c r="L49" s="105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</row>
    <row r="50" spans="1:47" s="2" customFormat="1" ht="16.5" customHeight="1">
      <c r="A50" s="33"/>
      <c r="B50" s="34"/>
      <c r="C50" s="35"/>
      <c r="D50" s="35"/>
      <c r="E50" s="316" t="str">
        <f>E9</f>
        <v>16240D-S1 - Stavební úpravy 2. patro, ZŠ Žižkov,Kutná Hora, Kremnická čp.98</v>
      </c>
      <c r="F50" s="346"/>
      <c r="G50" s="346"/>
      <c r="H50" s="346"/>
      <c r="I50" s="35"/>
      <c r="J50" s="35"/>
      <c r="K50" s="35"/>
      <c r="L50" s="105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</row>
    <row r="51" spans="1:47" s="2" customFormat="1" ht="6.95" customHeight="1">
      <c r="A51" s="33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105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</row>
    <row r="52" spans="1:47" s="2" customFormat="1" ht="12" customHeight="1">
      <c r="A52" s="33"/>
      <c r="B52" s="34"/>
      <c r="C52" s="28" t="s">
        <v>23</v>
      </c>
      <c r="D52" s="35"/>
      <c r="E52" s="35"/>
      <c r="F52" s="26" t="str">
        <f>F12</f>
        <v>Kutná Hora,Kremnická čp. 98</v>
      </c>
      <c r="G52" s="35"/>
      <c r="H52" s="35"/>
      <c r="I52" s="28" t="s">
        <v>25</v>
      </c>
      <c r="J52" s="58" t="str">
        <f>IF(J12="","",J12)</f>
        <v>20. 2. 2026</v>
      </c>
      <c r="K52" s="35"/>
      <c r="L52" s="105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</row>
    <row r="53" spans="1:47" s="2" customFormat="1" ht="6.95" customHeight="1">
      <c r="A53" s="33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105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</row>
    <row r="54" spans="1:47" s="2" customFormat="1" ht="40.15" customHeight="1">
      <c r="A54" s="33"/>
      <c r="B54" s="34"/>
      <c r="C54" s="28" t="s">
        <v>29</v>
      </c>
      <c r="D54" s="35"/>
      <c r="E54" s="35"/>
      <c r="F54" s="26" t="str">
        <f>E15</f>
        <v>Město Kutná Hora,Havlíčkovo náměstí 552/1,Kutná Ho</v>
      </c>
      <c r="G54" s="35"/>
      <c r="H54" s="35"/>
      <c r="I54" s="28" t="s">
        <v>36</v>
      </c>
      <c r="J54" s="31" t="str">
        <f>E21</f>
        <v>Kutnohorská stavební projekce- ing Zuzana Hádková</v>
      </c>
      <c r="K54" s="35"/>
      <c r="L54" s="105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</row>
    <row r="55" spans="1:47" s="2" customFormat="1" ht="15.2" customHeight="1">
      <c r="A55" s="33"/>
      <c r="B55" s="34"/>
      <c r="C55" s="28" t="s">
        <v>34</v>
      </c>
      <c r="D55" s="35"/>
      <c r="E55" s="35"/>
      <c r="F55" s="26" t="str">
        <f>IF(E18="","",E18)</f>
        <v>Vyplň údaj</v>
      </c>
      <c r="G55" s="35"/>
      <c r="H55" s="35"/>
      <c r="I55" s="28" t="s">
        <v>40</v>
      </c>
      <c r="J55" s="31" t="str">
        <f>E24</f>
        <v xml:space="preserve"> </v>
      </c>
      <c r="K55" s="35"/>
      <c r="L55" s="105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</row>
    <row r="56" spans="1:47" s="2" customFormat="1" ht="10.35" customHeight="1">
      <c r="A56" s="33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105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</row>
    <row r="57" spans="1:47" s="2" customFormat="1" ht="29.25" customHeight="1">
      <c r="A57" s="33"/>
      <c r="B57" s="34"/>
      <c r="C57" s="129" t="s">
        <v>96</v>
      </c>
      <c r="D57" s="130"/>
      <c r="E57" s="130"/>
      <c r="F57" s="130"/>
      <c r="G57" s="130"/>
      <c r="H57" s="130"/>
      <c r="I57" s="130"/>
      <c r="J57" s="131" t="s">
        <v>97</v>
      </c>
      <c r="K57" s="130"/>
      <c r="L57" s="105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</row>
    <row r="58" spans="1:47" s="2" customFormat="1" ht="10.35" customHeight="1">
      <c r="A58" s="33"/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105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</row>
    <row r="59" spans="1:47" s="2" customFormat="1" ht="22.9" customHeight="1">
      <c r="A59" s="33"/>
      <c r="B59" s="34"/>
      <c r="C59" s="132" t="s">
        <v>76</v>
      </c>
      <c r="D59" s="35"/>
      <c r="E59" s="35"/>
      <c r="F59" s="35"/>
      <c r="G59" s="35"/>
      <c r="H59" s="35"/>
      <c r="I59" s="35"/>
      <c r="J59" s="76">
        <f>J97</f>
        <v>0</v>
      </c>
      <c r="K59" s="35"/>
      <c r="L59" s="105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U59" s="16" t="s">
        <v>98</v>
      </c>
    </row>
    <row r="60" spans="1:47" s="9" customFormat="1" ht="24.95" customHeight="1">
      <c r="B60" s="133"/>
      <c r="C60" s="134"/>
      <c r="D60" s="135" t="s">
        <v>99</v>
      </c>
      <c r="E60" s="136"/>
      <c r="F60" s="136"/>
      <c r="G60" s="136"/>
      <c r="H60" s="136"/>
      <c r="I60" s="136"/>
      <c r="J60" s="137">
        <f>J98</f>
        <v>0</v>
      </c>
      <c r="K60" s="134"/>
      <c r="L60" s="138"/>
    </row>
    <row r="61" spans="1:47" s="10" customFormat="1" ht="19.899999999999999" customHeight="1">
      <c r="B61" s="139"/>
      <c r="C61" s="140"/>
      <c r="D61" s="141" t="s">
        <v>100</v>
      </c>
      <c r="E61" s="142"/>
      <c r="F61" s="142"/>
      <c r="G61" s="142"/>
      <c r="H61" s="142"/>
      <c r="I61" s="142"/>
      <c r="J61" s="143">
        <f>J99</f>
        <v>0</v>
      </c>
      <c r="K61" s="140"/>
      <c r="L61" s="144"/>
    </row>
    <row r="62" spans="1:47" s="10" customFormat="1" ht="19.899999999999999" customHeight="1">
      <c r="B62" s="139"/>
      <c r="C62" s="140"/>
      <c r="D62" s="141" t="s">
        <v>101</v>
      </c>
      <c r="E62" s="142"/>
      <c r="F62" s="142"/>
      <c r="G62" s="142"/>
      <c r="H62" s="142"/>
      <c r="I62" s="142"/>
      <c r="J62" s="143">
        <f>J117</f>
        <v>0</v>
      </c>
      <c r="K62" s="140"/>
      <c r="L62" s="144"/>
    </row>
    <row r="63" spans="1:47" s="10" customFormat="1" ht="19.899999999999999" customHeight="1">
      <c r="B63" s="139"/>
      <c r="C63" s="140"/>
      <c r="D63" s="141" t="s">
        <v>102</v>
      </c>
      <c r="E63" s="142"/>
      <c r="F63" s="142"/>
      <c r="G63" s="142"/>
      <c r="H63" s="142"/>
      <c r="I63" s="142"/>
      <c r="J63" s="143">
        <f>J130</f>
        <v>0</v>
      </c>
      <c r="K63" s="140"/>
      <c r="L63" s="144"/>
    </row>
    <row r="64" spans="1:47" s="10" customFormat="1" ht="19.899999999999999" customHeight="1">
      <c r="B64" s="139"/>
      <c r="C64" s="140"/>
      <c r="D64" s="141" t="s">
        <v>103</v>
      </c>
      <c r="E64" s="142"/>
      <c r="F64" s="142"/>
      <c r="G64" s="142"/>
      <c r="H64" s="142"/>
      <c r="I64" s="142"/>
      <c r="J64" s="143">
        <f>J141</f>
        <v>0</v>
      </c>
      <c r="K64" s="140"/>
      <c r="L64" s="144"/>
    </row>
    <row r="65" spans="1:31" s="9" customFormat="1" ht="24.95" customHeight="1">
      <c r="B65" s="133"/>
      <c r="C65" s="134"/>
      <c r="D65" s="135" t="s">
        <v>104</v>
      </c>
      <c r="E65" s="136"/>
      <c r="F65" s="136"/>
      <c r="G65" s="136"/>
      <c r="H65" s="136"/>
      <c r="I65" s="136"/>
      <c r="J65" s="137">
        <f>J144</f>
        <v>0</v>
      </c>
      <c r="K65" s="134"/>
      <c r="L65" s="138"/>
    </row>
    <row r="66" spans="1:31" s="10" customFormat="1" ht="19.899999999999999" customHeight="1">
      <c r="B66" s="139"/>
      <c r="C66" s="140"/>
      <c r="D66" s="141" t="s">
        <v>105</v>
      </c>
      <c r="E66" s="142"/>
      <c r="F66" s="142"/>
      <c r="G66" s="142"/>
      <c r="H66" s="142"/>
      <c r="I66" s="142"/>
      <c r="J66" s="143">
        <f>J145</f>
        <v>0</v>
      </c>
      <c r="K66" s="140"/>
      <c r="L66" s="144"/>
    </row>
    <row r="67" spans="1:31" s="10" customFormat="1" ht="19.899999999999999" customHeight="1">
      <c r="B67" s="139"/>
      <c r="C67" s="140"/>
      <c r="D67" s="141" t="s">
        <v>106</v>
      </c>
      <c r="E67" s="142"/>
      <c r="F67" s="142"/>
      <c r="G67" s="142"/>
      <c r="H67" s="142"/>
      <c r="I67" s="142"/>
      <c r="J67" s="143">
        <f>J152</f>
        <v>0</v>
      </c>
      <c r="K67" s="140"/>
      <c r="L67" s="144"/>
    </row>
    <row r="68" spans="1:31" s="10" customFormat="1" ht="19.899999999999999" customHeight="1">
      <c r="B68" s="139"/>
      <c r="C68" s="140"/>
      <c r="D68" s="141" t="s">
        <v>107</v>
      </c>
      <c r="E68" s="142"/>
      <c r="F68" s="142"/>
      <c r="G68" s="142"/>
      <c r="H68" s="142"/>
      <c r="I68" s="142"/>
      <c r="J68" s="143">
        <f>J187</f>
        <v>0</v>
      </c>
      <c r="K68" s="140"/>
      <c r="L68" s="144"/>
    </row>
    <row r="69" spans="1:31" s="10" customFormat="1" ht="19.899999999999999" customHeight="1">
      <c r="B69" s="139"/>
      <c r="C69" s="140"/>
      <c r="D69" s="141" t="s">
        <v>108</v>
      </c>
      <c r="E69" s="142"/>
      <c r="F69" s="142"/>
      <c r="G69" s="142"/>
      <c r="H69" s="142"/>
      <c r="I69" s="142"/>
      <c r="J69" s="143">
        <f>J216</f>
        <v>0</v>
      </c>
      <c r="K69" s="140"/>
      <c r="L69" s="144"/>
    </row>
    <row r="70" spans="1:31" s="10" customFormat="1" ht="19.899999999999999" customHeight="1">
      <c r="B70" s="139"/>
      <c r="C70" s="140"/>
      <c r="D70" s="141" t="s">
        <v>109</v>
      </c>
      <c r="E70" s="142"/>
      <c r="F70" s="142"/>
      <c r="G70" s="142"/>
      <c r="H70" s="142"/>
      <c r="I70" s="142"/>
      <c r="J70" s="143">
        <f>J256</f>
        <v>0</v>
      </c>
      <c r="K70" s="140"/>
      <c r="L70" s="144"/>
    </row>
    <row r="71" spans="1:31" s="10" customFormat="1" ht="19.899999999999999" customHeight="1">
      <c r="B71" s="139"/>
      <c r="C71" s="140"/>
      <c r="D71" s="141" t="s">
        <v>110</v>
      </c>
      <c r="E71" s="142"/>
      <c r="F71" s="142"/>
      <c r="G71" s="142"/>
      <c r="H71" s="142"/>
      <c r="I71" s="142"/>
      <c r="J71" s="143">
        <f>J263</f>
        <v>0</v>
      </c>
      <c r="K71" s="140"/>
      <c r="L71" s="144"/>
    </row>
    <row r="72" spans="1:31" s="10" customFormat="1" ht="19.899999999999999" customHeight="1">
      <c r="B72" s="139"/>
      <c r="C72" s="140"/>
      <c r="D72" s="141" t="s">
        <v>111</v>
      </c>
      <c r="E72" s="142"/>
      <c r="F72" s="142"/>
      <c r="G72" s="142"/>
      <c r="H72" s="142"/>
      <c r="I72" s="142"/>
      <c r="J72" s="143">
        <f>J265</f>
        <v>0</v>
      </c>
      <c r="K72" s="140"/>
      <c r="L72" s="144"/>
    </row>
    <row r="73" spans="1:31" s="10" customFormat="1" ht="19.899999999999999" customHeight="1">
      <c r="B73" s="139"/>
      <c r="C73" s="140"/>
      <c r="D73" s="141" t="s">
        <v>112</v>
      </c>
      <c r="E73" s="142"/>
      <c r="F73" s="142"/>
      <c r="G73" s="142"/>
      <c r="H73" s="142"/>
      <c r="I73" s="142"/>
      <c r="J73" s="143">
        <f>J267</f>
        <v>0</v>
      </c>
      <c r="K73" s="140"/>
      <c r="L73" s="144"/>
    </row>
    <row r="74" spans="1:31" s="10" customFormat="1" ht="19.899999999999999" customHeight="1">
      <c r="B74" s="139"/>
      <c r="C74" s="140"/>
      <c r="D74" s="141" t="s">
        <v>113</v>
      </c>
      <c r="E74" s="142"/>
      <c r="F74" s="142"/>
      <c r="G74" s="142"/>
      <c r="H74" s="142"/>
      <c r="I74" s="142"/>
      <c r="J74" s="143">
        <f>J277</f>
        <v>0</v>
      </c>
      <c r="K74" s="140"/>
      <c r="L74" s="144"/>
    </row>
    <row r="75" spans="1:31" s="10" customFormat="1" ht="19.899999999999999" customHeight="1">
      <c r="B75" s="139"/>
      <c r="C75" s="140"/>
      <c r="D75" s="141" t="s">
        <v>114</v>
      </c>
      <c r="E75" s="142"/>
      <c r="F75" s="142"/>
      <c r="G75" s="142"/>
      <c r="H75" s="142"/>
      <c r="I75" s="142"/>
      <c r="J75" s="143">
        <f>J285</f>
        <v>0</v>
      </c>
      <c r="K75" s="140"/>
      <c r="L75" s="144"/>
    </row>
    <row r="76" spans="1:31" s="10" customFormat="1" ht="19.899999999999999" customHeight="1">
      <c r="B76" s="139"/>
      <c r="C76" s="140"/>
      <c r="D76" s="141" t="s">
        <v>115</v>
      </c>
      <c r="E76" s="142"/>
      <c r="F76" s="142"/>
      <c r="G76" s="142"/>
      <c r="H76" s="142"/>
      <c r="I76" s="142"/>
      <c r="J76" s="143">
        <f>J297</f>
        <v>0</v>
      </c>
      <c r="K76" s="140"/>
      <c r="L76" s="144"/>
    </row>
    <row r="77" spans="1:31" s="10" customFormat="1" ht="19.899999999999999" customHeight="1">
      <c r="B77" s="139"/>
      <c r="C77" s="140"/>
      <c r="D77" s="141" t="s">
        <v>116</v>
      </c>
      <c r="E77" s="142"/>
      <c r="F77" s="142"/>
      <c r="G77" s="142"/>
      <c r="H77" s="142"/>
      <c r="I77" s="142"/>
      <c r="J77" s="143">
        <f>J302</f>
        <v>0</v>
      </c>
      <c r="K77" s="140"/>
      <c r="L77" s="144"/>
    </row>
    <row r="78" spans="1:31" s="2" customFormat="1" ht="21.75" customHeight="1">
      <c r="A78" s="33"/>
      <c r="B78" s="34"/>
      <c r="C78" s="35"/>
      <c r="D78" s="35"/>
      <c r="E78" s="35"/>
      <c r="F78" s="35"/>
      <c r="G78" s="35"/>
      <c r="H78" s="35"/>
      <c r="I78" s="35"/>
      <c r="J78" s="35"/>
      <c r="K78" s="35"/>
      <c r="L78" s="105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</row>
    <row r="79" spans="1:31" s="2" customFormat="1" ht="6.95" customHeight="1">
      <c r="A79" s="33"/>
      <c r="B79" s="46"/>
      <c r="C79" s="47"/>
      <c r="D79" s="47"/>
      <c r="E79" s="47"/>
      <c r="F79" s="47"/>
      <c r="G79" s="47"/>
      <c r="H79" s="47"/>
      <c r="I79" s="47"/>
      <c r="J79" s="47"/>
      <c r="K79" s="47"/>
      <c r="L79" s="105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</row>
    <row r="83" spans="1:31" s="2" customFormat="1" ht="6.95" customHeight="1">
      <c r="A83" s="33"/>
      <c r="B83" s="48"/>
      <c r="C83" s="49"/>
      <c r="D83" s="49"/>
      <c r="E83" s="49"/>
      <c r="F83" s="49"/>
      <c r="G83" s="49"/>
      <c r="H83" s="49"/>
      <c r="I83" s="49"/>
      <c r="J83" s="49"/>
      <c r="K83" s="49"/>
      <c r="L83" s="105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24.95" customHeight="1">
      <c r="A84" s="33"/>
      <c r="B84" s="34"/>
      <c r="C84" s="22" t="s">
        <v>117</v>
      </c>
      <c r="D84" s="35"/>
      <c r="E84" s="35"/>
      <c r="F84" s="35"/>
      <c r="G84" s="35"/>
      <c r="H84" s="35"/>
      <c r="I84" s="35"/>
      <c r="J84" s="35"/>
      <c r="K84" s="35"/>
      <c r="L84" s="105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6.95" customHeight="1">
      <c r="A85" s="33"/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105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2" customFormat="1" ht="12" customHeight="1">
      <c r="A86" s="33"/>
      <c r="B86" s="34"/>
      <c r="C86" s="28" t="s">
        <v>16</v>
      </c>
      <c r="D86" s="35"/>
      <c r="E86" s="35"/>
      <c r="F86" s="35"/>
      <c r="G86" s="35"/>
      <c r="H86" s="35"/>
      <c r="I86" s="35"/>
      <c r="J86" s="35"/>
      <c r="K86" s="35"/>
      <c r="L86" s="105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31" s="2" customFormat="1" ht="16.5" customHeight="1">
      <c r="A87" s="33"/>
      <c r="B87" s="34"/>
      <c r="C87" s="35"/>
      <c r="D87" s="35"/>
      <c r="E87" s="347" t="str">
        <f>E7</f>
        <v>Stavební úpravy a přístavba výtahu ZŠ Žižkov</v>
      </c>
      <c r="F87" s="348"/>
      <c r="G87" s="348"/>
      <c r="H87" s="348"/>
      <c r="I87" s="35"/>
      <c r="J87" s="35"/>
      <c r="K87" s="35"/>
      <c r="L87" s="105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92</v>
      </c>
      <c r="D88" s="35"/>
      <c r="E88" s="35"/>
      <c r="F88" s="35"/>
      <c r="G88" s="35"/>
      <c r="H88" s="35"/>
      <c r="I88" s="35"/>
      <c r="J88" s="35"/>
      <c r="K88" s="35"/>
      <c r="L88" s="105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5"/>
      <c r="D89" s="35"/>
      <c r="E89" s="316" t="str">
        <f>E9</f>
        <v>16240D-S1 - Stavební úpravy 2. patro, ZŠ Žižkov,Kutná Hora, Kremnická čp.98</v>
      </c>
      <c r="F89" s="346"/>
      <c r="G89" s="346"/>
      <c r="H89" s="346"/>
      <c r="I89" s="35"/>
      <c r="J89" s="35"/>
      <c r="K89" s="35"/>
      <c r="L89" s="105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105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23</v>
      </c>
      <c r="D91" s="35"/>
      <c r="E91" s="35"/>
      <c r="F91" s="26" t="str">
        <f>F12</f>
        <v>Kutná Hora,Kremnická čp. 98</v>
      </c>
      <c r="G91" s="35"/>
      <c r="H91" s="35"/>
      <c r="I91" s="28" t="s">
        <v>25</v>
      </c>
      <c r="J91" s="58" t="str">
        <f>IF(J12="","",J12)</f>
        <v>20. 2. 2026</v>
      </c>
      <c r="K91" s="35"/>
      <c r="L91" s="105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5"/>
      <c r="D92" s="35"/>
      <c r="E92" s="35"/>
      <c r="F92" s="35"/>
      <c r="G92" s="35"/>
      <c r="H92" s="35"/>
      <c r="I92" s="35"/>
      <c r="J92" s="35"/>
      <c r="K92" s="35"/>
      <c r="L92" s="105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15" customHeight="1">
      <c r="A93" s="33"/>
      <c r="B93" s="34"/>
      <c r="C93" s="28" t="s">
        <v>29</v>
      </c>
      <c r="D93" s="35"/>
      <c r="E93" s="35"/>
      <c r="F93" s="26" t="str">
        <f>E15</f>
        <v>Město Kutná Hora,Havlíčkovo náměstí 552/1,Kutná Ho</v>
      </c>
      <c r="G93" s="35"/>
      <c r="H93" s="35"/>
      <c r="I93" s="28" t="s">
        <v>36</v>
      </c>
      <c r="J93" s="31" t="str">
        <f>E21</f>
        <v>Kutnohorská stavební projekce- ing Zuzana Hádková</v>
      </c>
      <c r="K93" s="35"/>
      <c r="L93" s="105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34</v>
      </c>
      <c r="D94" s="35"/>
      <c r="E94" s="35"/>
      <c r="F94" s="26" t="str">
        <f>IF(E18="","",E18)</f>
        <v>Vyplň údaj</v>
      </c>
      <c r="G94" s="35"/>
      <c r="H94" s="35"/>
      <c r="I94" s="28" t="s">
        <v>40</v>
      </c>
      <c r="J94" s="31" t="str">
        <f>E24</f>
        <v xml:space="preserve"> </v>
      </c>
      <c r="K94" s="35"/>
      <c r="L94" s="105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105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11" customFormat="1" ht="29.25" customHeight="1">
      <c r="A96" s="145"/>
      <c r="B96" s="146"/>
      <c r="C96" s="147" t="s">
        <v>118</v>
      </c>
      <c r="D96" s="148" t="s">
        <v>63</v>
      </c>
      <c r="E96" s="148" t="s">
        <v>59</v>
      </c>
      <c r="F96" s="148" t="s">
        <v>60</v>
      </c>
      <c r="G96" s="148" t="s">
        <v>119</v>
      </c>
      <c r="H96" s="148" t="s">
        <v>120</v>
      </c>
      <c r="I96" s="148" t="s">
        <v>121</v>
      </c>
      <c r="J96" s="148" t="s">
        <v>97</v>
      </c>
      <c r="K96" s="149" t="s">
        <v>122</v>
      </c>
      <c r="L96" s="150"/>
      <c r="M96" s="67" t="s">
        <v>20</v>
      </c>
      <c r="N96" s="68" t="s">
        <v>48</v>
      </c>
      <c r="O96" s="68" t="s">
        <v>123</v>
      </c>
      <c r="P96" s="68" t="s">
        <v>124</v>
      </c>
      <c r="Q96" s="68" t="s">
        <v>125</v>
      </c>
      <c r="R96" s="68" t="s">
        <v>126</v>
      </c>
      <c r="S96" s="68" t="s">
        <v>127</v>
      </c>
      <c r="T96" s="69" t="s">
        <v>128</v>
      </c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</row>
    <row r="97" spans="1:65" s="2" customFormat="1" ht="22.9" customHeight="1">
      <c r="A97" s="33"/>
      <c r="B97" s="34"/>
      <c r="C97" s="74" t="s">
        <v>129</v>
      </c>
      <c r="D97" s="35"/>
      <c r="E97" s="35"/>
      <c r="F97" s="35"/>
      <c r="G97" s="35"/>
      <c r="H97" s="35"/>
      <c r="I97" s="35"/>
      <c r="J97" s="151">
        <f>BK97</f>
        <v>0</v>
      </c>
      <c r="K97" s="35"/>
      <c r="L97" s="38"/>
      <c r="M97" s="70"/>
      <c r="N97" s="152"/>
      <c r="O97" s="71"/>
      <c r="P97" s="153">
        <f>P98+P144</f>
        <v>0</v>
      </c>
      <c r="Q97" s="71"/>
      <c r="R97" s="153">
        <f>R98+R144</f>
        <v>3.6618875899999992</v>
      </c>
      <c r="S97" s="71"/>
      <c r="T97" s="154">
        <f>T98+T144</f>
        <v>4.79185777</v>
      </c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T97" s="16" t="s">
        <v>77</v>
      </c>
      <c r="AU97" s="16" t="s">
        <v>98</v>
      </c>
      <c r="BK97" s="155">
        <f>BK98+BK144</f>
        <v>0</v>
      </c>
    </row>
    <row r="98" spans="1:65" s="12" customFormat="1" ht="25.9" customHeight="1">
      <c r="B98" s="156"/>
      <c r="C98" s="157"/>
      <c r="D98" s="158" t="s">
        <v>77</v>
      </c>
      <c r="E98" s="159" t="s">
        <v>130</v>
      </c>
      <c r="F98" s="159" t="s">
        <v>131</v>
      </c>
      <c r="G98" s="157"/>
      <c r="H98" s="157"/>
      <c r="I98" s="160"/>
      <c r="J98" s="161">
        <f>BK98</f>
        <v>0</v>
      </c>
      <c r="K98" s="157"/>
      <c r="L98" s="162"/>
      <c r="M98" s="163"/>
      <c r="N98" s="164"/>
      <c r="O98" s="164"/>
      <c r="P98" s="165">
        <f>P99+P117+P130+P141</f>
        <v>0</v>
      </c>
      <c r="Q98" s="164"/>
      <c r="R98" s="165">
        <f>R99+R117+R130+R141</f>
        <v>2.7062444599999993</v>
      </c>
      <c r="S98" s="164"/>
      <c r="T98" s="166">
        <f>T99+T117+T130+T141</f>
        <v>4.5578250000000002</v>
      </c>
      <c r="AR98" s="167" t="s">
        <v>22</v>
      </c>
      <c r="AT98" s="168" t="s">
        <v>77</v>
      </c>
      <c r="AU98" s="168" t="s">
        <v>78</v>
      </c>
      <c r="AY98" s="167" t="s">
        <v>132</v>
      </c>
      <c r="BK98" s="169">
        <f>BK99+BK117+BK130+BK141</f>
        <v>0</v>
      </c>
    </row>
    <row r="99" spans="1:65" s="12" customFormat="1" ht="22.9" customHeight="1">
      <c r="B99" s="156"/>
      <c r="C99" s="157"/>
      <c r="D99" s="158" t="s">
        <v>77</v>
      </c>
      <c r="E99" s="170" t="s">
        <v>133</v>
      </c>
      <c r="F99" s="170" t="s">
        <v>134</v>
      </c>
      <c r="G99" s="157"/>
      <c r="H99" s="157"/>
      <c r="I99" s="160"/>
      <c r="J99" s="171">
        <f>BK99</f>
        <v>0</v>
      </c>
      <c r="K99" s="157"/>
      <c r="L99" s="162"/>
      <c r="M99" s="163"/>
      <c r="N99" s="164"/>
      <c r="O99" s="164"/>
      <c r="P99" s="165">
        <f>SUM(P100:P116)</f>
        <v>0</v>
      </c>
      <c r="Q99" s="164"/>
      <c r="R99" s="165">
        <f>SUM(R100:R116)</f>
        <v>2.7059848999999994</v>
      </c>
      <c r="S99" s="164"/>
      <c r="T99" s="166">
        <f>SUM(T100:T116)</f>
        <v>0</v>
      </c>
      <c r="AR99" s="167" t="s">
        <v>22</v>
      </c>
      <c r="AT99" s="168" t="s">
        <v>77</v>
      </c>
      <c r="AU99" s="168" t="s">
        <v>22</v>
      </c>
      <c r="AY99" s="167" t="s">
        <v>132</v>
      </c>
      <c r="BK99" s="169">
        <f>SUM(BK100:BK116)</f>
        <v>0</v>
      </c>
    </row>
    <row r="100" spans="1:65" s="2" customFormat="1" ht="24.2" customHeight="1">
      <c r="A100" s="33"/>
      <c r="B100" s="34"/>
      <c r="C100" s="172" t="s">
        <v>22</v>
      </c>
      <c r="D100" s="172" t="s">
        <v>135</v>
      </c>
      <c r="E100" s="173" t="s">
        <v>136</v>
      </c>
      <c r="F100" s="174" t="s">
        <v>137</v>
      </c>
      <c r="G100" s="175" t="s">
        <v>138</v>
      </c>
      <c r="H100" s="176">
        <v>6.4889999999999999</v>
      </c>
      <c r="I100" s="177"/>
      <c r="J100" s="178">
        <f>ROUND(I100*H100,2)</f>
        <v>0</v>
      </c>
      <c r="K100" s="174" t="s">
        <v>139</v>
      </c>
      <c r="L100" s="38"/>
      <c r="M100" s="179" t="s">
        <v>20</v>
      </c>
      <c r="N100" s="180" t="s">
        <v>49</v>
      </c>
      <c r="O100" s="63"/>
      <c r="P100" s="181">
        <f>O100*H100</f>
        <v>0</v>
      </c>
      <c r="Q100" s="181">
        <v>1.7000000000000001E-2</v>
      </c>
      <c r="R100" s="181">
        <f>Q100*H100</f>
        <v>0.11031300000000001</v>
      </c>
      <c r="S100" s="181">
        <v>0</v>
      </c>
      <c r="T100" s="182">
        <f>S100*H100</f>
        <v>0</v>
      </c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R100" s="183" t="s">
        <v>140</v>
      </c>
      <c r="AT100" s="183" t="s">
        <v>135</v>
      </c>
      <c r="AU100" s="183" t="s">
        <v>87</v>
      </c>
      <c r="AY100" s="16" t="s">
        <v>132</v>
      </c>
      <c r="BE100" s="184">
        <f>IF(N100="základní",J100,0)</f>
        <v>0</v>
      </c>
      <c r="BF100" s="184">
        <f>IF(N100="snížená",J100,0)</f>
        <v>0</v>
      </c>
      <c r="BG100" s="184">
        <f>IF(N100="zákl. přenesená",J100,0)</f>
        <v>0</v>
      </c>
      <c r="BH100" s="184">
        <f>IF(N100="sníž. přenesená",J100,0)</f>
        <v>0</v>
      </c>
      <c r="BI100" s="184">
        <f>IF(N100="nulová",J100,0)</f>
        <v>0</v>
      </c>
      <c r="BJ100" s="16" t="s">
        <v>22</v>
      </c>
      <c r="BK100" s="184">
        <f>ROUND(I100*H100,2)</f>
        <v>0</v>
      </c>
      <c r="BL100" s="16" t="s">
        <v>140</v>
      </c>
      <c r="BM100" s="183" t="s">
        <v>141</v>
      </c>
    </row>
    <row r="101" spans="1:65" s="2" customFormat="1">
      <c r="A101" s="33"/>
      <c r="B101" s="34"/>
      <c r="C101" s="35"/>
      <c r="D101" s="185" t="s">
        <v>142</v>
      </c>
      <c r="E101" s="35"/>
      <c r="F101" s="186" t="s">
        <v>143</v>
      </c>
      <c r="G101" s="35"/>
      <c r="H101" s="35"/>
      <c r="I101" s="187"/>
      <c r="J101" s="35"/>
      <c r="K101" s="35"/>
      <c r="L101" s="38"/>
      <c r="M101" s="188"/>
      <c r="N101" s="189"/>
      <c r="O101" s="63"/>
      <c r="P101" s="63"/>
      <c r="Q101" s="63"/>
      <c r="R101" s="63"/>
      <c r="S101" s="63"/>
      <c r="T101" s="64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T101" s="16" t="s">
        <v>142</v>
      </c>
      <c r="AU101" s="16" t="s">
        <v>87</v>
      </c>
    </row>
    <row r="102" spans="1:65" s="2" customFormat="1" ht="16.5" customHeight="1">
      <c r="A102" s="33"/>
      <c r="B102" s="34"/>
      <c r="C102" s="172" t="s">
        <v>87</v>
      </c>
      <c r="D102" s="172" t="s">
        <v>135</v>
      </c>
      <c r="E102" s="173" t="s">
        <v>144</v>
      </c>
      <c r="F102" s="174" t="s">
        <v>145</v>
      </c>
      <c r="G102" s="175" t="s">
        <v>138</v>
      </c>
      <c r="H102" s="176">
        <v>3.4449999999999998</v>
      </c>
      <c r="I102" s="177"/>
      <c r="J102" s="178">
        <f>ROUND(I102*H102,2)</f>
        <v>0</v>
      </c>
      <c r="K102" s="174" t="s">
        <v>139</v>
      </c>
      <c r="L102" s="38"/>
      <c r="M102" s="179" t="s">
        <v>20</v>
      </c>
      <c r="N102" s="180" t="s">
        <v>49</v>
      </c>
      <c r="O102" s="63"/>
      <c r="P102" s="181">
        <f>O102*H102</f>
        <v>0</v>
      </c>
      <c r="Q102" s="181">
        <v>3.3579999999999999E-2</v>
      </c>
      <c r="R102" s="181">
        <f>Q102*H102</f>
        <v>0.1156831</v>
      </c>
      <c r="S102" s="181">
        <v>0</v>
      </c>
      <c r="T102" s="182">
        <f>S102*H102</f>
        <v>0</v>
      </c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R102" s="183" t="s">
        <v>140</v>
      </c>
      <c r="AT102" s="183" t="s">
        <v>135</v>
      </c>
      <c r="AU102" s="183" t="s">
        <v>87</v>
      </c>
      <c r="AY102" s="16" t="s">
        <v>132</v>
      </c>
      <c r="BE102" s="184">
        <f>IF(N102="základní",J102,0)</f>
        <v>0</v>
      </c>
      <c r="BF102" s="184">
        <f>IF(N102="snížená",J102,0)</f>
        <v>0</v>
      </c>
      <c r="BG102" s="184">
        <f>IF(N102="zákl. přenesená",J102,0)</f>
        <v>0</v>
      </c>
      <c r="BH102" s="184">
        <f>IF(N102="sníž. přenesená",J102,0)</f>
        <v>0</v>
      </c>
      <c r="BI102" s="184">
        <f>IF(N102="nulová",J102,0)</f>
        <v>0</v>
      </c>
      <c r="BJ102" s="16" t="s">
        <v>22</v>
      </c>
      <c r="BK102" s="184">
        <f>ROUND(I102*H102,2)</f>
        <v>0</v>
      </c>
      <c r="BL102" s="16" t="s">
        <v>140</v>
      </c>
      <c r="BM102" s="183" t="s">
        <v>146</v>
      </c>
    </row>
    <row r="103" spans="1:65" s="2" customFormat="1">
      <c r="A103" s="33"/>
      <c r="B103" s="34"/>
      <c r="C103" s="35"/>
      <c r="D103" s="185" t="s">
        <v>142</v>
      </c>
      <c r="E103" s="35"/>
      <c r="F103" s="186" t="s">
        <v>147</v>
      </c>
      <c r="G103" s="35"/>
      <c r="H103" s="35"/>
      <c r="I103" s="187"/>
      <c r="J103" s="35"/>
      <c r="K103" s="35"/>
      <c r="L103" s="38"/>
      <c r="M103" s="188"/>
      <c r="N103" s="189"/>
      <c r="O103" s="63"/>
      <c r="P103" s="63"/>
      <c r="Q103" s="63"/>
      <c r="R103" s="63"/>
      <c r="S103" s="63"/>
      <c r="T103" s="64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T103" s="16" t="s">
        <v>142</v>
      </c>
      <c r="AU103" s="16" t="s">
        <v>87</v>
      </c>
    </row>
    <row r="104" spans="1:65" s="2" customFormat="1" ht="24.2" customHeight="1">
      <c r="A104" s="33"/>
      <c r="B104" s="34"/>
      <c r="C104" s="172" t="s">
        <v>148</v>
      </c>
      <c r="D104" s="172" t="s">
        <v>135</v>
      </c>
      <c r="E104" s="173" t="s">
        <v>149</v>
      </c>
      <c r="F104" s="174" t="s">
        <v>150</v>
      </c>
      <c r="G104" s="175" t="s">
        <v>138</v>
      </c>
      <c r="H104" s="176">
        <v>15.778</v>
      </c>
      <c r="I104" s="177"/>
      <c r="J104" s="178">
        <f>ROUND(I104*H104,2)</f>
        <v>0</v>
      </c>
      <c r="K104" s="174" t="s">
        <v>139</v>
      </c>
      <c r="L104" s="38"/>
      <c r="M104" s="179" t="s">
        <v>20</v>
      </c>
      <c r="N104" s="180" t="s">
        <v>49</v>
      </c>
      <c r="O104" s="63"/>
      <c r="P104" s="181">
        <f>O104*H104</f>
        <v>0</v>
      </c>
      <c r="Q104" s="181">
        <v>1.7000000000000001E-2</v>
      </c>
      <c r="R104" s="181">
        <f>Q104*H104</f>
        <v>0.26822600000000002</v>
      </c>
      <c r="S104" s="181">
        <v>0</v>
      </c>
      <c r="T104" s="182">
        <f>S104*H104</f>
        <v>0</v>
      </c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R104" s="183" t="s">
        <v>140</v>
      </c>
      <c r="AT104" s="183" t="s">
        <v>135</v>
      </c>
      <c r="AU104" s="183" t="s">
        <v>87</v>
      </c>
      <c r="AY104" s="16" t="s">
        <v>132</v>
      </c>
      <c r="BE104" s="184">
        <f>IF(N104="základní",J104,0)</f>
        <v>0</v>
      </c>
      <c r="BF104" s="184">
        <f>IF(N104="snížená",J104,0)</f>
        <v>0</v>
      </c>
      <c r="BG104" s="184">
        <f>IF(N104="zákl. přenesená",J104,0)</f>
        <v>0</v>
      </c>
      <c r="BH104" s="184">
        <f>IF(N104="sníž. přenesená",J104,0)</f>
        <v>0</v>
      </c>
      <c r="BI104" s="184">
        <f>IF(N104="nulová",J104,0)</f>
        <v>0</v>
      </c>
      <c r="BJ104" s="16" t="s">
        <v>22</v>
      </c>
      <c r="BK104" s="184">
        <f>ROUND(I104*H104,2)</f>
        <v>0</v>
      </c>
      <c r="BL104" s="16" t="s">
        <v>140</v>
      </c>
      <c r="BM104" s="183" t="s">
        <v>151</v>
      </c>
    </row>
    <row r="105" spans="1:65" s="2" customFormat="1">
      <c r="A105" s="33"/>
      <c r="B105" s="34"/>
      <c r="C105" s="35"/>
      <c r="D105" s="185" t="s">
        <v>142</v>
      </c>
      <c r="E105" s="35"/>
      <c r="F105" s="186" t="s">
        <v>152</v>
      </c>
      <c r="G105" s="35"/>
      <c r="H105" s="35"/>
      <c r="I105" s="187"/>
      <c r="J105" s="35"/>
      <c r="K105" s="35"/>
      <c r="L105" s="38"/>
      <c r="M105" s="188"/>
      <c r="N105" s="189"/>
      <c r="O105" s="63"/>
      <c r="P105" s="63"/>
      <c r="Q105" s="63"/>
      <c r="R105" s="63"/>
      <c r="S105" s="63"/>
      <c r="T105" s="64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T105" s="16" t="s">
        <v>142</v>
      </c>
      <c r="AU105" s="16" t="s">
        <v>87</v>
      </c>
    </row>
    <row r="106" spans="1:65" s="2" customFormat="1" ht="24.2" customHeight="1">
      <c r="A106" s="33"/>
      <c r="B106" s="34"/>
      <c r="C106" s="172" t="s">
        <v>140</v>
      </c>
      <c r="D106" s="172" t="s">
        <v>135</v>
      </c>
      <c r="E106" s="173" t="s">
        <v>153</v>
      </c>
      <c r="F106" s="174" t="s">
        <v>154</v>
      </c>
      <c r="G106" s="175" t="s">
        <v>138</v>
      </c>
      <c r="H106" s="176">
        <v>22.492999999999999</v>
      </c>
      <c r="I106" s="177"/>
      <c r="J106" s="178">
        <f>ROUND(I106*H106,2)</f>
        <v>0</v>
      </c>
      <c r="K106" s="174" t="s">
        <v>139</v>
      </c>
      <c r="L106" s="38"/>
      <c r="M106" s="179" t="s">
        <v>20</v>
      </c>
      <c r="N106" s="180" t="s">
        <v>49</v>
      </c>
      <c r="O106" s="63"/>
      <c r="P106" s="181">
        <f>O106*H106</f>
        <v>0</v>
      </c>
      <c r="Q106" s="181">
        <v>2.1000000000000001E-2</v>
      </c>
      <c r="R106" s="181">
        <f>Q106*H106</f>
        <v>0.47235300000000002</v>
      </c>
      <c r="S106" s="181">
        <v>0</v>
      </c>
      <c r="T106" s="182">
        <f>S106*H106</f>
        <v>0</v>
      </c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R106" s="183" t="s">
        <v>140</v>
      </c>
      <c r="AT106" s="183" t="s">
        <v>135</v>
      </c>
      <c r="AU106" s="183" t="s">
        <v>87</v>
      </c>
      <c r="AY106" s="16" t="s">
        <v>132</v>
      </c>
      <c r="BE106" s="184">
        <f>IF(N106="základní",J106,0)</f>
        <v>0</v>
      </c>
      <c r="BF106" s="184">
        <f>IF(N106="snížená",J106,0)</f>
        <v>0</v>
      </c>
      <c r="BG106" s="184">
        <f>IF(N106="zákl. přenesená",J106,0)</f>
        <v>0</v>
      </c>
      <c r="BH106" s="184">
        <f>IF(N106="sníž. přenesená",J106,0)</f>
        <v>0</v>
      </c>
      <c r="BI106" s="184">
        <f>IF(N106="nulová",J106,0)</f>
        <v>0</v>
      </c>
      <c r="BJ106" s="16" t="s">
        <v>22</v>
      </c>
      <c r="BK106" s="184">
        <f>ROUND(I106*H106,2)</f>
        <v>0</v>
      </c>
      <c r="BL106" s="16" t="s">
        <v>140</v>
      </c>
      <c r="BM106" s="183" t="s">
        <v>155</v>
      </c>
    </row>
    <row r="107" spans="1:65" s="2" customFormat="1">
      <c r="A107" s="33"/>
      <c r="B107" s="34"/>
      <c r="C107" s="35"/>
      <c r="D107" s="185" t="s">
        <v>142</v>
      </c>
      <c r="E107" s="35"/>
      <c r="F107" s="186" t="s">
        <v>156</v>
      </c>
      <c r="G107" s="35"/>
      <c r="H107" s="35"/>
      <c r="I107" s="187"/>
      <c r="J107" s="35"/>
      <c r="K107" s="35"/>
      <c r="L107" s="38"/>
      <c r="M107" s="188"/>
      <c r="N107" s="189"/>
      <c r="O107" s="63"/>
      <c r="P107" s="63"/>
      <c r="Q107" s="63"/>
      <c r="R107" s="63"/>
      <c r="S107" s="63"/>
      <c r="T107" s="64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T107" s="16" t="s">
        <v>142</v>
      </c>
      <c r="AU107" s="16" t="s">
        <v>87</v>
      </c>
    </row>
    <row r="108" spans="1:65" s="2" customFormat="1" ht="21.75" customHeight="1">
      <c r="A108" s="33"/>
      <c r="B108" s="34"/>
      <c r="C108" s="172" t="s">
        <v>157</v>
      </c>
      <c r="D108" s="172" t="s">
        <v>135</v>
      </c>
      <c r="E108" s="173" t="s">
        <v>158</v>
      </c>
      <c r="F108" s="174" t="s">
        <v>159</v>
      </c>
      <c r="G108" s="175" t="s">
        <v>160</v>
      </c>
      <c r="H108" s="176">
        <v>0.72</v>
      </c>
      <c r="I108" s="177"/>
      <c r="J108" s="178">
        <f>ROUND(I108*H108,2)</f>
        <v>0</v>
      </c>
      <c r="K108" s="174" t="s">
        <v>139</v>
      </c>
      <c r="L108" s="38"/>
      <c r="M108" s="179" t="s">
        <v>20</v>
      </c>
      <c r="N108" s="180" t="s">
        <v>49</v>
      </c>
      <c r="O108" s="63"/>
      <c r="P108" s="181">
        <f>O108*H108</f>
        <v>0</v>
      </c>
      <c r="Q108" s="181">
        <v>2.3010199999999998</v>
      </c>
      <c r="R108" s="181">
        <f>Q108*H108</f>
        <v>1.6567343999999997</v>
      </c>
      <c r="S108" s="181">
        <v>0</v>
      </c>
      <c r="T108" s="182">
        <f>S108*H108</f>
        <v>0</v>
      </c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R108" s="183" t="s">
        <v>140</v>
      </c>
      <c r="AT108" s="183" t="s">
        <v>135</v>
      </c>
      <c r="AU108" s="183" t="s">
        <v>87</v>
      </c>
      <c r="AY108" s="16" t="s">
        <v>132</v>
      </c>
      <c r="BE108" s="184">
        <f>IF(N108="základní",J108,0)</f>
        <v>0</v>
      </c>
      <c r="BF108" s="184">
        <f>IF(N108="snížená",J108,0)</f>
        <v>0</v>
      </c>
      <c r="BG108" s="184">
        <f>IF(N108="zákl. přenesená",J108,0)</f>
        <v>0</v>
      </c>
      <c r="BH108" s="184">
        <f>IF(N108="sníž. přenesená",J108,0)</f>
        <v>0</v>
      </c>
      <c r="BI108" s="184">
        <f>IF(N108="nulová",J108,0)</f>
        <v>0</v>
      </c>
      <c r="BJ108" s="16" t="s">
        <v>22</v>
      </c>
      <c r="BK108" s="184">
        <f>ROUND(I108*H108,2)</f>
        <v>0</v>
      </c>
      <c r="BL108" s="16" t="s">
        <v>140</v>
      </c>
      <c r="BM108" s="183" t="s">
        <v>161</v>
      </c>
    </row>
    <row r="109" spans="1:65" s="2" customFormat="1">
      <c r="A109" s="33"/>
      <c r="B109" s="34"/>
      <c r="C109" s="35"/>
      <c r="D109" s="185" t="s">
        <v>142</v>
      </c>
      <c r="E109" s="35"/>
      <c r="F109" s="186" t="s">
        <v>162</v>
      </c>
      <c r="G109" s="35"/>
      <c r="H109" s="35"/>
      <c r="I109" s="187"/>
      <c r="J109" s="35"/>
      <c r="K109" s="35"/>
      <c r="L109" s="38"/>
      <c r="M109" s="188"/>
      <c r="N109" s="189"/>
      <c r="O109" s="63"/>
      <c r="P109" s="63"/>
      <c r="Q109" s="63"/>
      <c r="R109" s="63"/>
      <c r="S109" s="63"/>
      <c r="T109" s="64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T109" s="16" t="s">
        <v>142</v>
      </c>
      <c r="AU109" s="16" t="s">
        <v>87</v>
      </c>
    </row>
    <row r="110" spans="1:65" s="2" customFormat="1" ht="24.2" customHeight="1">
      <c r="A110" s="33"/>
      <c r="B110" s="34"/>
      <c r="C110" s="172" t="s">
        <v>133</v>
      </c>
      <c r="D110" s="172" t="s">
        <v>135</v>
      </c>
      <c r="E110" s="173" t="s">
        <v>163</v>
      </c>
      <c r="F110" s="174" t="s">
        <v>164</v>
      </c>
      <c r="G110" s="175" t="s">
        <v>160</v>
      </c>
      <c r="H110" s="176">
        <v>0.72</v>
      </c>
      <c r="I110" s="177"/>
      <c r="J110" s="178">
        <f>ROUND(I110*H110,2)</f>
        <v>0</v>
      </c>
      <c r="K110" s="174" t="s">
        <v>139</v>
      </c>
      <c r="L110" s="38"/>
      <c r="M110" s="179" t="s">
        <v>20</v>
      </c>
      <c r="N110" s="180" t="s">
        <v>49</v>
      </c>
      <c r="O110" s="63"/>
      <c r="P110" s="181">
        <f>O110*H110</f>
        <v>0</v>
      </c>
      <c r="Q110" s="181">
        <v>0</v>
      </c>
      <c r="R110" s="181">
        <f>Q110*H110</f>
        <v>0</v>
      </c>
      <c r="S110" s="181">
        <v>0</v>
      </c>
      <c r="T110" s="182">
        <f>S110*H110</f>
        <v>0</v>
      </c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R110" s="183" t="s">
        <v>140</v>
      </c>
      <c r="AT110" s="183" t="s">
        <v>135</v>
      </c>
      <c r="AU110" s="183" t="s">
        <v>87</v>
      </c>
      <c r="AY110" s="16" t="s">
        <v>132</v>
      </c>
      <c r="BE110" s="184">
        <f>IF(N110="základní",J110,0)</f>
        <v>0</v>
      </c>
      <c r="BF110" s="184">
        <f>IF(N110="snížená",J110,0)</f>
        <v>0</v>
      </c>
      <c r="BG110" s="184">
        <f>IF(N110="zákl. přenesená",J110,0)</f>
        <v>0</v>
      </c>
      <c r="BH110" s="184">
        <f>IF(N110="sníž. přenesená",J110,0)</f>
        <v>0</v>
      </c>
      <c r="BI110" s="184">
        <f>IF(N110="nulová",J110,0)</f>
        <v>0</v>
      </c>
      <c r="BJ110" s="16" t="s">
        <v>22</v>
      </c>
      <c r="BK110" s="184">
        <f>ROUND(I110*H110,2)</f>
        <v>0</v>
      </c>
      <c r="BL110" s="16" t="s">
        <v>140</v>
      </c>
      <c r="BM110" s="183" t="s">
        <v>165</v>
      </c>
    </row>
    <row r="111" spans="1:65" s="2" customFormat="1">
      <c r="A111" s="33"/>
      <c r="B111" s="34"/>
      <c r="C111" s="35"/>
      <c r="D111" s="185" t="s">
        <v>142</v>
      </c>
      <c r="E111" s="35"/>
      <c r="F111" s="186" t="s">
        <v>166</v>
      </c>
      <c r="G111" s="35"/>
      <c r="H111" s="35"/>
      <c r="I111" s="187"/>
      <c r="J111" s="35"/>
      <c r="K111" s="35"/>
      <c r="L111" s="38"/>
      <c r="M111" s="188"/>
      <c r="N111" s="189"/>
      <c r="O111" s="63"/>
      <c r="P111" s="63"/>
      <c r="Q111" s="63"/>
      <c r="R111" s="63"/>
      <c r="S111" s="63"/>
      <c r="T111" s="64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T111" s="16" t="s">
        <v>142</v>
      </c>
      <c r="AU111" s="16" t="s">
        <v>87</v>
      </c>
    </row>
    <row r="112" spans="1:65" s="2" customFormat="1" ht="16.5" customHeight="1">
      <c r="A112" s="33"/>
      <c r="B112" s="34"/>
      <c r="C112" s="172" t="s">
        <v>167</v>
      </c>
      <c r="D112" s="172" t="s">
        <v>135</v>
      </c>
      <c r="E112" s="173" t="s">
        <v>168</v>
      </c>
      <c r="F112" s="174" t="s">
        <v>169</v>
      </c>
      <c r="G112" s="175" t="s">
        <v>170</v>
      </c>
      <c r="H112" s="176">
        <v>0.02</v>
      </c>
      <c r="I112" s="177"/>
      <c r="J112" s="178">
        <f>ROUND(I112*H112,2)</f>
        <v>0</v>
      </c>
      <c r="K112" s="174" t="s">
        <v>139</v>
      </c>
      <c r="L112" s="38"/>
      <c r="M112" s="179" t="s">
        <v>20</v>
      </c>
      <c r="N112" s="180" t="s">
        <v>49</v>
      </c>
      <c r="O112" s="63"/>
      <c r="P112" s="181">
        <f>O112*H112</f>
        <v>0</v>
      </c>
      <c r="Q112" s="181">
        <v>1.06277</v>
      </c>
      <c r="R112" s="181">
        <f>Q112*H112</f>
        <v>2.1255400000000001E-2</v>
      </c>
      <c r="S112" s="181">
        <v>0</v>
      </c>
      <c r="T112" s="182">
        <f>S112*H112</f>
        <v>0</v>
      </c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R112" s="183" t="s">
        <v>140</v>
      </c>
      <c r="AT112" s="183" t="s">
        <v>135</v>
      </c>
      <c r="AU112" s="183" t="s">
        <v>87</v>
      </c>
      <c r="AY112" s="16" t="s">
        <v>132</v>
      </c>
      <c r="BE112" s="184">
        <f>IF(N112="základní",J112,0)</f>
        <v>0</v>
      </c>
      <c r="BF112" s="184">
        <f>IF(N112="snížená",J112,0)</f>
        <v>0</v>
      </c>
      <c r="BG112" s="184">
        <f>IF(N112="zákl. přenesená",J112,0)</f>
        <v>0</v>
      </c>
      <c r="BH112" s="184">
        <f>IF(N112="sníž. přenesená",J112,0)</f>
        <v>0</v>
      </c>
      <c r="BI112" s="184">
        <f>IF(N112="nulová",J112,0)</f>
        <v>0</v>
      </c>
      <c r="BJ112" s="16" t="s">
        <v>22</v>
      </c>
      <c r="BK112" s="184">
        <f>ROUND(I112*H112,2)</f>
        <v>0</v>
      </c>
      <c r="BL112" s="16" t="s">
        <v>140</v>
      </c>
      <c r="BM112" s="183" t="s">
        <v>171</v>
      </c>
    </row>
    <row r="113" spans="1:65" s="2" customFormat="1">
      <c r="A113" s="33"/>
      <c r="B113" s="34"/>
      <c r="C113" s="35"/>
      <c r="D113" s="185" t="s">
        <v>142</v>
      </c>
      <c r="E113" s="35"/>
      <c r="F113" s="186" t="s">
        <v>172</v>
      </c>
      <c r="G113" s="35"/>
      <c r="H113" s="35"/>
      <c r="I113" s="187"/>
      <c r="J113" s="35"/>
      <c r="K113" s="35"/>
      <c r="L113" s="38"/>
      <c r="M113" s="188"/>
      <c r="N113" s="189"/>
      <c r="O113" s="63"/>
      <c r="P113" s="63"/>
      <c r="Q113" s="63"/>
      <c r="R113" s="63"/>
      <c r="S113" s="63"/>
      <c r="T113" s="64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T113" s="16" t="s">
        <v>142</v>
      </c>
      <c r="AU113" s="16" t="s">
        <v>87</v>
      </c>
    </row>
    <row r="114" spans="1:65" s="2" customFormat="1" ht="24.2" customHeight="1">
      <c r="A114" s="33"/>
      <c r="B114" s="34"/>
      <c r="C114" s="172" t="s">
        <v>173</v>
      </c>
      <c r="D114" s="172" t="s">
        <v>135</v>
      </c>
      <c r="E114" s="173" t="s">
        <v>174</v>
      </c>
      <c r="F114" s="174" t="s">
        <v>175</v>
      </c>
      <c r="G114" s="175" t="s">
        <v>176</v>
      </c>
      <c r="H114" s="176">
        <v>1</v>
      </c>
      <c r="I114" s="177"/>
      <c r="J114" s="178">
        <f>ROUND(I114*H114,2)</f>
        <v>0</v>
      </c>
      <c r="K114" s="174" t="s">
        <v>139</v>
      </c>
      <c r="L114" s="38"/>
      <c r="M114" s="179" t="s">
        <v>20</v>
      </c>
      <c r="N114" s="180" t="s">
        <v>49</v>
      </c>
      <c r="O114" s="63"/>
      <c r="P114" s="181">
        <f>O114*H114</f>
        <v>0</v>
      </c>
      <c r="Q114" s="181">
        <v>4.684E-2</v>
      </c>
      <c r="R114" s="181">
        <f>Q114*H114</f>
        <v>4.684E-2</v>
      </c>
      <c r="S114" s="181">
        <v>0</v>
      </c>
      <c r="T114" s="182">
        <f>S114*H114</f>
        <v>0</v>
      </c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R114" s="183" t="s">
        <v>140</v>
      </c>
      <c r="AT114" s="183" t="s">
        <v>135</v>
      </c>
      <c r="AU114" s="183" t="s">
        <v>87</v>
      </c>
      <c r="AY114" s="16" t="s">
        <v>132</v>
      </c>
      <c r="BE114" s="184">
        <f>IF(N114="základní",J114,0)</f>
        <v>0</v>
      </c>
      <c r="BF114" s="184">
        <f>IF(N114="snížená",J114,0)</f>
        <v>0</v>
      </c>
      <c r="BG114" s="184">
        <f>IF(N114="zákl. přenesená",J114,0)</f>
        <v>0</v>
      </c>
      <c r="BH114" s="184">
        <f>IF(N114="sníž. přenesená",J114,0)</f>
        <v>0</v>
      </c>
      <c r="BI114" s="184">
        <f>IF(N114="nulová",J114,0)</f>
        <v>0</v>
      </c>
      <c r="BJ114" s="16" t="s">
        <v>22</v>
      </c>
      <c r="BK114" s="184">
        <f>ROUND(I114*H114,2)</f>
        <v>0</v>
      </c>
      <c r="BL114" s="16" t="s">
        <v>140</v>
      </c>
      <c r="BM114" s="183" t="s">
        <v>177</v>
      </c>
    </row>
    <row r="115" spans="1:65" s="2" customFormat="1">
      <c r="A115" s="33"/>
      <c r="B115" s="34"/>
      <c r="C115" s="35"/>
      <c r="D115" s="185" t="s">
        <v>142</v>
      </c>
      <c r="E115" s="35"/>
      <c r="F115" s="186" t="s">
        <v>178</v>
      </c>
      <c r="G115" s="35"/>
      <c r="H115" s="35"/>
      <c r="I115" s="187"/>
      <c r="J115" s="35"/>
      <c r="K115" s="35"/>
      <c r="L115" s="38"/>
      <c r="M115" s="188"/>
      <c r="N115" s="189"/>
      <c r="O115" s="63"/>
      <c r="P115" s="63"/>
      <c r="Q115" s="63"/>
      <c r="R115" s="63"/>
      <c r="S115" s="63"/>
      <c r="T115" s="64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T115" s="16" t="s">
        <v>142</v>
      </c>
      <c r="AU115" s="16" t="s">
        <v>87</v>
      </c>
    </row>
    <row r="116" spans="1:65" s="2" customFormat="1" ht="16.5" customHeight="1">
      <c r="A116" s="33"/>
      <c r="B116" s="34"/>
      <c r="C116" s="190" t="s">
        <v>179</v>
      </c>
      <c r="D116" s="190" t="s">
        <v>180</v>
      </c>
      <c r="E116" s="191" t="s">
        <v>181</v>
      </c>
      <c r="F116" s="192" t="s">
        <v>182</v>
      </c>
      <c r="G116" s="193" t="s">
        <v>176</v>
      </c>
      <c r="H116" s="194">
        <v>1</v>
      </c>
      <c r="I116" s="195"/>
      <c r="J116" s="196">
        <f>ROUND(I116*H116,2)</f>
        <v>0</v>
      </c>
      <c r="K116" s="192" t="s">
        <v>139</v>
      </c>
      <c r="L116" s="197"/>
      <c r="M116" s="198" t="s">
        <v>20</v>
      </c>
      <c r="N116" s="199" t="s">
        <v>49</v>
      </c>
      <c r="O116" s="63"/>
      <c r="P116" s="181">
        <f>O116*H116</f>
        <v>0</v>
      </c>
      <c r="Q116" s="181">
        <v>1.4579999999999999E-2</v>
      </c>
      <c r="R116" s="181">
        <f>Q116*H116</f>
        <v>1.4579999999999999E-2</v>
      </c>
      <c r="S116" s="181">
        <v>0</v>
      </c>
      <c r="T116" s="182">
        <f>S116*H116</f>
        <v>0</v>
      </c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R116" s="183" t="s">
        <v>173</v>
      </c>
      <c r="AT116" s="183" t="s">
        <v>180</v>
      </c>
      <c r="AU116" s="183" t="s">
        <v>87</v>
      </c>
      <c r="AY116" s="16" t="s">
        <v>132</v>
      </c>
      <c r="BE116" s="184">
        <f>IF(N116="základní",J116,0)</f>
        <v>0</v>
      </c>
      <c r="BF116" s="184">
        <f>IF(N116="snížená",J116,0)</f>
        <v>0</v>
      </c>
      <c r="BG116" s="184">
        <f>IF(N116="zákl. přenesená",J116,0)</f>
        <v>0</v>
      </c>
      <c r="BH116" s="184">
        <f>IF(N116="sníž. přenesená",J116,0)</f>
        <v>0</v>
      </c>
      <c r="BI116" s="184">
        <f>IF(N116="nulová",J116,0)</f>
        <v>0</v>
      </c>
      <c r="BJ116" s="16" t="s">
        <v>22</v>
      </c>
      <c r="BK116" s="184">
        <f>ROUND(I116*H116,2)</f>
        <v>0</v>
      </c>
      <c r="BL116" s="16" t="s">
        <v>140</v>
      </c>
      <c r="BM116" s="183" t="s">
        <v>183</v>
      </c>
    </row>
    <row r="117" spans="1:65" s="12" customFormat="1" ht="22.9" customHeight="1">
      <c r="B117" s="156"/>
      <c r="C117" s="157"/>
      <c r="D117" s="158" t="s">
        <v>77</v>
      </c>
      <c r="E117" s="170" t="s">
        <v>179</v>
      </c>
      <c r="F117" s="170" t="s">
        <v>184</v>
      </c>
      <c r="G117" s="157"/>
      <c r="H117" s="157"/>
      <c r="I117" s="160"/>
      <c r="J117" s="171">
        <f>BK117</f>
        <v>0</v>
      </c>
      <c r="K117" s="157"/>
      <c r="L117" s="162"/>
      <c r="M117" s="163"/>
      <c r="N117" s="164"/>
      <c r="O117" s="164"/>
      <c r="P117" s="165">
        <f>SUM(P118:P129)</f>
        <v>0</v>
      </c>
      <c r="Q117" s="164"/>
      <c r="R117" s="165">
        <f>SUM(R118:R129)</f>
        <v>2.5956000000000004E-4</v>
      </c>
      <c r="S117" s="164"/>
      <c r="T117" s="166">
        <f>SUM(T118:T129)</f>
        <v>4.5578250000000002</v>
      </c>
      <c r="AR117" s="167" t="s">
        <v>22</v>
      </c>
      <c r="AT117" s="168" t="s">
        <v>77</v>
      </c>
      <c r="AU117" s="168" t="s">
        <v>22</v>
      </c>
      <c r="AY117" s="167" t="s">
        <v>132</v>
      </c>
      <c r="BK117" s="169">
        <f>SUM(BK118:BK129)</f>
        <v>0</v>
      </c>
    </row>
    <row r="118" spans="1:65" s="2" customFormat="1" ht="24.2" customHeight="1">
      <c r="A118" s="33"/>
      <c r="B118" s="34"/>
      <c r="C118" s="172" t="s">
        <v>27</v>
      </c>
      <c r="D118" s="172" t="s">
        <v>135</v>
      </c>
      <c r="E118" s="173" t="s">
        <v>185</v>
      </c>
      <c r="F118" s="174" t="s">
        <v>186</v>
      </c>
      <c r="G118" s="175" t="s">
        <v>138</v>
      </c>
      <c r="H118" s="176">
        <v>6.4889999999999999</v>
      </c>
      <c r="I118" s="177"/>
      <c r="J118" s="178">
        <f>ROUND(I118*H118,2)</f>
        <v>0</v>
      </c>
      <c r="K118" s="174" t="s">
        <v>139</v>
      </c>
      <c r="L118" s="38"/>
      <c r="M118" s="179" t="s">
        <v>20</v>
      </c>
      <c r="N118" s="180" t="s">
        <v>49</v>
      </c>
      <c r="O118" s="63"/>
      <c r="P118" s="181">
        <f>O118*H118</f>
        <v>0</v>
      </c>
      <c r="Q118" s="181">
        <v>4.0000000000000003E-5</v>
      </c>
      <c r="R118" s="181">
        <f>Q118*H118</f>
        <v>2.5956000000000004E-4</v>
      </c>
      <c r="S118" s="181">
        <v>0</v>
      </c>
      <c r="T118" s="182">
        <f>S118*H118</f>
        <v>0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R118" s="183" t="s">
        <v>140</v>
      </c>
      <c r="AT118" s="183" t="s">
        <v>135</v>
      </c>
      <c r="AU118" s="183" t="s">
        <v>87</v>
      </c>
      <c r="AY118" s="16" t="s">
        <v>132</v>
      </c>
      <c r="BE118" s="184">
        <f>IF(N118="základní",J118,0)</f>
        <v>0</v>
      </c>
      <c r="BF118" s="184">
        <f>IF(N118="snížená",J118,0)</f>
        <v>0</v>
      </c>
      <c r="BG118" s="184">
        <f>IF(N118="zákl. přenesená",J118,0)</f>
        <v>0</v>
      </c>
      <c r="BH118" s="184">
        <f>IF(N118="sníž. přenesená",J118,0)</f>
        <v>0</v>
      </c>
      <c r="BI118" s="184">
        <f>IF(N118="nulová",J118,0)</f>
        <v>0</v>
      </c>
      <c r="BJ118" s="16" t="s">
        <v>22</v>
      </c>
      <c r="BK118" s="184">
        <f>ROUND(I118*H118,2)</f>
        <v>0</v>
      </c>
      <c r="BL118" s="16" t="s">
        <v>140</v>
      </c>
      <c r="BM118" s="183" t="s">
        <v>187</v>
      </c>
    </row>
    <row r="119" spans="1:65" s="2" customFormat="1">
      <c r="A119" s="33"/>
      <c r="B119" s="34"/>
      <c r="C119" s="35"/>
      <c r="D119" s="185" t="s">
        <v>142</v>
      </c>
      <c r="E119" s="35"/>
      <c r="F119" s="186" t="s">
        <v>188</v>
      </c>
      <c r="G119" s="35"/>
      <c r="H119" s="35"/>
      <c r="I119" s="187"/>
      <c r="J119" s="35"/>
      <c r="K119" s="35"/>
      <c r="L119" s="38"/>
      <c r="M119" s="188"/>
      <c r="N119" s="189"/>
      <c r="O119" s="63"/>
      <c r="P119" s="63"/>
      <c r="Q119" s="63"/>
      <c r="R119" s="63"/>
      <c r="S119" s="63"/>
      <c r="T119" s="64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T119" s="16" t="s">
        <v>142</v>
      </c>
      <c r="AU119" s="16" t="s">
        <v>87</v>
      </c>
    </row>
    <row r="120" spans="1:65" s="2" customFormat="1" ht="16.5" customHeight="1">
      <c r="A120" s="33"/>
      <c r="B120" s="34"/>
      <c r="C120" s="172" t="s">
        <v>189</v>
      </c>
      <c r="D120" s="172" t="s">
        <v>135</v>
      </c>
      <c r="E120" s="173" t="s">
        <v>190</v>
      </c>
      <c r="F120" s="174" t="s">
        <v>191</v>
      </c>
      <c r="G120" s="175" t="s">
        <v>138</v>
      </c>
      <c r="H120" s="176">
        <v>4.7249999999999996</v>
      </c>
      <c r="I120" s="177"/>
      <c r="J120" s="178">
        <f>ROUND(I120*H120,2)</f>
        <v>0</v>
      </c>
      <c r="K120" s="174" t="s">
        <v>139</v>
      </c>
      <c r="L120" s="38"/>
      <c r="M120" s="179" t="s">
        <v>20</v>
      </c>
      <c r="N120" s="180" t="s">
        <v>49</v>
      </c>
      <c r="O120" s="63"/>
      <c r="P120" s="181">
        <f>O120*H120</f>
        <v>0</v>
      </c>
      <c r="Q120" s="181">
        <v>0</v>
      </c>
      <c r="R120" s="181">
        <f>Q120*H120</f>
        <v>0</v>
      </c>
      <c r="S120" s="181">
        <v>0.18099999999999999</v>
      </c>
      <c r="T120" s="182">
        <f>S120*H120</f>
        <v>0.8552249999999999</v>
      </c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R120" s="183" t="s">
        <v>140</v>
      </c>
      <c r="AT120" s="183" t="s">
        <v>135</v>
      </c>
      <c r="AU120" s="183" t="s">
        <v>87</v>
      </c>
      <c r="AY120" s="16" t="s">
        <v>132</v>
      </c>
      <c r="BE120" s="184">
        <f>IF(N120="základní",J120,0)</f>
        <v>0</v>
      </c>
      <c r="BF120" s="184">
        <f>IF(N120="snížená",J120,0)</f>
        <v>0</v>
      </c>
      <c r="BG120" s="184">
        <f>IF(N120="zákl. přenesená",J120,0)</f>
        <v>0</v>
      </c>
      <c r="BH120" s="184">
        <f>IF(N120="sníž. přenesená",J120,0)</f>
        <v>0</v>
      </c>
      <c r="BI120" s="184">
        <f>IF(N120="nulová",J120,0)</f>
        <v>0</v>
      </c>
      <c r="BJ120" s="16" t="s">
        <v>22</v>
      </c>
      <c r="BK120" s="184">
        <f>ROUND(I120*H120,2)</f>
        <v>0</v>
      </c>
      <c r="BL120" s="16" t="s">
        <v>140</v>
      </c>
      <c r="BM120" s="183" t="s">
        <v>192</v>
      </c>
    </row>
    <row r="121" spans="1:65" s="2" customFormat="1">
      <c r="A121" s="33"/>
      <c r="B121" s="34"/>
      <c r="C121" s="35"/>
      <c r="D121" s="185" t="s">
        <v>142</v>
      </c>
      <c r="E121" s="35"/>
      <c r="F121" s="186" t="s">
        <v>193</v>
      </c>
      <c r="G121" s="35"/>
      <c r="H121" s="35"/>
      <c r="I121" s="187"/>
      <c r="J121" s="35"/>
      <c r="K121" s="35"/>
      <c r="L121" s="38"/>
      <c r="M121" s="188"/>
      <c r="N121" s="189"/>
      <c r="O121" s="63"/>
      <c r="P121" s="63"/>
      <c r="Q121" s="63"/>
      <c r="R121" s="63"/>
      <c r="S121" s="63"/>
      <c r="T121" s="64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T121" s="16" t="s">
        <v>142</v>
      </c>
      <c r="AU121" s="16" t="s">
        <v>87</v>
      </c>
    </row>
    <row r="122" spans="1:65" s="2" customFormat="1" ht="16.5" customHeight="1">
      <c r="A122" s="33"/>
      <c r="B122" s="34"/>
      <c r="C122" s="172" t="s">
        <v>8</v>
      </c>
      <c r="D122" s="172" t="s">
        <v>135</v>
      </c>
      <c r="E122" s="173" t="s">
        <v>194</v>
      </c>
      <c r="F122" s="174" t="s">
        <v>195</v>
      </c>
      <c r="G122" s="175" t="s">
        <v>160</v>
      </c>
      <c r="H122" s="176">
        <v>0.72</v>
      </c>
      <c r="I122" s="177"/>
      <c r="J122" s="178">
        <f>ROUND(I122*H122,2)</f>
        <v>0</v>
      </c>
      <c r="K122" s="174" t="s">
        <v>139</v>
      </c>
      <c r="L122" s="38"/>
      <c r="M122" s="179" t="s">
        <v>20</v>
      </c>
      <c r="N122" s="180" t="s">
        <v>49</v>
      </c>
      <c r="O122" s="63"/>
      <c r="P122" s="181">
        <f>O122*H122</f>
        <v>0</v>
      </c>
      <c r="Q122" s="181">
        <v>0</v>
      </c>
      <c r="R122" s="181">
        <f>Q122*H122</f>
        <v>0</v>
      </c>
      <c r="S122" s="181">
        <v>2.2000000000000002</v>
      </c>
      <c r="T122" s="182">
        <f>S122*H122</f>
        <v>1.5840000000000001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83" t="s">
        <v>140</v>
      </c>
      <c r="AT122" s="183" t="s">
        <v>135</v>
      </c>
      <c r="AU122" s="183" t="s">
        <v>87</v>
      </c>
      <c r="AY122" s="16" t="s">
        <v>132</v>
      </c>
      <c r="BE122" s="184">
        <f>IF(N122="základní",J122,0)</f>
        <v>0</v>
      </c>
      <c r="BF122" s="184">
        <f>IF(N122="snížená",J122,0)</f>
        <v>0</v>
      </c>
      <c r="BG122" s="184">
        <f>IF(N122="zákl. přenesená",J122,0)</f>
        <v>0</v>
      </c>
      <c r="BH122" s="184">
        <f>IF(N122="sníž. přenesená",J122,0)</f>
        <v>0</v>
      </c>
      <c r="BI122" s="184">
        <f>IF(N122="nulová",J122,0)</f>
        <v>0</v>
      </c>
      <c r="BJ122" s="16" t="s">
        <v>22</v>
      </c>
      <c r="BK122" s="184">
        <f>ROUND(I122*H122,2)</f>
        <v>0</v>
      </c>
      <c r="BL122" s="16" t="s">
        <v>140</v>
      </c>
      <c r="BM122" s="183" t="s">
        <v>196</v>
      </c>
    </row>
    <row r="123" spans="1:65" s="2" customFormat="1">
      <c r="A123" s="33"/>
      <c r="B123" s="34"/>
      <c r="C123" s="35"/>
      <c r="D123" s="185" t="s">
        <v>142</v>
      </c>
      <c r="E123" s="35"/>
      <c r="F123" s="186" t="s">
        <v>197</v>
      </c>
      <c r="G123" s="35"/>
      <c r="H123" s="35"/>
      <c r="I123" s="187"/>
      <c r="J123" s="35"/>
      <c r="K123" s="35"/>
      <c r="L123" s="38"/>
      <c r="M123" s="188"/>
      <c r="N123" s="189"/>
      <c r="O123" s="63"/>
      <c r="P123" s="63"/>
      <c r="Q123" s="63"/>
      <c r="R123" s="63"/>
      <c r="S123" s="63"/>
      <c r="T123" s="64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6" t="s">
        <v>142</v>
      </c>
      <c r="AU123" s="16" t="s">
        <v>87</v>
      </c>
    </row>
    <row r="124" spans="1:65" s="2" customFormat="1" ht="24.2" customHeight="1">
      <c r="A124" s="33"/>
      <c r="B124" s="34"/>
      <c r="C124" s="172" t="s">
        <v>198</v>
      </c>
      <c r="D124" s="172" t="s">
        <v>135</v>
      </c>
      <c r="E124" s="173" t="s">
        <v>199</v>
      </c>
      <c r="F124" s="174" t="s">
        <v>200</v>
      </c>
      <c r="G124" s="175" t="s">
        <v>138</v>
      </c>
      <c r="H124" s="176">
        <v>7.2039999999999997</v>
      </c>
      <c r="I124" s="177"/>
      <c r="J124" s="178">
        <f>ROUND(I124*H124,2)</f>
        <v>0</v>
      </c>
      <c r="K124" s="174" t="s">
        <v>139</v>
      </c>
      <c r="L124" s="38"/>
      <c r="M124" s="179" t="s">
        <v>20</v>
      </c>
      <c r="N124" s="180" t="s">
        <v>49</v>
      </c>
      <c r="O124" s="63"/>
      <c r="P124" s="181">
        <f>O124*H124</f>
        <v>0</v>
      </c>
      <c r="Q124" s="181">
        <v>0</v>
      </c>
      <c r="R124" s="181">
        <f>Q124*H124</f>
        <v>0</v>
      </c>
      <c r="S124" s="181">
        <v>3.5000000000000003E-2</v>
      </c>
      <c r="T124" s="182">
        <f>S124*H124</f>
        <v>0.25214000000000003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83" t="s">
        <v>140</v>
      </c>
      <c r="AT124" s="183" t="s">
        <v>135</v>
      </c>
      <c r="AU124" s="183" t="s">
        <v>87</v>
      </c>
      <c r="AY124" s="16" t="s">
        <v>132</v>
      </c>
      <c r="BE124" s="184">
        <f>IF(N124="základní",J124,0)</f>
        <v>0</v>
      </c>
      <c r="BF124" s="184">
        <f>IF(N124="snížená",J124,0)</f>
        <v>0</v>
      </c>
      <c r="BG124" s="184">
        <f>IF(N124="zákl. přenesená",J124,0)</f>
        <v>0</v>
      </c>
      <c r="BH124" s="184">
        <f>IF(N124="sníž. přenesená",J124,0)</f>
        <v>0</v>
      </c>
      <c r="BI124" s="184">
        <f>IF(N124="nulová",J124,0)</f>
        <v>0</v>
      </c>
      <c r="BJ124" s="16" t="s">
        <v>22</v>
      </c>
      <c r="BK124" s="184">
        <f>ROUND(I124*H124,2)</f>
        <v>0</v>
      </c>
      <c r="BL124" s="16" t="s">
        <v>140</v>
      </c>
      <c r="BM124" s="183" t="s">
        <v>201</v>
      </c>
    </row>
    <row r="125" spans="1:65" s="2" customFormat="1">
      <c r="A125" s="33"/>
      <c r="B125" s="34"/>
      <c r="C125" s="35"/>
      <c r="D125" s="185" t="s">
        <v>142</v>
      </c>
      <c r="E125" s="35"/>
      <c r="F125" s="186" t="s">
        <v>202</v>
      </c>
      <c r="G125" s="35"/>
      <c r="H125" s="35"/>
      <c r="I125" s="187"/>
      <c r="J125" s="35"/>
      <c r="K125" s="35"/>
      <c r="L125" s="38"/>
      <c r="M125" s="188"/>
      <c r="N125" s="189"/>
      <c r="O125" s="63"/>
      <c r="P125" s="63"/>
      <c r="Q125" s="63"/>
      <c r="R125" s="63"/>
      <c r="S125" s="63"/>
      <c r="T125" s="64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6" t="s">
        <v>142</v>
      </c>
      <c r="AU125" s="16" t="s">
        <v>87</v>
      </c>
    </row>
    <row r="126" spans="1:65" s="2" customFormat="1" ht="24.2" customHeight="1">
      <c r="A126" s="33"/>
      <c r="B126" s="34"/>
      <c r="C126" s="172" t="s">
        <v>203</v>
      </c>
      <c r="D126" s="172" t="s">
        <v>135</v>
      </c>
      <c r="E126" s="173" t="s">
        <v>204</v>
      </c>
      <c r="F126" s="174" t="s">
        <v>205</v>
      </c>
      <c r="G126" s="175" t="s">
        <v>138</v>
      </c>
      <c r="H126" s="176">
        <v>3</v>
      </c>
      <c r="I126" s="177"/>
      <c r="J126" s="178">
        <f>ROUND(I126*H126,2)</f>
        <v>0</v>
      </c>
      <c r="K126" s="174" t="s">
        <v>139</v>
      </c>
      <c r="L126" s="38"/>
      <c r="M126" s="179" t="s">
        <v>20</v>
      </c>
      <c r="N126" s="180" t="s">
        <v>49</v>
      </c>
      <c r="O126" s="63"/>
      <c r="P126" s="181">
        <f>O126*H126</f>
        <v>0</v>
      </c>
      <c r="Q126" s="181">
        <v>0</v>
      </c>
      <c r="R126" s="181">
        <f>Q126*H126</f>
        <v>0</v>
      </c>
      <c r="S126" s="181">
        <v>7.5999999999999998E-2</v>
      </c>
      <c r="T126" s="182">
        <f>S126*H126</f>
        <v>0.22799999999999998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83" t="s">
        <v>140</v>
      </c>
      <c r="AT126" s="183" t="s">
        <v>135</v>
      </c>
      <c r="AU126" s="183" t="s">
        <v>87</v>
      </c>
      <c r="AY126" s="16" t="s">
        <v>132</v>
      </c>
      <c r="BE126" s="184">
        <f>IF(N126="základní",J126,0)</f>
        <v>0</v>
      </c>
      <c r="BF126" s="184">
        <f>IF(N126="snížená",J126,0)</f>
        <v>0</v>
      </c>
      <c r="BG126" s="184">
        <f>IF(N126="zákl. přenesená",J126,0)</f>
        <v>0</v>
      </c>
      <c r="BH126" s="184">
        <f>IF(N126="sníž. přenesená",J126,0)</f>
        <v>0</v>
      </c>
      <c r="BI126" s="184">
        <f>IF(N126="nulová",J126,0)</f>
        <v>0</v>
      </c>
      <c r="BJ126" s="16" t="s">
        <v>22</v>
      </c>
      <c r="BK126" s="184">
        <f>ROUND(I126*H126,2)</f>
        <v>0</v>
      </c>
      <c r="BL126" s="16" t="s">
        <v>140</v>
      </c>
      <c r="BM126" s="183" t="s">
        <v>206</v>
      </c>
    </row>
    <row r="127" spans="1:65" s="2" customFormat="1">
      <c r="A127" s="33"/>
      <c r="B127" s="34"/>
      <c r="C127" s="35"/>
      <c r="D127" s="185" t="s">
        <v>142</v>
      </c>
      <c r="E127" s="35"/>
      <c r="F127" s="186" t="s">
        <v>207</v>
      </c>
      <c r="G127" s="35"/>
      <c r="H127" s="35"/>
      <c r="I127" s="187"/>
      <c r="J127" s="35"/>
      <c r="K127" s="35"/>
      <c r="L127" s="38"/>
      <c r="M127" s="188"/>
      <c r="N127" s="189"/>
      <c r="O127" s="63"/>
      <c r="P127" s="63"/>
      <c r="Q127" s="63"/>
      <c r="R127" s="63"/>
      <c r="S127" s="63"/>
      <c r="T127" s="64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6" t="s">
        <v>142</v>
      </c>
      <c r="AU127" s="16" t="s">
        <v>87</v>
      </c>
    </row>
    <row r="128" spans="1:65" s="2" customFormat="1" ht="24.2" customHeight="1">
      <c r="A128" s="33"/>
      <c r="B128" s="34"/>
      <c r="C128" s="172" t="s">
        <v>208</v>
      </c>
      <c r="D128" s="172" t="s">
        <v>135</v>
      </c>
      <c r="E128" s="173" t="s">
        <v>209</v>
      </c>
      <c r="F128" s="174" t="s">
        <v>210</v>
      </c>
      <c r="G128" s="175" t="s">
        <v>138</v>
      </c>
      <c r="H128" s="176">
        <v>24.094999999999999</v>
      </c>
      <c r="I128" s="177"/>
      <c r="J128" s="178">
        <f>ROUND(I128*H128,2)</f>
        <v>0</v>
      </c>
      <c r="K128" s="174" t="s">
        <v>139</v>
      </c>
      <c r="L128" s="38"/>
      <c r="M128" s="179" t="s">
        <v>20</v>
      </c>
      <c r="N128" s="180" t="s">
        <v>49</v>
      </c>
      <c r="O128" s="63"/>
      <c r="P128" s="181">
        <f>O128*H128</f>
        <v>0</v>
      </c>
      <c r="Q128" s="181">
        <v>0</v>
      </c>
      <c r="R128" s="181">
        <f>Q128*H128</f>
        <v>0</v>
      </c>
      <c r="S128" s="181">
        <v>6.8000000000000005E-2</v>
      </c>
      <c r="T128" s="182">
        <f>S128*H128</f>
        <v>1.63846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83" t="s">
        <v>140</v>
      </c>
      <c r="AT128" s="183" t="s">
        <v>135</v>
      </c>
      <c r="AU128" s="183" t="s">
        <v>87</v>
      </c>
      <c r="AY128" s="16" t="s">
        <v>132</v>
      </c>
      <c r="BE128" s="184">
        <f>IF(N128="základní",J128,0)</f>
        <v>0</v>
      </c>
      <c r="BF128" s="184">
        <f>IF(N128="snížená",J128,0)</f>
        <v>0</v>
      </c>
      <c r="BG128" s="184">
        <f>IF(N128="zákl. přenesená",J128,0)</f>
        <v>0</v>
      </c>
      <c r="BH128" s="184">
        <f>IF(N128="sníž. přenesená",J128,0)</f>
        <v>0</v>
      </c>
      <c r="BI128" s="184">
        <f>IF(N128="nulová",J128,0)</f>
        <v>0</v>
      </c>
      <c r="BJ128" s="16" t="s">
        <v>22</v>
      </c>
      <c r="BK128" s="184">
        <f>ROUND(I128*H128,2)</f>
        <v>0</v>
      </c>
      <c r="BL128" s="16" t="s">
        <v>140</v>
      </c>
      <c r="BM128" s="183" t="s">
        <v>211</v>
      </c>
    </row>
    <row r="129" spans="1:65" s="2" customFormat="1">
      <c r="A129" s="33"/>
      <c r="B129" s="34"/>
      <c r="C129" s="35"/>
      <c r="D129" s="185" t="s">
        <v>142</v>
      </c>
      <c r="E129" s="35"/>
      <c r="F129" s="186" t="s">
        <v>212</v>
      </c>
      <c r="G129" s="35"/>
      <c r="H129" s="35"/>
      <c r="I129" s="187"/>
      <c r="J129" s="35"/>
      <c r="K129" s="35"/>
      <c r="L129" s="38"/>
      <c r="M129" s="188"/>
      <c r="N129" s="189"/>
      <c r="O129" s="63"/>
      <c r="P129" s="63"/>
      <c r="Q129" s="63"/>
      <c r="R129" s="63"/>
      <c r="S129" s="63"/>
      <c r="T129" s="64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6" t="s">
        <v>142</v>
      </c>
      <c r="AU129" s="16" t="s">
        <v>87</v>
      </c>
    </row>
    <row r="130" spans="1:65" s="12" customFormat="1" ht="22.9" customHeight="1">
      <c r="B130" s="156"/>
      <c r="C130" s="157"/>
      <c r="D130" s="158" t="s">
        <v>77</v>
      </c>
      <c r="E130" s="170" t="s">
        <v>213</v>
      </c>
      <c r="F130" s="170" t="s">
        <v>214</v>
      </c>
      <c r="G130" s="157"/>
      <c r="H130" s="157"/>
      <c r="I130" s="160"/>
      <c r="J130" s="171">
        <f>BK130</f>
        <v>0</v>
      </c>
      <c r="K130" s="157"/>
      <c r="L130" s="162"/>
      <c r="M130" s="163"/>
      <c r="N130" s="164"/>
      <c r="O130" s="164"/>
      <c r="P130" s="165">
        <f>SUM(P131:P140)</f>
        <v>0</v>
      </c>
      <c r="Q130" s="164"/>
      <c r="R130" s="165">
        <f>SUM(R131:R140)</f>
        <v>0</v>
      </c>
      <c r="S130" s="164"/>
      <c r="T130" s="166">
        <f>SUM(T131:T140)</f>
        <v>0</v>
      </c>
      <c r="AR130" s="167" t="s">
        <v>22</v>
      </c>
      <c r="AT130" s="168" t="s">
        <v>77</v>
      </c>
      <c r="AU130" s="168" t="s">
        <v>22</v>
      </c>
      <c r="AY130" s="167" t="s">
        <v>132</v>
      </c>
      <c r="BK130" s="169">
        <f>SUM(BK131:BK140)</f>
        <v>0</v>
      </c>
    </row>
    <row r="131" spans="1:65" s="2" customFormat="1" ht="24.2" customHeight="1">
      <c r="A131" s="33"/>
      <c r="B131" s="34"/>
      <c r="C131" s="172" t="s">
        <v>215</v>
      </c>
      <c r="D131" s="172" t="s">
        <v>135</v>
      </c>
      <c r="E131" s="173" t="s">
        <v>216</v>
      </c>
      <c r="F131" s="174" t="s">
        <v>217</v>
      </c>
      <c r="G131" s="175" t="s">
        <v>170</v>
      </c>
      <c r="H131" s="176">
        <v>4.7919999999999998</v>
      </c>
      <c r="I131" s="177"/>
      <c r="J131" s="178">
        <f>ROUND(I131*H131,2)</f>
        <v>0</v>
      </c>
      <c r="K131" s="174" t="s">
        <v>139</v>
      </c>
      <c r="L131" s="38"/>
      <c r="M131" s="179" t="s">
        <v>20</v>
      </c>
      <c r="N131" s="180" t="s">
        <v>49</v>
      </c>
      <c r="O131" s="63"/>
      <c r="P131" s="181">
        <f>O131*H131</f>
        <v>0</v>
      </c>
      <c r="Q131" s="181">
        <v>0</v>
      </c>
      <c r="R131" s="181">
        <f>Q131*H131</f>
        <v>0</v>
      </c>
      <c r="S131" s="181">
        <v>0</v>
      </c>
      <c r="T131" s="182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83" t="s">
        <v>140</v>
      </c>
      <c r="AT131" s="183" t="s">
        <v>135</v>
      </c>
      <c r="AU131" s="183" t="s">
        <v>87</v>
      </c>
      <c r="AY131" s="16" t="s">
        <v>132</v>
      </c>
      <c r="BE131" s="184">
        <f>IF(N131="základní",J131,0)</f>
        <v>0</v>
      </c>
      <c r="BF131" s="184">
        <f>IF(N131="snížená",J131,0)</f>
        <v>0</v>
      </c>
      <c r="BG131" s="184">
        <f>IF(N131="zákl. přenesená",J131,0)</f>
        <v>0</v>
      </c>
      <c r="BH131" s="184">
        <f>IF(N131="sníž. přenesená",J131,0)</f>
        <v>0</v>
      </c>
      <c r="BI131" s="184">
        <f>IF(N131="nulová",J131,0)</f>
        <v>0</v>
      </c>
      <c r="BJ131" s="16" t="s">
        <v>22</v>
      </c>
      <c r="BK131" s="184">
        <f>ROUND(I131*H131,2)</f>
        <v>0</v>
      </c>
      <c r="BL131" s="16" t="s">
        <v>140</v>
      </c>
      <c r="BM131" s="183" t="s">
        <v>218</v>
      </c>
    </row>
    <row r="132" spans="1:65" s="2" customFormat="1">
      <c r="A132" s="33"/>
      <c r="B132" s="34"/>
      <c r="C132" s="35"/>
      <c r="D132" s="185" t="s">
        <v>142</v>
      </c>
      <c r="E132" s="35"/>
      <c r="F132" s="186" t="s">
        <v>219</v>
      </c>
      <c r="G132" s="35"/>
      <c r="H132" s="35"/>
      <c r="I132" s="187"/>
      <c r="J132" s="35"/>
      <c r="K132" s="35"/>
      <c r="L132" s="38"/>
      <c r="M132" s="188"/>
      <c r="N132" s="189"/>
      <c r="O132" s="63"/>
      <c r="P132" s="63"/>
      <c r="Q132" s="63"/>
      <c r="R132" s="63"/>
      <c r="S132" s="63"/>
      <c r="T132" s="64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6" t="s">
        <v>142</v>
      </c>
      <c r="AU132" s="16" t="s">
        <v>87</v>
      </c>
    </row>
    <row r="133" spans="1:65" s="2" customFormat="1" ht="37.9" customHeight="1">
      <c r="A133" s="33"/>
      <c r="B133" s="34"/>
      <c r="C133" s="172" t="s">
        <v>220</v>
      </c>
      <c r="D133" s="172" t="s">
        <v>135</v>
      </c>
      <c r="E133" s="173" t="s">
        <v>221</v>
      </c>
      <c r="F133" s="174" t="s">
        <v>222</v>
      </c>
      <c r="G133" s="175" t="s">
        <v>170</v>
      </c>
      <c r="H133" s="176">
        <v>14.375999999999999</v>
      </c>
      <c r="I133" s="177"/>
      <c r="J133" s="178">
        <f>ROUND(I133*H133,2)</f>
        <v>0</v>
      </c>
      <c r="K133" s="174" t="s">
        <v>139</v>
      </c>
      <c r="L133" s="38"/>
      <c r="M133" s="179" t="s">
        <v>20</v>
      </c>
      <c r="N133" s="180" t="s">
        <v>49</v>
      </c>
      <c r="O133" s="63"/>
      <c r="P133" s="181">
        <f>O133*H133</f>
        <v>0</v>
      </c>
      <c r="Q133" s="181">
        <v>0</v>
      </c>
      <c r="R133" s="181">
        <f>Q133*H133</f>
        <v>0</v>
      </c>
      <c r="S133" s="181">
        <v>0</v>
      </c>
      <c r="T133" s="182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83" t="s">
        <v>140</v>
      </c>
      <c r="AT133" s="183" t="s">
        <v>135</v>
      </c>
      <c r="AU133" s="183" t="s">
        <v>87</v>
      </c>
      <c r="AY133" s="16" t="s">
        <v>132</v>
      </c>
      <c r="BE133" s="184">
        <f>IF(N133="základní",J133,0)</f>
        <v>0</v>
      </c>
      <c r="BF133" s="184">
        <f>IF(N133="snížená",J133,0)</f>
        <v>0</v>
      </c>
      <c r="BG133" s="184">
        <f>IF(N133="zákl. přenesená",J133,0)</f>
        <v>0</v>
      </c>
      <c r="BH133" s="184">
        <f>IF(N133="sníž. přenesená",J133,0)</f>
        <v>0</v>
      </c>
      <c r="BI133" s="184">
        <f>IF(N133="nulová",J133,0)</f>
        <v>0</v>
      </c>
      <c r="BJ133" s="16" t="s">
        <v>22</v>
      </c>
      <c r="BK133" s="184">
        <f>ROUND(I133*H133,2)</f>
        <v>0</v>
      </c>
      <c r="BL133" s="16" t="s">
        <v>140</v>
      </c>
      <c r="BM133" s="183" t="s">
        <v>223</v>
      </c>
    </row>
    <row r="134" spans="1:65" s="2" customFormat="1">
      <c r="A134" s="33"/>
      <c r="B134" s="34"/>
      <c r="C134" s="35"/>
      <c r="D134" s="185" t="s">
        <v>142</v>
      </c>
      <c r="E134" s="35"/>
      <c r="F134" s="186" t="s">
        <v>224</v>
      </c>
      <c r="G134" s="35"/>
      <c r="H134" s="35"/>
      <c r="I134" s="187"/>
      <c r="J134" s="35"/>
      <c r="K134" s="35"/>
      <c r="L134" s="38"/>
      <c r="M134" s="188"/>
      <c r="N134" s="189"/>
      <c r="O134" s="63"/>
      <c r="P134" s="63"/>
      <c r="Q134" s="63"/>
      <c r="R134" s="63"/>
      <c r="S134" s="63"/>
      <c r="T134" s="64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T134" s="16" t="s">
        <v>142</v>
      </c>
      <c r="AU134" s="16" t="s">
        <v>87</v>
      </c>
    </row>
    <row r="135" spans="1:65" s="2" customFormat="1" ht="21.75" customHeight="1">
      <c r="A135" s="33"/>
      <c r="B135" s="34"/>
      <c r="C135" s="172" t="s">
        <v>225</v>
      </c>
      <c r="D135" s="172" t="s">
        <v>135</v>
      </c>
      <c r="E135" s="173" t="s">
        <v>226</v>
      </c>
      <c r="F135" s="174" t="s">
        <v>227</v>
      </c>
      <c r="G135" s="175" t="s">
        <v>170</v>
      </c>
      <c r="H135" s="176">
        <v>4.7919999999999998</v>
      </c>
      <c r="I135" s="177"/>
      <c r="J135" s="178">
        <f>ROUND(I135*H135,2)</f>
        <v>0</v>
      </c>
      <c r="K135" s="174" t="s">
        <v>139</v>
      </c>
      <c r="L135" s="38"/>
      <c r="M135" s="179" t="s">
        <v>20</v>
      </c>
      <c r="N135" s="180" t="s">
        <v>49</v>
      </c>
      <c r="O135" s="63"/>
      <c r="P135" s="181">
        <f>O135*H135</f>
        <v>0</v>
      </c>
      <c r="Q135" s="181">
        <v>0</v>
      </c>
      <c r="R135" s="181">
        <f>Q135*H135</f>
        <v>0</v>
      </c>
      <c r="S135" s="181">
        <v>0</v>
      </c>
      <c r="T135" s="182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83" t="s">
        <v>140</v>
      </c>
      <c r="AT135" s="183" t="s">
        <v>135</v>
      </c>
      <c r="AU135" s="183" t="s">
        <v>87</v>
      </c>
      <c r="AY135" s="16" t="s">
        <v>132</v>
      </c>
      <c r="BE135" s="184">
        <f>IF(N135="základní",J135,0)</f>
        <v>0</v>
      </c>
      <c r="BF135" s="184">
        <f>IF(N135="snížená",J135,0)</f>
        <v>0</v>
      </c>
      <c r="BG135" s="184">
        <f>IF(N135="zákl. přenesená",J135,0)</f>
        <v>0</v>
      </c>
      <c r="BH135" s="184">
        <f>IF(N135="sníž. přenesená",J135,0)</f>
        <v>0</v>
      </c>
      <c r="BI135" s="184">
        <f>IF(N135="nulová",J135,0)</f>
        <v>0</v>
      </c>
      <c r="BJ135" s="16" t="s">
        <v>22</v>
      </c>
      <c r="BK135" s="184">
        <f>ROUND(I135*H135,2)</f>
        <v>0</v>
      </c>
      <c r="BL135" s="16" t="s">
        <v>140</v>
      </c>
      <c r="BM135" s="183" t="s">
        <v>228</v>
      </c>
    </row>
    <row r="136" spans="1:65" s="2" customFormat="1">
      <c r="A136" s="33"/>
      <c r="B136" s="34"/>
      <c r="C136" s="35"/>
      <c r="D136" s="185" t="s">
        <v>142</v>
      </c>
      <c r="E136" s="35"/>
      <c r="F136" s="186" t="s">
        <v>229</v>
      </c>
      <c r="G136" s="35"/>
      <c r="H136" s="35"/>
      <c r="I136" s="187"/>
      <c r="J136" s="35"/>
      <c r="K136" s="35"/>
      <c r="L136" s="38"/>
      <c r="M136" s="188"/>
      <c r="N136" s="189"/>
      <c r="O136" s="63"/>
      <c r="P136" s="63"/>
      <c r="Q136" s="63"/>
      <c r="R136" s="63"/>
      <c r="S136" s="63"/>
      <c r="T136" s="64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6" t="s">
        <v>142</v>
      </c>
      <c r="AU136" s="16" t="s">
        <v>87</v>
      </c>
    </row>
    <row r="137" spans="1:65" s="2" customFormat="1" ht="24.2" customHeight="1">
      <c r="A137" s="33"/>
      <c r="B137" s="34"/>
      <c r="C137" s="172" t="s">
        <v>230</v>
      </c>
      <c r="D137" s="172" t="s">
        <v>135</v>
      </c>
      <c r="E137" s="173" t="s">
        <v>231</v>
      </c>
      <c r="F137" s="174" t="s">
        <v>232</v>
      </c>
      <c r="G137" s="175" t="s">
        <v>170</v>
      </c>
      <c r="H137" s="176">
        <v>43.128</v>
      </c>
      <c r="I137" s="177"/>
      <c r="J137" s="178">
        <f>ROUND(I137*H137,2)</f>
        <v>0</v>
      </c>
      <c r="K137" s="174" t="s">
        <v>139</v>
      </c>
      <c r="L137" s="38"/>
      <c r="M137" s="179" t="s">
        <v>20</v>
      </c>
      <c r="N137" s="180" t="s">
        <v>49</v>
      </c>
      <c r="O137" s="63"/>
      <c r="P137" s="181">
        <f>O137*H137</f>
        <v>0</v>
      </c>
      <c r="Q137" s="181">
        <v>0</v>
      </c>
      <c r="R137" s="181">
        <f>Q137*H137</f>
        <v>0</v>
      </c>
      <c r="S137" s="181">
        <v>0</v>
      </c>
      <c r="T137" s="182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83" t="s">
        <v>140</v>
      </c>
      <c r="AT137" s="183" t="s">
        <v>135</v>
      </c>
      <c r="AU137" s="183" t="s">
        <v>87</v>
      </c>
      <c r="AY137" s="16" t="s">
        <v>132</v>
      </c>
      <c r="BE137" s="184">
        <f>IF(N137="základní",J137,0)</f>
        <v>0</v>
      </c>
      <c r="BF137" s="184">
        <f>IF(N137="snížená",J137,0)</f>
        <v>0</v>
      </c>
      <c r="BG137" s="184">
        <f>IF(N137="zákl. přenesená",J137,0)</f>
        <v>0</v>
      </c>
      <c r="BH137" s="184">
        <f>IF(N137="sníž. přenesená",J137,0)</f>
        <v>0</v>
      </c>
      <c r="BI137" s="184">
        <f>IF(N137="nulová",J137,0)</f>
        <v>0</v>
      </c>
      <c r="BJ137" s="16" t="s">
        <v>22</v>
      </c>
      <c r="BK137" s="184">
        <f>ROUND(I137*H137,2)</f>
        <v>0</v>
      </c>
      <c r="BL137" s="16" t="s">
        <v>140</v>
      </c>
      <c r="BM137" s="183" t="s">
        <v>233</v>
      </c>
    </row>
    <row r="138" spans="1:65" s="2" customFormat="1">
      <c r="A138" s="33"/>
      <c r="B138" s="34"/>
      <c r="C138" s="35"/>
      <c r="D138" s="185" t="s">
        <v>142</v>
      </c>
      <c r="E138" s="35"/>
      <c r="F138" s="186" t="s">
        <v>234</v>
      </c>
      <c r="G138" s="35"/>
      <c r="H138" s="35"/>
      <c r="I138" s="187"/>
      <c r="J138" s="35"/>
      <c r="K138" s="35"/>
      <c r="L138" s="38"/>
      <c r="M138" s="188"/>
      <c r="N138" s="189"/>
      <c r="O138" s="63"/>
      <c r="P138" s="63"/>
      <c r="Q138" s="63"/>
      <c r="R138" s="63"/>
      <c r="S138" s="63"/>
      <c r="T138" s="64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T138" s="16" t="s">
        <v>142</v>
      </c>
      <c r="AU138" s="16" t="s">
        <v>87</v>
      </c>
    </row>
    <row r="139" spans="1:65" s="2" customFormat="1" ht="24.2" customHeight="1">
      <c r="A139" s="33"/>
      <c r="B139" s="34"/>
      <c r="C139" s="172" t="s">
        <v>235</v>
      </c>
      <c r="D139" s="172" t="s">
        <v>135</v>
      </c>
      <c r="E139" s="173" t="s">
        <v>236</v>
      </c>
      <c r="F139" s="174" t="s">
        <v>237</v>
      </c>
      <c r="G139" s="175" t="s">
        <v>170</v>
      </c>
      <c r="H139" s="176">
        <v>4.7919999999999998</v>
      </c>
      <c r="I139" s="177"/>
      <c r="J139" s="178">
        <f>ROUND(I139*H139,2)</f>
        <v>0</v>
      </c>
      <c r="K139" s="174" t="s">
        <v>139</v>
      </c>
      <c r="L139" s="38"/>
      <c r="M139" s="179" t="s">
        <v>20</v>
      </c>
      <c r="N139" s="180" t="s">
        <v>49</v>
      </c>
      <c r="O139" s="63"/>
      <c r="P139" s="181">
        <f>O139*H139</f>
        <v>0</v>
      </c>
      <c r="Q139" s="181">
        <v>0</v>
      </c>
      <c r="R139" s="181">
        <f>Q139*H139</f>
        <v>0</v>
      </c>
      <c r="S139" s="181">
        <v>0</v>
      </c>
      <c r="T139" s="182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83" t="s">
        <v>140</v>
      </c>
      <c r="AT139" s="183" t="s">
        <v>135</v>
      </c>
      <c r="AU139" s="183" t="s">
        <v>87</v>
      </c>
      <c r="AY139" s="16" t="s">
        <v>132</v>
      </c>
      <c r="BE139" s="184">
        <f>IF(N139="základní",J139,0)</f>
        <v>0</v>
      </c>
      <c r="BF139" s="184">
        <f>IF(N139="snížená",J139,0)</f>
        <v>0</v>
      </c>
      <c r="BG139" s="184">
        <f>IF(N139="zákl. přenesená",J139,0)</f>
        <v>0</v>
      </c>
      <c r="BH139" s="184">
        <f>IF(N139="sníž. přenesená",J139,0)</f>
        <v>0</v>
      </c>
      <c r="BI139" s="184">
        <f>IF(N139="nulová",J139,0)</f>
        <v>0</v>
      </c>
      <c r="BJ139" s="16" t="s">
        <v>22</v>
      </c>
      <c r="BK139" s="184">
        <f>ROUND(I139*H139,2)</f>
        <v>0</v>
      </c>
      <c r="BL139" s="16" t="s">
        <v>140</v>
      </c>
      <c r="BM139" s="183" t="s">
        <v>238</v>
      </c>
    </row>
    <row r="140" spans="1:65" s="2" customFormat="1">
      <c r="A140" s="33"/>
      <c r="B140" s="34"/>
      <c r="C140" s="35"/>
      <c r="D140" s="185" t="s">
        <v>142</v>
      </c>
      <c r="E140" s="35"/>
      <c r="F140" s="186" t="s">
        <v>239</v>
      </c>
      <c r="G140" s="35"/>
      <c r="H140" s="35"/>
      <c r="I140" s="187"/>
      <c r="J140" s="35"/>
      <c r="K140" s="35"/>
      <c r="L140" s="38"/>
      <c r="M140" s="188"/>
      <c r="N140" s="189"/>
      <c r="O140" s="63"/>
      <c r="P140" s="63"/>
      <c r="Q140" s="63"/>
      <c r="R140" s="63"/>
      <c r="S140" s="63"/>
      <c r="T140" s="64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T140" s="16" t="s">
        <v>142</v>
      </c>
      <c r="AU140" s="16" t="s">
        <v>87</v>
      </c>
    </row>
    <row r="141" spans="1:65" s="12" customFormat="1" ht="22.9" customHeight="1">
      <c r="B141" s="156"/>
      <c r="C141" s="157"/>
      <c r="D141" s="158" t="s">
        <v>77</v>
      </c>
      <c r="E141" s="170" t="s">
        <v>240</v>
      </c>
      <c r="F141" s="170" t="s">
        <v>241</v>
      </c>
      <c r="G141" s="157"/>
      <c r="H141" s="157"/>
      <c r="I141" s="160"/>
      <c r="J141" s="171">
        <f>BK141</f>
        <v>0</v>
      </c>
      <c r="K141" s="157"/>
      <c r="L141" s="162"/>
      <c r="M141" s="163"/>
      <c r="N141" s="164"/>
      <c r="O141" s="164"/>
      <c r="P141" s="165">
        <f>SUM(P142:P143)</f>
        <v>0</v>
      </c>
      <c r="Q141" s="164"/>
      <c r="R141" s="165">
        <f>SUM(R142:R143)</f>
        <v>0</v>
      </c>
      <c r="S141" s="164"/>
      <c r="T141" s="166">
        <f>SUM(T142:T143)</f>
        <v>0</v>
      </c>
      <c r="AR141" s="167" t="s">
        <v>22</v>
      </c>
      <c r="AT141" s="168" t="s">
        <v>77</v>
      </c>
      <c r="AU141" s="168" t="s">
        <v>22</v>
      </c>
      <c r="AY141" s="167" t="s">
        <v>132</v>
      </c>
      <c r="BK141" s="169">
        <f>SUM(BK142:BK143)</f>
        <v>0</v>
      </c>
    </row>
    <row r="142" spans="1:65" s="2" customFormat="1" ht="37.9" customHeight="1">
      <c r="A142" s="33"/>
      <c r="B142" s="34"/>
      <c r="C142" s="172" t="s">
        <v>7</v>
      </c>
      <c r="D142" s="172" t="s">
        <v>135</v>
      </c>
      <c r="E142" s="173" t="s">
        <v>242</v>
      </c>
      <c r="F142" s="174" t="s">
        <v>243</v>
      </c>
      <c r="G142" s="175" t="s">
        <v>170</v>
      </c>
      <c r="H142" s="176">
        <v>2.706</v>
      </c>
      <c r="I142" s="177"/>
      <c r="J142" s="178">
        <f>ROUND(I142*H142,2)</f>
        <v>0</v>
      </c>
      <c r="K142" s="174" t="s">
        <v>139</v>
      </c>
      <c r="L142" s="38"/>
      <c r="M142" s="179" t="s">
        <v>20</v>
      </c>
      <c r="N142" s="180" t="s">
        <v>49</v>
      </c>
      <c r="O142" s="63"/>
      <c r="P142" s="181">
        <f>O142*H142</f>
        <v>0</v>
      </c>
      <c r="Q142" s="181">
        <v>0</v>
      </c>
      <c r="R142" s="181">
        <f>Q142*H142</f>
        <v>0</v>
      </c>
      <c r="S142" s="181">
        <v>0</v>
      </c>
      <c r="T142" s="182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83" t="s">
        <v>140</v>
      </c>
      <c r="AT142" s="183" t="s">
        <v>135</v>
      </c>
      <c r="AU142" s="183" t="s">
        <v>87</v>
      </c>
      <c r="AY142" s="16" t="s">
        <v>132</v>
      </c>
      <c r="BE142" s="184">
        <f>IF(N142="základní",J142,0)</f>
        <v>0</v>
      </c>
      <c r="BF142" s="184">
        <f>IF(N142="snížená",J142,0)</f>
        <v>0</v>
      </c>
      <c r="BG142" s="184">
        <f>IF(N142="zákl. přenesená",J142,0)</f>
        <v>0</v>
      </c>
      <c r="BH142" s="184">
        <f>IF(N142="sníž. přenesená",J142,0)</f>
        <v>0</v>
      </c>
      <c r="BI142" s="184">
        <f>IF(N142="nulová",J142,0)</f>
        <v>0</v>
      </c>
      <c r="BJ142" s="16" t="s">
        <v>22</v>
      </c>
      <c r="BK142" s="184">
        <f>ROUND(I142*H142,2)</f>
        <v>0</v>
      </c>
      <c r="BL142" s="16" t="s">
        <v>140</v>
      </c>
      <c r="BM142" s="183" t="s">
        <v>244</v>
      </c>
    </row>
    <row r="143" spans="1:65" s="2" customFormat="1">
      <c r="A143" s="33"/>
      <c r="B143" s="34"/>
      <c r="C143" s="35"/>
      <c r="D143" s="185" t="s">
        <v>142</v>
      </c>
      <c r="E143" s="35"/>
      <c r="F143" s="186" t="s">
        <v>245</v>
      </c>
      <c r="G143" s="35"/>
      <c r="H143" s="35"/>
      <c r="I143" s="187"/>
      <c r="J143" s="35"/>
      <c r="K143" s="35"/>
      <c r="L143" s="38"/>
      <c r="M143" s="188"/>
      <c r="N143" s="189"/>
      <c r="O143" s="63"/>
      <c r="P143" s="63"/>
      <c r="Q143" s="63"/>
      <c r="R143" s="63"/>
      <c r="S143" s="63"/>
      <c r="T143" s="64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T143" s="16" t="s">
        <v>142</v>
      </c>
      <c r="AU143" s="16" t="s">
        <v>87</v>
      </c>
    </row>
    <row r="144" spans="1:65" s="12" customFormat="1" ht="25.9" customHeight="1">
      <c r="B144" s="156"/>
      <c r="C144" s="157"/>
      <c r="D144" s="158" t="s">
        <v>77</v>
      </c>
      <c r="E144" s="159" t="s">
        <v>246</v>
      </c>
      <c r="F144" s="159" t="s">
        <v>247</v>
      </c>
      <c r="G144" s="157"/>
      <c r="H144" s="157"/>
      <c r="I144" s="160"/>
      <c r="J144" s="161">
        <f>BK144</f>
        <v>0</v>
      </c>
      <c r="K144" s="157"/>
      <c r="L144" s="162"/>
      <c r="M144" s="163"/>
      <c r="N144" s="164"/>
      <c r="O144" s="164"/>
      <c r="P144" s="165">
        <f>P145+P152+P187+P216+P256+P263+P265+P267+P277+P285+P297+P302</f>
        <v>0</v>
      </c>
      <c r="Q144" s="164"/>
      <c r="R144" s="165">
        <f>R145+R152+R187+R216+R256+R263+R265+R267+R277+R285+R297+R302</f>
        <v>0.9556431299999999</v>
      </c>
      <c r="S144" s="164"/>
      <c r="T144" s="166">
        <f>T145+T152+T187+T216+T256+T263+T265+T267+T277+T285+T297+T302</f>
        <v>0.23403277000000003</v>
      </c>
      <c r="AR144" s="167" t="s">
        <v>87</v>
      </c>
      <c r="AT144" s="168" t="s">
        <v>77</v>
      </c>
      <c r="AU144" s="168" t="s">
        <v>78</v>
      </c>
      <c r="AY144" s="167" t="s">
        <v>132</v>
      </c>
      <c r="BK144" s="169">
        <f>BK145+BK152+BK187+BK216+BK256+BK263+BK265+BK267+BK277+BK285+BK297+BK302</f>
        <v>0</v>
      </c>
    </row>
    <row r="145" spans="1:65" s="12" customFormat="1" ht="22.9" customHeight="1">
      <c r="B145" s="156"/>
      <c r="C145" s="157"/>
      <c r="D145" s="158" t="s">
        <v>77</v>
      </c>
      <c r="E145" s="170" t="s">
        <v>248</v>
      </c>
      <c r="F145" s="170" t="s">
        <v>249</v>
      </c>
      <c r="G145" s="157"/>
      <c r="H145" s="157"/>
      <c r="I145" s="160"/>
      <c r="J145" s="171">
        <f>BK145</f>
        <v>0</v>
      </c>
      <c r="K145" s="157"/>
      <c r="L145" s="162"/>
      <c r="M145" s="163"/>
      <c r="N145" s="164"/>
      <c r="O145" s="164"/>
      <c r="P145" s="165">
        <f>SUM(P146:P151)</f>
        <v>0</v>
      </c>
      <c r="Q145" s="164"/>
      <c r="R145" s="165">
        <f>SUM(R146:R151)</f>
        <v>5.4561979999999996E-2</v>
      </c>
      <c r="S145" s="164"/>
      <c r="T145" s="166">
        <f>SUM(T146:T151)</f>
        <v>0</v>
      </c>
      <c r="AR145" s="167" t="s">
        <v>87</v>
      </c>
      <c r="AT145" s="168" t="s">
        <v>77</v>
      </c>
      <c r="AU145" s="168" t="s">
        <v>22</v>
      </c>
      <c r="AY145" s="167" t="s">
        <v>132</v>
      </c>
      <c r="BK145" s="169">
        <f>SUM(BK146:BK151)</f>
        <v>0</v>
      </c>
    </row>
    <row r="146" spans="1:65" s="2" customFormat="1" ht="21.75" customHeight="1">
      <c r="A146" s="33"/>
      <c r="B146" s="34"/>
      <c r="C146" s="172" t="s">
        <v>250</v>
      </c>
      <c r="D146" s="172" t="s">
        <v>135</v>
      </c>
      <c r="E146" s="173" t="s">
        <v>251</v>
      </c>
      <c r="F146" s="174" t="s">
        <v>252</v>
      </c>
      <c r="G146" s="175" t="s">
        <v>138</v>
      </c>
      <c r="H146" s="176">
        <v>6.4889999999999999</v>
      </c>
      <c r="I146" s="177"/>
      <c r="J146" s="178">
        <f>ROUND(I146*H146,2)</f>
        <v>0</v>
      </c>
      <c r="K146" s="174" t="s">
        <v>139</v>
      </c>
      <c r="L146" s="38"/>
      <c r="M146" s="179" t="s">
        <v>20</v>
      </c>
      <c r="N146" s="180" t="s">
        <v>49</v>
      </c>
      <c r="O146" s="63"/>
      <c r="P146" s="181">
        <f>O146*H146</f>
        <v>0</v>
      </c>
      <c r="Q146" s="181">
        <v>4.5100000000000001E-3</v>
      </c>
      <c r="R146" s="181">
        <f>Q146*H146</f>
        <v>2.9265389999999999E-2</v>
      </c>
      <c r="S146" s="181">
        <v>0</v>
      </c>
      <c r="T146" s="182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83" t="s">
        <v>215</v>
      </c>
      <c r="AT146" s="183" t="s">
        <v>135</v>
      </c>
      <c r="AU146" s="183" t="s">
        <v>87</v>
      </c>
      <c r="AY146" s="16" t="s">
        <v>132</v>
      </c>
      <c r="BE146" s="184">
        <f>IF(N146="základní",J146,0)</f>
        <v>0</v>
      </c>
      <c r="BF146" s="184">
        <f>IF(N146="snížená",J146,0)</f>
        <v>0</v>
      </c>
      <c r="BG146" s="184">
        <f>IF(N146="zákl. přenesená",J146,0)</f>
        <v>0</v>
      </c>
      <c r="BH146" s="184">
        <f>IF(N146="sníž. přenesená",J146,0)</f>
        <v>0</v>
      </c>
      <c r="BI146" s="184">
        <f>IF(N146="nulová",J146,0)</f>
        <v>0</v>
      </c>
      <c r="BJ146" s="16" t="s">
        <v>22</v>
      </c>
      <c r="BK146" s="184">
        <f>ROUND(I146*H146,2)</f>
        <v>0</v>
      </c>
      <c r="BL146" s="16" t="s">
        <v>215</v>
      </c>
      <c r="BM146" s="183" t="s">
        <v>253</v>
      </c>
    </row>
    <row r="147" spans="1:65" s="2" customFormat="1">
      <c r="A147" s="33"/>
      <c r="B147" s="34"/>
      <c r="C147" s="35"/>
      <c r="D147" s="185" t="s">
        <v>142</v>
      </c>
      <c r="E147" s="35"/>
      <c r="F147" s="186" t="s">
        <v>254</v>
      </c>
      <c r="G147" s="35"/>
      <c r="H147" s="35"/>
      <c r="I147" s="187"/>
      <c r="J147" s="35"/>
      <c r="K147" s="35"/>
      <c r="L147" s="38"/>
      <c r="M147" s="188"/>
      <c r="N147" s="189"/>
      <c r="O147" s="63"/>
      <c r="P147" s="63"/>
      <c r="Q147" s="63"/>
      <c r="R147" s="63"/>
      <c r="S147" s="63"/>
      <c r="T147" s="64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T147" s="16" t="s">
        <v>142</v>
      </c>
      <c r="AU147" s="16" t="s">
        <v>87</v>
      </c>
    </row>
    <row r="148" spans="1:65" s="2" customFormat="1" ht="21.75" customHeight="1">
      <c r="A148" s="33"/>
      <c r="B148" s="34"/>
      <c r="C148" s="172" t="s">
        <v>255</v>
      </c>
      <c r="D148" s="172" t="s">
        <v>135</v>
      </c>
      <c r="E148" s="173" t="s">
        <v>256</v>
      </c>
      <c r="F148" s="174" t="s">
        <v>257</v>
      </c>
      <c r="G148" s="175" t="s">
        <v>138</v>
      </c>
      <c r="H148" s="176">
        <v>5.609</v>
      </c>
      <c r="I148" s="177"/>
      <c r="J148" s="178">
        <f>ROUND(I148*H148,2)</f>
        <v>0</v>
      </c>
      <c r="K148" s="174" t="s">
        <v>139</v>
      </c>
      <c r="L148" s="38"/>
      <c r="M148" s="179" t="s">
        <v>20</v>
      </c>
      <c r="N148" s="180" t="s">
        <v>49</v>
      </c>
      <c r="O148" s="63"/>
      <c r="P148" s="181">
        <f>O148*H148</f>
        <v>0</v>
      </c>
      <c r="Q148" s="181">
        <v>4.5100000000000001E-3</v>
      </c>
      <c r="R148" s="181">
        <f>Q148*H148</f>
        <v>2.5296590000000001E-2</v>
      </c>
      <c r="S148" s="181">
        <v>0</v>
      </c>
      <c r="T148" s="182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83" t="s">
        <v>215</v>
      </c>
      <c r="AT148" s="183" t="s">
        <v>135</v>
      </c>
      <c r="AU148" s="183" t="s">
        <v>87</v>
      </c>
      <c r="AY148" s="16" t="s">
        <v>132</v>
      </c>
      <c r="BE148" s="184">
        <f>IF(N148="základní",J148,0)</f>
        <v>0</v>
      </c>
      <c r="BF148" s="184">
        <f>IF(N148="snížená",J148,0)</f>
        <v>0</v>
      </c>
      <c r="BG148" s="184">
        <f>IF(N148="zákl. přenesená",J148,0)</f>
        <v>0</v>
      </c>
      <c r="BH148" s="184">
        <f>IF(N148="sníž. přenesená",J148,0)</f>
        <v>0</v>
      </c>
      <c r="BI148" s="184">
        <f>IF(N148="nulová",J148,0)</f>
        <v>0</v>
      </c>
      <c r="BJ148" s="16" t="s">
        <v>22</v>
      </c>
      <c r="BK148" s="184">
        <f>ROUND(I148*H148,2)</f>
        <v>0</v>
      </c>
      <c r="BL148" s="16" t="s">
        <v>215</v>
      </c>
      <c r="BM148" s="183" t="s">
        <v>258</v>
      </c>
    </row>
    <row r="149" spans="1:65" s="2" customFormat="1">
      <c r="A149" s="33"/>
      <c r="B149" s="34"/>
      <c r="C149" s="35"/>
      <c r="D149" s="185" t="s">
        <v>142</v>
      </c>
      <c r="E149" s="35"/>
      <c r="F149" s="186" t="s">
        <v>259</v>
      </c>
      <c r="G149" s="35"/>
      <c r="H149" s="35"/>
      <c r="I149" s="187"/>
      <c r="J149" s="35"/>
      <c r="K149" s="35"/>
      <c r="L149" s="38"/>
      <c r="M149" s="188"/>
      <c r="N149" s="189"/>
      <c r="O149" s="63"/>
      <c r="P149" s="63"/>
      <c r="Q149" s="63"/>
      <c r="R149" s="63"/>
      <c r="S149" s="63"/>
      <c r="T149" s="64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T149" s="16" t="s">
        <v>142</v>
      </c>
      <c r="AU149" s="16" t="s">
        <v>87</v>
      </c>
    </row>
    <row r="150" spans="1:65" s="2" customFormat="1" ht="24.2" customHeight="1">
      <c r="A150" s="33"/>
      <c r="B150" s="34"/>
      <c r="C150" s="172" t="s">
        <v>260</v>
      </c>
      <c r="D150" s="172" t="s">
        <v>135</v>
      </c>
      <c r="E150" s="173" t="s">
        <v>261</v>
      </c>
      <c r="F150" s="174" t="s">
        <v>262</v>
      </c>
      <c r="G150" s="175" t="s">
        <v>263</v>
      </c>
      <c r="H150" s="200"/>
      <c r="I150" s="177"/>
      <c r="J150" s="178">
        <f>ROUND(I150*H150,2)</f>
        <v>0</v>
      </c>
      <c r="K150" s="174" t="s">
        <v>139</v>
      </c>
      <c r="L150" s="38"/>
      <c r="M150" s="179" t="s">
        <v>20</v>
      </c>
      <c r="N150" s="180" t="s">
        <v>49</v>
      </c>
      <c r="O150" s="63"/>
      <c r="P150" s="181">
        <f>O150*H150</f>
        <v>0</v>
      </c>
      <c r="Q150" s="181">
        <v>0</v>
      </c>
      <c r="R150" s="181">
        <f>Q150*H150</f>
        <v>0</v>
      </c>
      <c r="S150" s="181">
        <v>0</v>
      </c>
      <c r="T150" s="182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83" t="s">
        <v>215</v>
      </c>
      <c r="AT150" s="183" t="s">
        <v>135</v>
      </c>
      <c r="AU150" s="183" t="s">
        <v>87</v>
      </c>
      <c r="AY150" s="16" t="s">
        <v>132</v>
      </c>
      <c r="BE150" s="184">
        <f>IF(N150="základní",J150,0)</f>
        <v>0</v>
      </c>
      <c r="BF150" s="184">
        <f>IF(N150="snížená",J150,0)</f>
        <v>0</v>
      </c>
      <c r="BG150" s="184">
        <f>IF(N150="zákl. přenesená",J150,0)</f>
        <v>0</v>
      </c>
      <c r="BH150" s="184">
        <f>IF(N150="sníž. přenesená",J150,0)</f>
        <v>0</v>
      </c>
      <c r="BI150" s="184">
        <f>IF(N150="nulová",J150,0)</f>
        <v>0</v>
      </c>
      <c r="BJ150" s="16" t="s">
        <v>22</v>
      </c>
      <c r="BK150" s="184">
        <f>ROUND(I150*H150,2)</f>
        <v>0</v>
      </c>
      <c r="BL150" s="16" t="s">
        <v>215</v>
      </c>
      <c r="BM150" s="183" t="s">
        <v>264</v>
      </c>
    </row>
    <row r="151" spans="1:65" s="2" customFormat="1">
      <c r="A151" s="33"/>
      <c r="B151" s="34"/>
      <c r="C151" s="35"/>
      <c r="D151" s="185" t="s">
        <v>142</v>
      </c>
      <c r="E151" s="35"/>
      <c r="F151" s="186" t="s">
        <v>265</v>
      </c>
      <c r="G151" s="35"/>
      <c r="H151" s="35"/>
      <c r="I151" s="187"/>
      <c r="J151" s="35"/>
      <c r="K151" s="35"/>
      <c r="L151" s="38"/>
      <c r="M151" s="188"/>
      <c r="N151" s="189"/>
      <c r="O151" s="63"/>
      <c r="P151" s="63"/>
      <c r="Q151" s="63"/>
      <c r="R151" s="63"/>
      <c r="S151" s="63"/>
      <c r="T151" s="64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T151" s="16" t="s">
        <v>142</v>
      </c>
      <c r="AU151" s="16" t="s">
        <v>87</v>
      </c>
    </row>
    <row r="152" spans="1:65" s="12" customFormat="1" ht="22.9" customHeight="1">
      <c r="B152" s="156"/>
      <c r="C152" s="157"/>
      <c r="D152" s="158" t="s">
        <v>77</v>
      </c>
      <c r="E152" s="170" t="s">
        <v>266</v>
      </c>
      <c r="F152" s="170" t="s">
        <v>267</v>
      </c>
      <c r="G152" s="157"/>
      <c r="H152" s="157"/>
      <c r="I152" s="160"/>
      <c r="J152" s="171">
        <f>BK152</f>
        <v>0</v>
      </c>
      <c r="K152" s="157"/>
      <c r="L152" s="162"/>
      <c r="M152" s="163"/>
      <c r="N152" s="164"/>
      <c r="O152" s="164"/>
      <c r="P152" s="165">
        <f>SUM(P153:P186)</f>
        <v>0</v>
      </c>
      <c r="Q152" s="164"/>
      <c r="R152" s="165">
        <f>SUM(R153:R186)</f>
        <v>6.0700000000000007E-3</v>
      </c>
      <c r="S152" s="164"/>
      <c r="T152" s="166">
        <f>SUM(T153:T186)</f>
        <v>6.6E-3</v>
      </c>
      <c r="AR152" s="167" t="s">
        <v>87</v>
      </c>
      <c r="AT152" s="168" t="s">
        <v>77</v>
      </c>
      <c r="AU152" s="168" t="s">
        <v>22</v>
      </c>
      <c r="AY152" s="167" t="s">
        <v>132</v>
      </c>
      <c r="BK152" s="169">
        <f>SUM(BK153:BK186)</f>
        <v>0</v>
      </c>
    </row>
    <row r="153" spans="1:65" s="2" customFormat="1" ht="16.5" customHeight="1">
      <c r="A153" s="33"/>
      <c r="B153" s="34"/>
      <c r="C153" s="172" t="s">
        <v>268</v>
      </c>
      <c r="D153" s="172" t="s">
        <v>135</v>
      </c>
      <c r="E153" s="173" t="s">
        <v>269</v>
      </c>
      <c r="F153" s="174" t="s">
        <v>270</v>
      </c>
      <c r="G153" s="175" t="s">
        <v>176</v>
      </c>
      <c r="H153" s="176">
        <v>1</v>
      </c>
      <c r="I153" s="177"/>
      <c r="J153" s="178">
        <f>ROUND(I153*H153,2)</f>
        <v>0</v>
      </c>
      <c r="K153" s="174" t="s">
        <v>139</v>
      </c>
      <c r="L153" s="38"/>
      <c r="M153" s="179" t="s">
        <v>20</v>
      </c>
      <c r="N153" s="180" t="s">
        <v>49</v>
      </c>
      <c r="O153" s="63"/>
      <c r="P153" s="181">
        <f>O153*H153</f>
        <v>0</v>
      </c>
      <c r="Q153" s="181">
        <v>5.8E-4</v>
      </c>
      <c r="R153" s="181">
        <f>Q153*H153</f>
        <v>5.8E-4</v>
      </c>
      <c r="S153" s="181">
        <v>4.2000000000000002E-4</v>
      </c>
      <c r="T153" s="182">
        <f>S153*H153</f>
        <v>4.2000000000000002E-4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83" t="s">
        <v>215</v>
      </c>
      <c r="AT153" s="183" t="s">
        <v>135</v>
      </c>
      <c r="AU153" s="183" t="s">
        <v>87</v>
      </c>
      <c r="AY153" s="16" t="s">
        <v>132</v>
      </c>
      <c r="BE153" s="184">
        <f>IF(N153="základní",J153,0)</f>
        <v>0</v>
      </c>
      <c r="BF153" s="184">
        <f>IF(N153="snížená",J153,0)</f>
        <v>0</v>
      </c>
      <c r="BG153" s="184">
        <f>IF(N153="zákl. přenesená",J153,0)</f>
        <v>0</v>
      </c>
      <c r="BH153" s="184">
        <f>IF(N153="sníž. přenesená",J153,0)</f>
        <v>0</v>
      </c>
      <c r="BI153" s="184">
        <f>IF(N153="nulová",J153,0)</f>
        <v>0</v>
      </c>
      <c r="BJ153" s="16" t="s">
        <v>22</v>
      </c>
      <c r="BK153" s="184">
        <f>ROUND(I153*H153,2)</f>
        <v>0</v>
      </c>
      <c r="BL153" s="16" t="s">
        <v>215</v>
      </c>
      <c r="BM153" s="183" t="s">
        <v>271</v>
      </c>
    </row>
    <row r="154" spans="1:65" s="2" customFormat="1">
      <c r="A154" s="33"/>
      <c r="B154" s="34"/>
      <c r="C154" s="35"/>
      <c r="D154" s="185" t="s">
        <v>142</v>
      </c>
      <c r="E154" s="35"/>
      <c r="F154" s="186" t="s">
        <v>272</v>
      </c>
      <c r="G154" s="35"/>
      <c r="H154" s="35"/>
      <c r="I154" s="187"/>
      <c r="J154" s="35"/>
      <c r="K154" s="35"/>
      <c r="L154" s="38"/>
      <c r="M154" s="188"/>
      <c r="N154" s="189"/>
      <c r="O154" s="63"/>
      <c r="P154" s="63"/>
      <c r="Q154" s="63"/>
      <c r="R154" s="63"/>
      <c r="S154" s="63"/>
      <c r="T154" s="64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T154" s="16" t="s">
        <v>142</v>
      </c>
      <c r="AU154" s="16" t="s">
        <v>87</v>
      </c>
    </row>
    <row r="155" spans="1:65" s="2" customFormat="1" ht="16.5" customHeight="1">
      <c r="A155" s="33"/>
      <c r="B155" s="34"/>
      <c r="C155" s="172" t="s">
        <v>273</v>
      </c>
      <c r="D155" s="172" t="s">
        <v>135</v>
      </c>
      <c r="E155" s="173" t="s">
        <v>274</v>
      </c>
      <c r="F155" s="174" t="s">
        <v>275</v>
      </c>
      <c r="G155" s="175" t="s">
        <v>176</v>
      </c>
      <c r="H155" s="176">
        <v>2</v>
      </c>
      <c r="I155" s="177"/>
      <c r="J155" s="178">
        <f>ROUND(I155*H155,2)</f>
        <v>0</v>
      </c>
      <c r="K155" s="174" t="s">
        <v>139</v>
      </c>
      <c r="L155" s="38"/>
      <c r="M155" s="179" t="s">
        <v>20</v>
      </c>
      <c r="N155" s="180" t="s">
        <v>49</v>
      </c>
      <c r="O155" s="63"/>
      <c r="P155" s="181">
        <f>O155*H155</f>
        <v>0</v>
      </c>
      <c r="Q155" s="181">
        <v>0</v>
      </c>
      <c r="R155" s="181">
        <f>Q155*H155</f>
        <v>0</v>
      </c>
      <c r="S155" s="181">
        <v>0</v>
      </c>
      <c r="T155" s="182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83" t="s">
        <v>215</v>
      </c>
      <c r="AT155" s="183" t="s">
        <v>135</v>
      </c>
      <c r="AU155" s="183" t="s">
        <v>87</v>
      </c>
      <c r="AY155" s="16" t="s">
        <v>132</v>
      </c>
      <c r="BE155" s="184">
        <f>IF(N155="základní",J155,0)</f>
        <v>0</v>
      </c>
      <c r="BF155" s="184">
        <f>IF(N155="snížená",J155,0)</f>
        <v>0</v>
      </c>
      <c r="BG155" s="184">
        <f>IF(N155="zákl. přenesená",J155,0)</f>
        <v>0</v>
      </c>
      <c r="BH155" s="184">
        <f>IF(N155="sníž. přenesená",J155,0)</f>
        <v>0</v>
      </c>
      <c r="BI155" s="184">
        <f>IF(N155="nulová",J155,0)</f>
        <v>0</v>
      </c>
      <c r="BJ155" s="16" t="s">
        <v>22</v>
      </c>
      <c r="BK155" s="184">
        <f>ROUND(I155*H155,2)</f>
        <v>0</v>
      </c>
      <c r="BL155" s="16" t="s">
        <v>215</v>
      </c>
      <c r="BM155" s="183" t="s">
        <v>276</v>
      </c>
    </row>
    <row r="156" spans="1:65" s="2" customFormat="1">
      <c r="A156" s="33"/>
      <c r="B156" s="34"/>
      <c r="C156" s="35"/>
      <c r="D156" s="185" t="s">
        <v>142</v>
      </c>
      <c r="E156" s="35"/>
      <c r="F156" s="186" t="s">
        <v>277</v>
      </c>
      <c r="G156" s="35"/>
      <c r="H156" s="35"/>
      <c r="I156" s="187"/>
      <c r="J156" s="35"/>
      <c r="K156" s="35"/>
      <c r="L156" s="38"/>
      <c r="M156" s="188"/>
      <c r="N156" s="189"/>
      <c r="O156" s="63"/>
      <c r="P156" s="63"/>
      <c r="Q156" s="63"/>
      <c r="R156" s="63"/>
      <c r="S156" s="63"/>
      <c r="T156" s="64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T156" s="16" t="s">
        <v>142</v>
      </c>
      <c r="AU156" s="16" t="s">
        <v>87</v>
      </c>
    </row>
    <row r="157" spans="1:65" s="2" customFormat="1" ht="16.5" customHeight="1">
      <c r="A157" s="33"/>
      <c r="B157" s="34"/>
      <c r="C157" s="172" t="s">
        <v>278</v>
      </c>
      <c r="D157" s="172" t="s">
        <v>135</v>
      </c>
      <c r="E157" s="173" t="s">
        <v>279</v>
      </c>
      <c r="F157" s="174" t="s">
        <v>280</v>
      </c>
      <c r="G157" s="175" t="s">
        <v>176</v>
      </c>
      <c r="H157" s="176">
        <v>1</v>
      </c>
      <c r="I157" s="177"/>
      <c r="J157" s="178">
        <f>ROUND(I157*H157,2)</f>
        <v>0</v>
      </c>
      <c r="K157" s="174" t="s">
        <v>139</v>
      </c>
      <c r="L157" s="38"/>
      <c r="M157" s="179" t="s">
        <v>20</v>
      </c>
      <c r="N157" s="180" t="s">
        <v>49</v>
      </c>
      <c r="O157" s="63"/>
      <c r="P157" s="181">
        <f>O157*H157</f>
        <v>0</v>
      </c>
      <c r="Q157" s="181">
        <v>0</v>
      </c>
      <c r="R157" s="181">
        <f>Q157*H157</f>
        <v>0</v>
      </c>
      <c r="S157" s="181">
        <v>0</v>
      </c>
      <c r="T157" s="182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83" t="s">
        <v>215</v>
      </c>
      <c r="AT157" s="183" t="s">
        <v>135</v>
      </c>
      <c r="AU157" s="183" t="s">
        <v>87</v>
      </c>
      <c r="AY157" s="16" t="s">
        <v>132</v>
      </c>
      <c r="BE157" s="184">
        <f>IF(N157="základní",J157,0)</f>
        <v>0</v>
      </c>
      <c r="BF157" s="184">
        <f>IF(N157="snížená",J157,0)</f>
        <v>0</v>
      </c>
      <c r="BG157" s="184">
        <f>IF(N157="zákl. přenesená",J157,0)</f>
        <v>0</v>
      </c>
      <c r="BH157" s="184">
        <f>IF(N157="sníž. přenesená",J157,0)</f>
        <v>0</v>
      </c>
      <c r="BI157" s="184">
        <f>IF(N157="nulová",J157,0)</f>
        <v>0</v>
      </c>
      <c r="BJ157" s="16" t="s">
        <v>22</v>
      </c>
      <c r="BK157" s="184">
        <f>ROUND(I157*H157,2)</f>
        <v>0</v>
      </c>
      <c r="BL157" s="16" t="s">
        <v>215</v>
      </c>
      <c r="BM157" s="183" t="s">
        <v>281</v>
      </c>
    </row>
    <row r="158" spans="1:65" s="2" customFormat="1">
      <c r="A158" s="33"/>
      <c r="B158" s="34"/>
      <c r="C158" s="35"/>
      <c r="D158" s="185" t="s">
        <v>142</v>
      </c>
      <c r="E158" s="35"/>
      <c r="F158" s="186" t="s">
        <v>282</v>
      </c>
      <c r="G158" s="35"/>
      <c r="H158" s="35"/>
      <c r="I158" s="187"/>
      <c r="J158" s="35"/>
      <c r="K158" s="35"/>
      <c r="L158" s="38"/>
      <c r="M158" s="188"/>
      <c r="N158" s="189"/>
      <c r="O158" s="63"/>
      <c r="P158" s="63"/>
      <c r="Q158" s="63"/>
      <c r="R158" s="63"/>
      <c r="S158" s="63"/>
      <c r="T158" s="64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T158" s="16" t="s">
        <v>142</v>
      </c>
      <c r="AU158" s="16" t="s">
        <v>87</v>
      </c>
    </row>
    <row r="159" spans="1:65" s="2" customFormat="1" ht="16.5" customHeight="1">
      <c r="A159" s="33"/>
      <c r="B159" s="34"/>
      <c r="C159" s="172" t="s">
        <v>283</v>
      </c>
      <c r="D159" s="172" t="s">
        <v>135</v>
      </c>
      <c r="E159" s="173" t="s">
        <v>284</v>
      </c>
      <c r="F159" s="174" t="s">
        <v>285</v>
      </c>
      <c r="G159" s="175" t="s">
        <v>286</v>
      </c>
      <c r="H159" s="176">
        <v>2</v>
      </c>
      <c r="I159" s="177"/>
      <c r="J159" s="178">
        <f>ROUND(I159*H159,2)</f>
        <v>0</v>
      </c>
      <c r="K159" s="174" t="s">
        <v>139</v>
      </c>
      <c r="L159" s="38"/>
      <c r="M159" s="179" t="s">
        <v>20</v>
      </c>
      <c r="N159" s="180" t="s">
        <v>49</v>
      </c>
      <c r="O159" s="63"/>
      <c r="P159" s="181">
        <f>O159*H159</f>
        <v>0</v>
      </c>
      <c r="Q159" s="181">
        <v>0</v>
      </c>
      <c r="R159" s="181">
        <f>Q159*H159</f>
        <v>0</v>
      </c>
      <c r="S159" s="181">
        <v>2.0999999999999999E-3</v>
      </c>
      <c r="T159" s="182">
        <f>S159*H159</f>
        <v>4.1999999999999997E-3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83" t="s">
        <v>215</v>
      </c>
      <c r="AT159" s="183" t="s">
        <v>135</v>
      </c>
      <c r="AU159" s="183" t="s">
        <v>87</v>
      </c>
      <c r="AY159" s="16" t="s">
        <v>132</v>
      </c>
      <c r="BE159" s="184">
        <f>IF(N159="základní",J159,0)</f>
        <v>0</v>
      </c>
      <c r="BF159" s="184">
        <f>IF(N159="snížená",J159,0)</f>
        <v>0</v>
      </c>
      <c r="BG159" s="184">
        <f>IF(N159="zákl. přenesená",J159,0)</f>
        <v>0</v>
      </c>
      <c r="BH159" s="184">
        <f>IF(N159="sníž. přenesená",J159,0)</f>
        <v>0</v>
      </c>
      <c r="BI159" s="184">
        <f>IF(N159="nulová",J159,0)</f>
        <v>0</v>
      </c>
      <c r="BJ159" s="16" t="s">
        <v>22</v>
      </c>
      <c r="BK159" s="184">
        <f>ROUND(I159*H159,2)</f>
        <v>0</v>
      </c>
      <c r="BL159" s="16" t="s">
        <v>215</v>
      </c>
      <c r="BM159" s="183" t="s">
        <v>287</v>
      </c>
    </row>
    <row r="160" spans="1:65" s="2" customFormat="1">
      <c r="A160" s="33"/>
      <c r="B160" s="34"/>
      <c r="C160" s="35"/>
      <c r="D160" s="185" t="s">
        <v>142</v>
      </c>
      <c r="E160" s="35"/>
      <c r="F160" s="186" t="s">
        <v>288</v>
      </c>
      <c r="G160" s="35"/>
      <c r="H160" s="35"/>
      <c r="I160" s="187"/>
      <c r="J160" s="35"/>
      <c r="K160" s="35"/>
      <c r="L160" s="38"/>
      <c r="M160" s="188"/>
      <c r="N160" s="189"/>
      <c r="O160" s="63"/>
      <c r="P160" s="63"/>
      <c r="Q160" s="63"/>
      <c r="R160" s="63"/>
      <c r="S160" s="63"/>
      <c r="T160" s="64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T160" s="16" t="s">
        <v>142</v>
      </c>
      <c r="AU160" s="16" t="s">
        <v>87</v>
      </c>
    </row>
    <row r="161" spans="1:65" s="2" customFormat="1" ht="16.5" customHeight="1">
      <c r="A161" s="33"/>
      <c r="B161" s="34"/>
      <c r="C161" s="172" t="s">
        <v>289</v>
      </c>
      <c r="D161" s="172" t="s">
        <v>135</v>
      </c>
      <c r="E161" s="173" t="s">
        <v>290</v>
      </c>
      <c r="F161" s="174" t="s">
        <v>291</v>
      </c>
      <c r="G161" s="175" t="s">
        <v>286</v>
      </c>
      <c r="H161" s="176">
        <v>1</v>
      </c>
      <c r="I161" s="177"/>
      <c r="J161" s="178">
        <f>ROUND(I161*H161,2)</f>
        <v>0</v>
      </c>
      <c r="K161" s="174" t="s">
        <v>139</v>
      </c>
      <c r="L161" s="38"/>
      <c r="M161" s="179" t="s">
        <v>20</v>
      </c>
      <c r="N161" s="180" t="s">
        <v>49</v>
      </c>
      <c r="O161" s="63"/>
      <c r="P161" s="181">
        <f>O161*H161</f>
        <v>0</v>
      </c>
      <c r="Q161" s="181">
        <v>0</v>
      </c>
      <c r="R161" s="181">
        <f>Q161*H161</f>
        <v>0</v>
      </c>
      <c r="S161" s="181">
        <v>1.98E-3</v>
      </c>
      <c r="T161" s="182">
        <f>S161*H161</f>
        <v>1.98E-3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83" t="s">
        <v>215</v>
      </c>
      <c r="AT161" s="183" t="s">
        <v>135</v>
      </c>
      <c r="AU161" s="183" t="s">
        <v>87</v>
      </c>
      <c r="AY161" s="16" t="s">
        <v>132</v>
      </c>
      <c r="BE161" s="184">
        <f>IF(N161="základní",J161,0)</f>
        <v>0</v>
      </c>
      <c r="BF161" s="184">
        <f>IF(N161="snížená",J161,0)</f>
        <v>0</v>
      </c>
      <c r="BG161" s="184">
        <f>IF(N161="zákl. přenesená",J161,0)</f>
        <v>0</v>
      </c>
      <c r="BH161" s="184">
        <f>IF(N161="sníž. přenesená",J161,0)</f>
        <v>0</v>
      </c>
      <c r="BI161" s="184">
        <f>IF(N161="nulová",J161,0)</f>
        <v>0</v>
      </c>
      <c r="BJ161" s="16" t="s">
        <v>22</v>
      </c>
      <c r="BK161" s="184">
        <f>ROUND(I161*H161,2)</f>
        <v>0</v>
      </c>
      <c r="BL161" s="16" t="s">
        <v>215</v>
      </c>
      <c r="BM161" s="183" t="s">
        <v>292</v>
      </c>
    </row>
    <row r="162" spans="1:65" s="2" customFormat="1">
      <c r="A162" s="33"/>
      <c r="B162" s="34"/>
      <c r="C162" s="35"/>
      <c r="D162" s="185" t="s">
        <v>142</v>
      </c>
      <c r="E162" s="35"/>
      <c r="F162" s="186" t="s">
        <v>293</v>
      </c>
      <c r="G162" s="35"/>
      <c r="H162" s="35"/>
      <c r="I162" s="187"/>
      <c r="J162" s="35"/>
      <c r="K162" s="35"/>
      <c r="L162" s="38"/>
      <c r="M162" s="188"/>
      <c r="N162" s="189"/>
      <c r="O162" s="63"/>
      <c r="P162" s="63"/>
      <c r="Q162" s="63"/>
      <c r="R162" s="63"/>
      <c r="S162" s="63"/>
      <c r="T162" s="64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T162" s="16" t="s">
        <v>142</v>
      </c>
      <c r="AU162" s="16" t="s">
        <v>87</v>
      </c>
    </row>
    <row r="163" spans="1:65" s="2" customFormat="1" ht="16.5" customHeight="1">
      <c r="A163" s="33"/>
      <c r="B163" s="34"/>
      <c r="C163" s="172" t="s">
        <v>294</v>
      </c>
      <c r="D163" s="172" t="s">
        <v>135</v>
      </c>
      <c r="E163" s="173" t="s">
        <v>295</v>
      </c>
      <c r="F163" s="174" t="s">
        <v>296</v>
      </c>
      <c r="G163" s="175" t="s">
        <v>176</v>
      </c>
      <c r="H163" s="176">
        <v>1</v>
      </c>
      <c r="I163" s="177"/>
      <c r="J163" s="178">
        <f>ROUND(I163*H163,2)</f>
        <v>0</v>
      </c>
      <c r="K163" s="174" t="s">
        <v>139</v>
      </c>
      <c r="L163" s="38"/>
      <c r="M163" s="179" t="s">
        <v>20</v>
      </c>
      <c r="N163" s="180" t="s">
        <v>49</v>
      </c>
      <c r="O163" s="63"/>
      <c r="P163" s="181">
        <f>O163*H163</f>
        <v>0</v>
      </c>
      <c r="Q163" s="181">
        <v>2.7E-4</v>
      </c>
      <c r="R163" s="181">
        <f>Q163*H163</f>
        <v>2.7E-4</v>
      </c>
      <c r="S163" s="181">
        <v>0</v>
      </c>
      <c r="T163" s="182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83" t="s">
        <v>215</v>
      </c>
      <c r="AT163" s="183" t="s">
        <v>135</v>
      </c>
      <c r="AU163" s="183" t="s">
        <v>87</v>
      </c>
      <c r="AY163" s="16" t="s">
        <v>132</v>
      </c>
      <c r="BE163" s="184">
        <f>IF(N163="základní",J163,0)</f>
        <v>0</v>
      </c>
      <c r="BF163" s="184">
        <f>IF(N163="snížená",J163,0)</f>
        <v>0</v>
      </c>
      <c r="BG163" s="184">
        <f>IF(N163="zákl. přenesená",J163,0)</f>
        <v>0</v>
      </c>
      <c r="BH163" s="184">
        <f>IF(N163="sníž. přenesená",J163,0)</f>
        <v>0</v>
      </c>
      <c r="BI163" s="184">
        <f>IF(N163="nulová",J163,0)</f>
        <v>0</v>
      </c>
      <c r="BJ163" s="16" t="s">
        <v>22</v>
      </c>
      <c r="BK163" s="184">
        <f>ROUND(I163*H163,2)</f>
        <v>0</v>
      </c>
      <c r="BL163" s="16" t="s">
        <v>215</v>
      </c>
      <c r="BM163" s="183" t="s">
        <v>297</v>
      </c>
    </row>
    <row r="164" spans="1:65" s="2" customFormat="1">
      <c r="A164" s="33"/>
      <c r="B164" s="34"/>
      <c r="C164" s="35"/>
      <c r="D164" s="185" t="s">
        <v>142</v>
      </c>
      <c r="E164" s="35"/>
      <c r="F164" s="186" t="s">
        <v>298</v>
      </c>
      <c r="G164" s="35"/>
      <c r="H164" s="35"/>
      <c r="I164" s="187"/>
      <c r="J164" s="35"/>
      <c r="K164" s="35"/>
      <c r="L164" s="38"/>
      <c r="M164" s="188"/>
      <c r="N164" s="189"/>
      <c r="O164" s="63"/>
      <c r="P164" s="63"/>
      <c r="Q164" s="63"/>
      <c r="R164" s="63"/>
      <c r="S164" s="63"/>
      <c r="T164" s="64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T164" s="16" t="s">
        <v>142</v>
      </c>
      <c r="AU164" s="16" t="s">
        <v>87</v>
      </c>
    </row>
    <row r="165" spans="1:65" s="2" customFormat="1" ht="16.5" customHeight="1">
      <c r="A165" s="33"/>
      <c r="B165" s="34"/>
      <c r="C165" s="172" t="s">
        <v>299</v>
      </c>
      <c r="D165" s="172" t="s">
        <v>135</v>
      </c>
      <c r="E165" s="173" t="s">
        <v>300</v>
      </c>
      <c r="F165" s="174" t="s">
        <v>301</v>
      </c>
      <c r="G165" s="175" t="s">
        <v>176</v>
      </c>
      <c r="H165" s="176">
        <v>1</v>
      </c>
      <c r="I165" s="177"/>
      <c r="J165" s="178">
        <f>ROUND(I165*H165,2)</f>
        <v>0</v>
      </c>
      <c r="K165" s="174" t="s">
        <v>139</v>
      </c>
      <c r="L165" s="38"/>
      <c r="M165" s="179" t="s">
        <v>20</v>
      </c>
      <c r="N165" s="180" t="s">
        <v>49</v>
      </c>
      <c r="O165" s="63"/>
      <c r="P165" s="181">
        <f>O165*H165</f>
        <v>0</v>
      </c>
      <c r="Q165" s="181">
        <v>3.1E-4</v>
      </c>
      <c r="R165" s="181">
        <f>Q165*H165</f>
        <v>3.1E-4</v>
      </c>
      <c r="S165" s="181">
        <v>0</v>
      </c>
      <c r="T165" s="182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83" t="s">
        <v>215</v>
      </c>
      <c r="AT165" s="183" t="s">
        <v>135</v>
      </c>
      <c r="AU165" s="183" t="s">
        <v>87</v>
      </c>
      <c r="AY165" s="16" t="s">
        <v>132</v>
      </c>
      <c r="BE165" s="184">
        <f>IF(N165="základní",J165,0)</f>
        <v>0</v>
      </c>
      <c r="BF165" s="184">
        <f>IF(N165="snížená",J165,0)</f>
        <v>0</v>
      </c>
      <c r="BG165" s="184">
        <f>IF(N165="zákl. přenesená",J165,0)</f>
        <v>0</v>
      </c>
      <c r="BH165" s="184">
        <f>IF(N165="sníž. přenesená",J165,0)</f>
        <v>0</v>
      </c>
      <c r="BI165" s="184">
        <f>IF(N165="nulová",J165,0)</f>
        <v>0</v>
      </c>
      <c r="BJ165" s="16" t="s">
        <v>22</v>
      </c>
      <c r="BK165" s="184">
        <f>ROUND(I165*H165,2)</f>
        <v>0</v>
      </c>
      <c r="BL165" s="16" t="s">
        <v>215</v>
      </c>
      <c r="BM165" s="183" t="s">
        <v>302</v>
      </c>
    </row>
    <row r="166" spans="1:65" s="2" customFormat="1">
      <c r="A166" s="33"/>
      <c r="B166" s="34"/>
      <c r="C166" s="35"/>
      <c r="D166" s="185" t="s">
        <v>142</v>
      </c>
      <c r="E166" s="35"/>
      <c r="F166" s="186" t="s">
        <v>303</v>
      </c>
      <c r="G166" s="35"/>
      <c r="H166" s="35"/>
      <c r="I166" s="187"/>
      <c r="J166" s="35"/>
      <c r="K166" s="35"/>
      <c r="L166" s="38"/>
      <c r="M166" s="188"/>
      <c r="N166" s="189"/>
      <c r="O166" s="63"/>
      <c r="P166" s="63"/>
      <c r="Q166" s="63"/>
      <c r="R166" s="63"/>
      <c r="S166" s="63"/>
      <c r="T166" s="64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T166" s="16" t="s">
        <v>142</v>
      </c>
      <c r="AU166" s="16" t="s">
        <v>87</v>
      </c>
    </row>
    <row r="167" spans="1:65" s="2" customFormat="1" ht="16.5" customHeight="1">
      <c r="A167" s="33"/>
      <c r="B167" s="34"/>
      <c r="C167" s="172" t="s">
        <v>304</v>
      </c>
      <c r="D167" s="172" t="s">
        <v>135</v>
      </c>
      <c r="E167" s="173" t="s">
        <v>305</v>
      </c>
      <c r="F167" s="174" t="s">
        <v>306</v>
      </c>
      <c r="G167" s="175" t="s">
        <v>176</v>
      </c>
      <c r="H167" s="176">
        <v>1</v>
      </c>
      <c r="I167" s="177"/>
      <c r="J167" s="178">
        <f>ROUND(I167*H167,2)</f>
        <v>0</v>
      </c>
      <c r="K167" s="174" t="s">
        <v>139</v>
      </c>
      <c r="L167" s="38"/>
      <c r="M167" s="179" t="s">
        <v>20</v>
      </c>
      <c r="N167" s="180" t="s">
        <v>49</v>
      </c>
      <c r="O167" s="63"/>
      <c r="P167" s="181">
        <f>O167*H167</f>
        <v>0</v>
      </c>
      <c r="Q167" s="181">
        <v>1E-3</v>
      </c>
      <c r="R167" s="181">
        <f>Q167*H167</f>
        <v>1E-3</v>
      </c>
      <c r="S167" s="181">
        <v>0</v>
      </c>
      <c r="T167" s="182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83" t="s">
        <v>215</v>
      </c>
      <c r="AT167" s="183" t="s">
        <v>135</v>
      </c>
      <c r="AU167" s="183" t="s">
        <v>87</v>
      </c>
      <c r="AY167" s="16" t="s">
        <v>132</v>
      </c>
      <c r="BE167" s="184">
        <f>IF(N167="základní",J167,0)</f>
        <v>0</v>
      </c>
      <c r="BF167" s="184">
        <f>IF(N167="snížená",J167,0)</f>
        <v>0</v>
      </c>
      <c r="BG167" s="184">
        <f>IF(N167="zákl. přenesená",J167,0)</f>
        <v>0</v>
      </c>
      <c r="BH167" s="184">
        <f>IF(N167="sníž. přenesená",J167,0)</f>
        <v>0</v>
      </c>
      <c r="BI167" s="184">
        <f>IF(N167="nulová",J167,0)</f>
        <v>0</v>
      </c>
      <c r="BJ167" s="16" t="s">
        <v>22</v>
      </c>
      <c r="BK167" s="184">
        <f>ROUND(I167*H167,2)</f>
        <v>0</v>
      </c>
      <c r="BL167" s="16" t="s">
        <v>215</v>
      </c>
      <c r="BM167" s="183" t="s">
        <v>307</v>
      </c>
    </row>
    <row r="168" spans="1:65" s="2" customFormat="1">
      <c r="A168" s="33"/>
      <c r="B168" s="34"/>
      <c r="C168" s="35"/>
      <c r="D168" s="185" t="s">
        <v>142</v>
      </c>
      <c r="E168" s="35"/>
      <c r="F168" s="186" t="s">
        <v>308</v>
      </c>
      <c r="G168" s="35"/>
      <c r="H168" s="35"/>
      <c r="I168" s="187"/>
      <c r="J168" s="35"/>
      <c r="K168" s="35"/>
      <c r="L168" s="38"/>
      <c r="M168" s="188"/>
      <c r="N168" s="189"/>
      <c r="O168" s="63"/>
      <c r="P168" s="63"/>
      <c r="Q168" s="63"/>
      <c r="R168" s="63"/>
      <c r="S168" s="63"/>
      <c r="T168" s="64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T168" s="16" t="s">
        <v>142</v>
      </c>
      <c r="AU168" s="16" t="s">
        <v>87</v>
      </c>
    </row>
    <row r="169" spans="1:65" s="2" customFormat="1" ht="16.5" customHeight="1">
      <c r="A169" s="33"/>
      <c r="B169" s="34"/>
      <c r="C169" s="172" t="s">
        <v>309</v>
      </c>
      <c r="D169" s="172" t="s">
        <v>135</v>
      </c>
      <c r="E169" s="173" t="s">
        <v>310</v>
      </c>
      <c r="F169" s="174" t="s">
        <v>311</v>
      </c>
      <c r="G169" s="175" t="s">
        <v>286</v>
      </c>
      <c r="H169" s="176">
        <v>1</v>
      </c>
      <c r="I169" s="177"/>
      <c r="J169" s="178">
        <f>ROUND(I169*H169,2)</f>
        <v>0</v>
      </c>
      <c r="K169" s="174" t="s">
        <v>139</v>
      </c>
      <c r="L169" s="38"/>
      <c r="M169" s="179" t="s">
        <v>20</v>
      </c>
      <c r="N169" s="180" t="s">
        <v>49</v>
      </c>
      <c r="O169" s="63"/>
      <c r="P169" s="181">
        <f>O169*H169</f>
        <v>0</v>
      </c>
      <c r="Q169" s="181">
        <v>2.0100000000000001E-3</v>
      </c>
      <c r="R169" s="181">
        <f>Q169*H169</f>
        <v>2.0100000000000001E-3</v>
      </c>
      <c r="S169" s="181">
        <v>0</v>
      </c>
      <c r="T169" s="182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83" t="s">
        <v>215</v>
      </c>
      <c r="AT169" s="183" t="s">
        <v>135</v>
      </c>
      <c r="AU169" s="183" t="s">
        <v>87</v>
      </c>
      <c r="AY169" s="16" t="s">
        <v>132</v>
      </c>
      <c r="BE169" s="184">
        <f>IF(N169="základní",J169,0)</f>
        <v>0</v>
      </c>
      <c r="BF169" s="184">
        <f>IF(N169="snížená",J169,0)</f>
        <v>0</v>
      </c>
      <c r="BG169" s="184">
        <f>IF(N169="zákl. přenesená",J169,0)</f>
        <v>0</v>
      </c>
      <c r="BH169" s="184">
        <f>IF(N169="sníž. přenesená",J169,0)</f>
        <v>0</v>
      </c>
      <c r="BI169" s="184">
        <f>IF(N169="nulová",J169,0)</f>
        <v>0</v>
      </c>
      <c r="BJ169" s="16" t="s">
        <v>22</v>
      </c>
      <c r="BK169" s="184">
        <f>ROUND(I169*H169,2)</f>
        <v>0</v>
      </c>
      <c r="BL169" s="16" t="s">
        <v>215</v>
      </c>
      <c r="BM169" s="183" t="s">
        <v>312</v>
      </c>
    </row>
    <row r="170" spans="1:65" s="2" customFormat="1">
      <c r="A170" s="33"/>
      <c r="B170" s="34"/>
      <c r="C170" s="35"/>
      <c r="D170" s="185" t="s">
        <v>142</v>
      </c>
      <c r="E170" s="35"/>
      <c r="F170" s="186" t="s">
        <v>313</v>
      </c>
      <c r="G170" s="35"/>
      <c r="H170" s="35"/>
      <c r="I170" s="187"/>
      <c r="J170" s="35"/>
      <c r="K170" s="35"/>
      <c r="L170" s="38"/>
      <c r="M170" s="188"/>
      <c r="N170" s="189"/>
      <c r="O170" s="63"/>
      <c r="P170" s="63"/>
      <c r="Q170" s="63"/>
      <c r="R170" s="63"/>
      <c r="S170" s="63"/>
      <c r="T170" s="64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T170" s="16" t="s">
        <v>142</v>
      </c>
      <c r="AU170" s="16" t="s">
        <v>87</v>
      </c>
    </row>
    <row r="171" spans="1:65" s="2" customFormat="1" ht="16.5" customHeight="1">
      <c r="A171" s="33"/>
      <c r="B171" s="34"/>
      <c r="C171" s="172" t="s">
        <v>314</v>
      </c>
      <c r="D171" s="172" t="s">
        <v>135</v>
      </c>
      <c r="E171" s="173" t="s">
        <v>315</v>
      </c>
      <c r="F171" s="174" t="s">
        <v>316</v>
      </c>
      <c r="G171" s="175" t="s">
        <v>286</v>
      </c>
      <c r="H171" s="176">
        <v>1</v>
      </c>
      <c r="I171" s="177"/>
      <c r="J171" s="178">
        <f>ROUND(I171*H171,2)</f>
        <v>0</v>
      </c>
      <c r="K171" s="174" t="s">
        <v>139</v>
      </c>
      <c r="L171" s="38"/>
      <c r="M171" s="179" t="s">
        <v>20</v>
      </c>
      <c r="N171" s="180" t="s">
        <v>49</v>
      </c>
      <c r="O171" s="63"/>
      <c r="P171" s="181">
        <f>O171*H171</f>
        <v>0</v>
      </c>
      <c r="Q171" s="181">
        <v>4.0999999999999999E-4</v>
      </c>
      <c r="R171" s="181">
        <f>Q171*H171</f>
        <v>4.0999999999999999E-4</v>
      </c>
      <c r="S171" s="181">
        <v>0</v>
      </c>
      <c r="T171" s="182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83" t="s">
        <v>215</v>
      </c>
      <c r="AT171" s="183" t="s">
        <v>135</v>
      </c>
      <c r="AU171" s="183" t="s">
        <v>87</v>
      </c>
      <c r="AY171" s="16" t="s">
        <v>132</v>
      </c>
      <c r="BE171" s="184">
        <f>IF(N171="základní",J171,0)</f>
        <v>0</v>
      </c>
      <c r="BF171" s="184">
        <f>IF(N171="snížená",J171,0)</f>
        <v>0</v>
      </c>
      <c r="BG171" s="184">
        <f>IF(N171="zákl. přenesená",J171,0)</f>
        <v>0</v>
      </c>
      <c r="BH171" s="184">
        <f>IF(N171="sníž. přenesená",J171,0)</f>
        <v>0</v>
      </c>
      <c r="BI171" s="184">
        <f>IF(N171="nulová",J171,0)</f>
        <v>0</v>
      </c>
      <c r="BJ171" s="16" t="s">
        <v>22</v>
      </c>
      <c r="BK171" s="184">
        <f>ROUND(I171*H171,2)</f>
        <v>0</v>
      </c>
      <c r="BL171" s="16" t="s">
        <v>215</v>
      </c>
      <c r="BM171" s="183" t="s">
        <v>317</v>
      </c>
    </row>
    <row r="172" spans="1:65" s="2" customFormat="1">
      <c r="A172" s="33"/>
      <c r="B172" s="34"/>
      <c r="C172" s="35"/>
      <c r="D172" s="185" t="s">
        <v>142</v>
      </c>
      <c r="E172" s="35"/>
      <c r="F172" s="186" t="s">
        <v>318</v>
      </c>
      <c r="G172" s="35"/>
      <c r="H172" s="35"/>
      <c r="I172" s="187"/>
      <c r="J172" s="35"/>
      <c r="K172" s="35"/>
      <c r="L172" s="38"/>
      <c r="M172" s="188"/>
      <c r="N172" s="189"/>
      <c r="O172" s="63"/>
      <c r="P172" s="63"/>
      <c r="Q172" s="63"/>
      <c r="R172" s="63"/>
      <c r="S172" s="63"/>
      <c r="T172" s="64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T172" s="16" t="s">
        <v>142</v>
      </c>
      <c r="AU172" s="16" t="s">
        <v>87</v>
      </c>
    </row>
    <row r="173" spans="1:65" s="2" customFormat="1" ht="16.5" customHeight="1">
      <c r="A173" s="33"/>
      <c r="B173" s="34"/>
      <c r="C173" s="172" t="s">
        <v>319</v>
      </c>
      <c r="D173" s="172" t="s">
        <v>135</v>
      </c>
      <c r="E173" s="173" t="s">
        <v>320</v>
      </c>
      <c r="F173" s="174" t="s">
        <v>321</v>
      </c>
      <c r="G173" s="175" t="s">
        <v>286</v>
      </c>
      <c r="H173" s="176">
        <v>1</v>
      </c>
      <c r="I173" s="177"/>
      <c r="J173" s="178">
        <f>ROUND(I173*H173,2)</f>
        <v>0</v>
      </c>
      <c r="K173" s="174" t="s">
        <v>139</v>
      </c>
      <c r="L173" s="38"/>
      <c r="M173" s="179" t="s">
        <v>20</v>
      </c>
      <c r="N173" s="180" t="s">
        <v>49</v>
      </c>
      <c r="O173" s="63"/>
      <c r="P173" s="181">
        <f>O173*H173</f>
        <v>0</v>
      </c>
      <c r="Q173" s="181">
        <v>4.8000000000000001E-4</v>
      </c>
      <c r="R173" s="181">
        <f>Q173*H173</f>
        <v>4.8000000000000001E-4</v>
      </c>
      <c r="S173" s="181">
        <v>0</v>
      </c>
      <c r="T173" s="182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83" t="s">
        <v>215</v>
      </c>
      <c r="AT173" s="183" t="s">
        <v>135</v>
      </c>
      <c r="AU173" s="183" t="s">
        <v>87</v>
      </c>
      <c r="AY173" s="16" t="s">
        <v>132</v>
      </c>
      <c r="BE173" s="184">
        <f>IF(N173="základní",J173,0)</f>
        <v>0</v>
      </c>
      <c r="BF173" s="184">
        <f>IF(N173="snížená",J173,0)</f>
        <v>0</v>
      </c>
      <c r="BG173" s="184">
        <f>IF(N173="zákl. přenesená",J173,0)</f>
        <v>0</v>
      </c>
      <c r="BH173" s="184">
        <f>IF(N173="sníž. přenesená",J173,0)</f>
        <v>0</v>
      </c>
      <c r="BI173" s="184">
        <f>IF(N173="nulová",J173,0)</f>
        <v>0</v>
      </c>
      <c r="BJ173" s="16" t="s">
        <v>22</v>
      </c>
      <c r="BK173" s="184">
        <f>ROUND(I173*H173,2)</f>
        <v>0</v>
      </c>
      <c r="BL173" s="16" t="s">
        <v>215</v>
      </c>
      <c r="BM173" s="183" t="s">
        <v>322</v>
      </c>
    </row>
    <row r="174" spans="1:65" s="2" customFormat="1">
      <c r="A174" s="33"/>
      <c r="B174" s="34"/>
      <c r="C174" s="35"/>
      <c r="D174" s="185" t="s">
        <v>142</v>
      </c>
      <c r="E174" s="35"/>
      <c r="F174" s="186" t="s">
        <v>323</v>
      </c>
      <c r="G174" s="35"/>
      <c r="H174" s="35"/>
      <c r="I174" s="187"/>
      <c r="J174" s="35"/>
      <c r="K174" s="35"/>
      <c r="L174" s="38"/>
      <c r="M174" s="188"/>
      <c r="N174" s="189"/>
      <c r="O174" s="63"/>
      <c r="P174" s="63"/>
      <c r="Q174" s="63"/>
      <c r="R174" s="63"/>
      <c r="S174" s="63"/>
      <c r="T174" s="64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T174" s="16" t="s">
        <v>142</v>
      </c>
      <c r="AU174" s="16" t="s">
        <v>87</v>
      </c>
    </row>
    <row r="175" spans="1:65" s="2" customFormat="1" ht="16.5" customHeight="1">
      <c r="A175" s="33"/>
      <c r="B175" s="34"/>
      <c r="C175" s="172" t="s">
        <v>324</v>
      </c>
      <c r="D175" s="172" t="s">
        <v>135</v>
      </c>
      <c r="E175" s="173" t="s">
        <v>325</v>
      </c>
      <c r="F175" s="174" t="s">
        <v>326</v>
      </c>
      <c r="G175" s="175" t="s">
        <v>176</v>
      </c>
      <c r="H175" s="176">
        <v>1</v>
      </c>
      <c r="I175" s="177"/>
      <c r="J175" s="178">
        <f>ROUND(I175*H175,2)</f>
        <v>0</v>
      </c>
      <c r="K175" s="174" t="s">
        <v>139</v>
      </c>
      <c r="L175" s="38"/>
      <c r="M175" s="179" t="s">
        <v>20</v>
      </c>
      <c r="N175" s="180" t="s">
        <v>49</v>
      </c>
      <c r="O175" s="63"/>
      <c r="P175" s="181">
        <f>O175*H175</f>
        <v>0</v>
      </c>
      <c r="Q175" s="181">
        <v>0</v>
      </c>
      <c r="R175" s="181">
        <f>Q175*H175</f>
        <v>0</v>
      </c>
      <c r="S175" s="181">
        <v>0</v>
      </c>
      <c r="T175" s="182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83" t="s">
        <v>215</v>
      </c>
      <c r="AT175" s="183" t="s">
        <v>135</v>
      </c>
      <c r="AU175" s="183" t="s">
        <v>87</v>
      </c>
      <c r="AY175" s="16" t="s">
        <v>132</v>
      </c>
      <c r="BE175" s="184">
        <f>IF(N175="základní",J175,0)</f>
        <v>0</v>
      </c>
      <c r="BF175" s="184">
        <f>IF(N175="snížená",J175,0)</f>
        <v>0</v>
      </c>
      <c r="BG175" s="184">
        <f>IF(N175="zákl. přenesená",J175,0)</f>
        <v>0</v>
      </c>
      <c r="BH175" s="184">
        <f>IF(N175="sníž. přenesená",J175,0)</f>
        <v>0</v>
      </c>
      <c r="BI175" s="184">
        <f>IF(N175="nulová",J175,0)</f>
        <v>0</v>
      </c>
      <c r="BJ175" s="16" t="s">
        <v>22</v>
      </c>
      <c r="BK175" s="184">
        <f>ROUND(I175*H175,2)</f>
        <v>0</v>
      </c>
      <c r="BL175" s="16" t="s">
        <v>215</v>
      </c>
      <c r="BM175" s="183" t="s">
        <v>327</v>
      </c>
    </row>
    <row r="176" spans="1:65" s="2" customFormat="1">
      <c r="A176" s="33"/>
      <c r="B176" s="34"/>
      <c r="C176" s="35"/>
      <c r="D176" s="185" t="s">
        <v>142</v>
      </c>
      <c r="E176" s="35"/>
      <c r="F176" s="186" t="s">
        <v>328</v>
      </c>
      <c r="G176" s="35"/>
      <c r="H176" s="35"/>
      <c r="I176" s="187"/>
      <c r="J176" s="35"/>
      <c r="K176" s="35"/>
      <c r="L176" s="38"/>
      <c r="M176" s="188"/>
      <c r="N176" s="189"/>
      <c r="O176" s="63"/>
      <c r="P176" s="63"/>
      <c r="Q176" s="63"/>
      <c r="R176" s="63"/>
      <c r="S176" s="63"/>
      <c r="T176" s="64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T176" s="16" t="s">
        <v>142</v>
      </c>
      <c r="AU176" s="16" t="s">
        <v>87</v>
      </c>
    </row>
    <row r="177" spans="1:65" s="2" customFormat="1" ht="16.5" customHeight="1">
      <c r="A177" s="33"/>
      <c r="B177" s="34"/>
      <c r="C177" s="172" t="s">
        <v>329</v>
      </c>
      <c r="D177" s="172" t="s">
        <v>135</v>
      </c>
      <c r="E177" s="173" t="s">
        <v>330</v>
      </c>
      <c r="F177" s="174" t="s">
        <v>331</v>
      </c>
      <c r="G177" s="175" t="s">
        <v>176</v>
      </c>
      <c r="H177" s="176">
        <v>1</v>
      </c>
      <c r="I177" s="177"/>
      <c r="J177" s="178">
        <f>ROUND(I177*H177,2)</f>
        <v>0</v>
      </c>
      <c r="K177" s="174" t="s">
        <v>139</v>
      </c>
      <c r="L177" s="38"/>
      <c r="M177" s="179" t="s">
        <v>20</v>
      </c>
      <c r="N177" s="180" t="s">
        <v>49</v>
      </c>
      <c r="O177" s="63"/>
      <c r="P177" s="181">
        <f>O177*H177</f>
        <v>0</v>
      </c>
      <c r="Q177" s="181">
        <v>0</v>
      </c>
      <c r="R177" s="181">
        <f>Q177*H177</f>
        <v>0</v>
      </c>
      <c r="S177" s="181">
        <v>0</v>
      </c>
      <c r="T177" s="182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83" t="s">
        <v>215</v>
      </c>
      <c r="AT177" s="183" t="s">
        <v>135</v>
      </c>
      <c r="AU177" s="183" t="s">
        <v>87</v>
      </c>
      <c r="AY177" s="16" t="s">
        <v>132</v>
      </c>
      <c r="BE177" s="184">
        <f>IF(N177="základní",J177,0)</f>
        <v>0</v>
      </c>
      <c r="BF177" s="184">
        <f>IF(N177="snížená",J177,0)</f>
        <v>0</v>
      </c>
      <c r="BG177" s="184">
        <f>IF(N177="zákl. přenesená",J177,0)</f>
        <v>0</v>
      </c>
      <c r="BH177" s="184">
        <f>IF(N177="sníž. přenesená",J177,0)</f>
        <v>0</v>
      </c>
      <c r="BI177" s="184">
        <f>IF(N177="nulová",J177,0)</f>
        <v>0</v>
      </c>
      <c r="BJ177" s="16" t="s">
        <v>22</v>
      </c>
      <c r="BK177" s="184">
        <f>ROUND(I177*H177,2)</f>
        <v>0</v>
      </c>
      <c r="BL177" s="16" t="s">
        <v>215</v>
      </c>
      <c r="BM177" s="183" t="s">
        <v>332</v>
      </c>
    </row>
    <row r="178" spans="1:65" s="2" customFormat="1">
      <c r="A178" s="33"/>
      <c r="B178" s="34"/>
      <c r="C178" s="35"/>
      <c r="D178" s="185" t="s">
        <v>142</v>
      </c>
      <c r="E178" s="35"/>
      <c r="F178" s="186" t="s">
        <v>333</v>
      </c>
      <c r="G178" s="35"/>
      <c r="H178" s="35"/>
      <c r="I178" s="187"/>
      <c r="J178" s="35"/>
      <c r="K178" s="35"/>
      <c r="L178" s="38"/>
      <c r="M178" s="188"/>
      <c r="N178" s="189"/>
      <c r="O178" s="63"/>
      <c r="P178" s="63"/>
      <c r="Q178" s="63"/>
      <c r="R178" s="63"/>
      <c r="S178" s="63"/>
      <c r="T178" s="64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T178" s="16" t="s">
        <v>142</v>
      </c>
      <c r="AU178" s="16" t="s">
        <v>87</v>
      </c>
    </row>
    <row r="179" spans="1:65" s="2" customFormat="1" ht="16.5" customHeight="1">
      <c r="A179" s="33"/>
      <c r="B179" s="34"/>
      <c r="C179" s="172" t="s">
        <v>334</v>
      </c>
      <c r="D179" s="172" t="s">
        <v>135</v>
      </c>
      <c r="E179" s="173" t="s">
        <v>335</v>
      </c>
      <c r="F179" s="174" t="s">
        <v>336</v>
      </c>
      <c r="G179" s="175" t="s">
        <v>176</v>
      </c>
      <c r="H179" s="176">
        <v>1</v>
      </c>
      <c r="I179" s="177"/>
      <c r="J179" s="178">
        <f>ROUND(I179*H179,2)</f>
        <v>0</v>
      </c>
      <c r="K179" s="174" t="s">
        <v>139</v>
      </c>
      <c r="L179" s="38"/>
      <c r="M179" s="179" t="s">
        <v>20</v>
      </c>
      <c r="N179" s="180" t="s">
        <v>49</v>
      </c>
      <c r="O179" s="63"/>
      <c r="P179" s="181">
        <f>O179*H179</f>
        <v>0</v>
      </c>
      <c r="Q179" s="181">
        <v>0</v>
      </c>
      <c r="R179" s="181">
        <f>Q179*H179</f>
        <v>0</v>
      </c>
      <c r="S179" s="181">
        <v>0</v>
      </c>
      <c r="T179" s="182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83" t="s">
        <v>215</v>
      </c>
      <c r="AT179" s="183" t="s">
        <v>135</v>
      </c>
      <c r="AU179" s="183" t="s">
        <v>87</v>
      </c>
      <c r="AY179" s="16" t="s">
        <v>132</v>
      </c>
      <c r="BE179" s="184">
        <f>IF(N179="základní",J179,0)</f>
        <v>0</v>
      </c>
      <c r="BF179" s="184">
        <f>IF(N179="snížená",J179,0)</f>
        <v>0</v>
      </c>
      <c r="BG179" s="184">
        <f>IF(N179="zákl. přenesená",J179,0)</f>
        <v>0</v>
      </c>
      <c r="BH179" s="184">
        <f>IF(N179="sníž. přenesená",J179,0)</f>
        <v>0</v>
      </c>
      <c r="BI179" s="184">
        <f>IF(N179="nulová",J179,0)</f>
        <v>0</v>
      </c>
      <c r="BJ179" s="16" t="s">
        <v>22</v>
      </c>
      <c r="BK179" s="184">
        <f>ROUND(I179*H179,2)</f>
        <v>0</v>
      </c>
      <c r="BL179" s="16" t="s">
        <v>215</v>
      </c>
      <c r="BM179" s="183" t="s">
        <v>337</v>
      </c>
    </row>
    <row r="180" spans="1:65" s="2" customFormat="1">
      <c r="A180" s="33"/>
      <c r="B180" s="34"/>
      <c r="C180" s="35"/>
      <c r="D180" s="185" t="s">
        <v>142</v>
      </c>
      <c r="E180" s="35"/>
      <c r="F180" s="186" t="s">
        <v>338</v>
      </c>
      <c r="G180" s="35"/>
      <c r="H180" s="35"/>
      <c r="I180" s="187"/>
      <c r="J180" s="35"/>
      <c r="K180" s="35"/>
      <c r="L180" s="38"/>
      <c r="M180" s="188"/>
      <c r="N180" s="189"/>
      <c r="O180" s="63"/>
      <c r="P180" s="63"/>
      <c r="Q180" s="63"/>
      <c r="R180" s="63"/>
      <c r="S180" s="63"/>
      <c r="T180" s="64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T180" s="16" t="s">
        <v>142</v>
      </c>
      <c r="AU180" s="16" t="s">
        <v>87</v>
      </c>
    </row>
    <row r="181" spans="1:65" s="2" customFormat="1" ht="16.5" customHeight="1">
      <c r="A181" s="33"/>
      <c r="B181" s="34"/>
      <c r="C181" s="172" t="s">
        <v>339</v>
      </c>
      <c r="D181" s="172" t="s">
        <v>135</v>
      </c>
      <c r="E181" s="173" t="s">
        <v>340</v>
      </c>
      <c r="F181" s="174" t="s">
        <v>341</v>
      </c>
      <c r="G181" s="175" t="s">
        <v>176</v>
      </c>
      <c r="H181" s="176">
        <v>1</v>
      </c>
      <c r="I181" s="177"/>
      <c r="J181" s="178">
        <f>ROUND(I181*H181,2)</f>
        <v>0</v>
      </c>
      <c r="K181" s="174" t="s">
        <v>139</v>
      </c>
      <c r="L181" s="38"/>
      <c r="M181" s="179" t="s">
        <v>20</v>
      </c>
      <c r="N181" s="180" t="s">
        <v>49</v>
      </c>
      <c r="O181" s="63"/>
      <c r="P181" s="181">
        <f>O181*H181</f>
        <v>0</v>
      </c>
      <c r="Q181" s="181">
        <v>1.01E-3</v>
      </c>
      <c r="R181" s="181">
        <f>Q181*H181</f>
        <v>1.01E-3</v>
      </c>
      <c r="S181" s="181">
        <v>0</v>
      </c>
      <c r="T181" s="182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83" t="s">
        <v>215</v>
      </c>
      <c r="AT181" s="183" t="s">
        <v>135</v>
      </c>
      <c r="AU181" s="183" t="s">
        <v>87</v>
      </c>
      <c r="AY181" s="16" t="s">
        <v>132</v>
      </c>
      <c r="BE181" s="184">
        <f>IF(N181="základní",J181,0)</f>
        <v>0</v>
      </c>
      <c r="BF181" s="184">
        <f>IF(N181="snížená",J181,0)</f>
        <v>0</v>
      </c>
      <c r="BG181" s="184">
        <f>IF(N181="zákl. přenesená",J181,0)</f>
        <v>0</v>
      </c>
      <c r="BH181" s="184">
        <f>IF(N181="sníž. přenesená",J181,0)</f>
        <v>0</v>
      </c>
      <c r="BI181" s="184">
        <f>IF(N181="nulová",J181,0)</f>
        <v>0</v>
      </c>
      <c r="BJ181" s="16" t="s">
        <v>22</v>
      </c>
      <c r="BK181" s="184">
        <f>ROUND(I181*H181,2)</f>
        <v>0</v>
      </c>
      <c r="BL181" s="16" t="s">
        <v>215</v>
      </c>
      <c r="BM181" s="183" t="s">
        <v>342</v>
      </c>
    </row>
    <row r="182" spans="1:65" s="2" customFormat="1">
      <c r="A182" s="33"/>
      <c r="B182" s="34"/>
      <c r="C182" s="35"/>
      <c r="D182" s="185" t="s">
        <v>142</v>
      </c>
      <c r="E182" s="35"/>
      <c r="F182" s="186" t="s">
        <v>343</v>
      </c>
      <c r="G182" s="35"/>
      <c r="H182" s="35"/>
      <c r="I182" s="187"/>
      <c r="J182" s="35"/>
      <c r="K182" s="35"/>
      <c r="L182" s="38"/>
      <c r="M182" s="188"/>
      <c r="N182" s="189"/>
      <c r="O182" s="63"/>
      <c r="P182" s="63"/>
      <c r="Q182" s="63"/>
      <c r="R182" s="63"/>
      <c r="S182" s="63"/>
      <c r="T182" s="64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T182" s="16" t="s">
        <v>142</v>
      </c>
      <c r="AU182" s="16" t="s">
        <v>87</v>
      </c>
    </row>
    <row r="183" spans="1:65" s="2" customFormat="1" ht="16.5" customHeight="1">
      <c r="A183" s="33"/>
      <c r="B183" s="34"/>
      <c r="C183" s="172" t="s">
        <v>344</v>
      </c>
      <c r="D183" s="172" t="s">
        <v>135</v>
      </c>
      <c r="E183" s="173" t="s">
        <v>345</v>
      </c>
      <c r="F183" s="174" t="s">
        <v>346</v>
      </c>
      <c r="G183" s="175" t="s">
        <v>286</v>
      </c>
      <c r="H183" s="176">
        <v>3</v>
      </c>
      <c r="I183" s="177"/>
      <c r="J183" s="178">
        <f>ROUND(I183*H183,2)</f>
        <v>0</v>
      </c>
      <c r="K183" s="174" t="s">
        <v>139</v>
      </c>
      <c r="L183" s="38"/>
      <c r="M183" s="179" t="s">
        <v>20</v>
      </c>
      <c r="N183" s="180" t="s">
        <v>49</v>
      </c>
      <c r="O183" s="63"/>
      <c r="P183" s="181">
        <f>O183*H183</f>
        <v>0</v>
      </c>
      <c r="Q183" s="181">
        <v>0</v>
      </c>
      <c r="R183" s="181">
        <f>Q183*H183</f>
        <v>0</v>
      </c>
      <c r="S183" s="181">
        <v>0</v>
      </c>
      <c r="T183" s="182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83" t="s">
        <v>215</v>
      </c>
      <c r="AT183" s="183" t="s">
        <v>135</v>
      </c>
      <c r="AU183" s="183" t="s">
        <v>87</v>
      </c>
      <c r="AY183" s="16" t="s">
        <v>132</v>
      </c>
      <c r="BE183" s="184">
        <f>IF(N183="základní",J183,0)</f>
        <v>0</v>
      </c>
      <c r="BF183" s="184">
        <f>IF(N183="snížená",J183,0)</f>
        <v>0</v>
      </c>
      <c r="BG183" s="184">
        <f>IF(N183="zákl. přenesená",J183,0)</f>
        <v>0</v>
      </c>
      <c r="BH183" s="184">
        <f>IF(N183="sníž. přenesená",J183,0)</f>
        <v>0</v>
      </c>
      <c r="BI183" s="184">
        <f>IF(N183="nulová",J183,0)</f>
        <v>0</v>
      </c>
      <c r="BJ183" s="16" t="s">
        <v>22</v>
      </c>
      <c r="BK183" s="184">
        <f>ROUND(I183*H183,2)</f>
        <v>0</v>
      </c>
      <c r="BL183" s="16" t="s">
        <v>215</v>
      </c>
      <c r="BM183" s="183" t="s">
        <v>347</v>
      </c>
    </row>
    <row r="184" spans="1:65" s="2" customFormat="1">
      <c r="A184" s="33"/>
      <c r="B184" s="34"/>
      <c r="C184" s="35"/>
      <c r="D184" s="185" t="s">
        <v>142</v>
      </c>
      <c r="E184" s="35"/>
      <c r="F184" s="186" t="s">
        <v>348</v>
      </c>
      <c r="G184" s="35"/>
      <c r="H184" s="35"/>
      <c r="I184" s="187"/>
      <c r="J184" s="35"/>
      <c r="K184" s="35"/>
      <c r="L184" s="38"/>
      <c r="M184" s="188"/>
      <c r="N184" s="189"/>
      <c r="O184" s="63"/>
      <c r="P184" s="63"/>
      <c r="Q184" s="63"/>
      <c r="R184" s="63"/>
      <c r="S184" s="63"/>
      <c r="T184" s="64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T184" s="16" t="s">
        <v>142</v>
      </c>
      <c r="AU184" s="16" t="s">
        <v>87</v>
      </c>
    </row>
    <row r="185" spans="1:65" s="2" customFormat="1" ht="24.2" customHeight="1">
      <c r="A185" s="33"/>
      <c r="B185" s="34"/>
      <c r="C185" s="172" t="s">
        <v>349</v>
      </c>
      <c r="D185" s="172" t="s">
        <v>135</v>
      </c>
      <c r="E185" s="173" t="s">
        <v>350</v>
      </c>
      <c r="F185" s="174" t="s">
        <v>351</v>
      </c>
      <c r="G185" s="175" t="s">
        <v>263</v>
      </c>
      <c r="H185" s="200"/>
      <c r="I185" s="177"/>
      <c r="J185" s="178">
        <f>ROUND(I185*H185,2)</f>
        <v>0</v>
      </c>
      <c r="K185" s="174" t="s">
        <v>139</v>
      </c>
      <c r="L185" s="38"/>
      <c r="M185" s="179" t="s">
        <v>20</v>
      </c>
      <c r="N185" s="180" t="s">
        <v>49</v>
      </c>
      <c r="O185" s="63"/>
      <c r="P185" s="181">
        <f>O185*H185</f>
        <v>0</v>
      </c>
      <c r="Q185" s="181">
        <v>0</v>
      </c>
      <c r="R185" s="181">
        <f>Q185*H185</f>
        <v>0</v>
      </c>
      <c r="S185" s="181">
        <v>0</v>
      </c>
      <c r="T185" s="182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83" t="s">
        <v>215</v>
      </c>
      <c r="AT185" s="183" t="s">
        <v>135</v>
      </c>
      <c r="AU185" s="183" t="s">
        <v>87</v>
      </c>
      <c r="AY185" s="16" t="s">
        <v>132</v>
      </c>
      <c r="BE185" s="184">
        <f>IF(N185="základní",J185,0)</f>
        <v>0</v>
      </c>
      <c r="BF185" s="184">
        <f>IF(N185="snížená",J185,0)</f>
        <v>0</v>
      </c>
      <c r="BG185" s="184">
        <f>IF(N185="zákl. přenesená",J185,0)</f>
        <v>0</v>
      </c>
      <c r="BH185" s="184">
        <f>IF(N185="sníž. přenesená",J185,0)</f>
        <v>0</v>
      </c>
      <c r="BI185" s="184">
        <f>IF(N185="nulová",J185,0)</f>
        <v>0</v>
      </c>
      <c r="BJ185" s="16" t="s">
        <v>22</v>
      </c>
      <c r="BK185" s="184">
        <f>ROUND(I185*H185,2)</f>
        <v>0</v>
      </c>
      <c r="BL185" s="16" t="s">
        <v>215</v>
      </c>
      <c r="BM185" s="183" t="s">
        <v>352</v>
      </c>
    </row>
    <row r="186" spans="1:65" s="2" customFormat="1">
      <c r="A186" s="33"/>
      <c r="B186" s="34"/>
      <c r="C186" s="35"/>
      <c r="D186" s="185" t="s">
        <v>142</v>
      </c>
      <c r="E186" s="35"/>
      <c r="F186" s="186" t="s">
        <v>353</v>
      </c>
      <c r="G186" s="35"/>
      <c r="H186" s="35"/>
      <c r="I186" s="187"/>
      <c r="J186" s="35"/>
      <c r="K186" s="35"/>
      <c r="L186" s="38"/>
      <c r="M186" s="188"/>
      <c r="N186" s="189"/>
      <c r="O186" s="63"/>
      <c r="P186" s="63"/>
      <c r="Q186" s="63"/>
      <c r="R186" s="63"/>
      <c r="S186" s="63"/>
      <c r="T186" s="64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T186" s="16" t="s">
        <v>142</v>
      </c>
      <c r="AU186" s="16" t="s">
        <v>87</v>
      </c>
    </row>
    <row r="187" spans="1:65" s="12" customFormat="1" ht="22.9" customHeight="1">
      <c r="B187" s="156"/>
      <c r="C187" s="157"/>
      <c r="D187" s="158" t="s">
        <v>77</v>
      </c>
      <c r="E187" s="170" t="s">
        <v>354</v>
      </c>
      <c r="F187" s="170" t="s">
        <v>355</v>
      </c>
      <c r="G187" s="157"/>
      <c r="H187" s="157"/>
      <c r="I187" s="160"/>
      <c r="J187" s="171">
        <f>BK187</f>
        <v>0</v>
      </c>
      <c r="K187" s="157"/>
      <c r="L187" s="162"/>
      <c r="M187" s="163"/>
      <c r="N187" s="164"/>
      <c r="O187" s="164"/>
      <c r="P187" s="165">
        <f>SUM(P188:P215)</f>
        <v>0</v>
      </c>
      <c r="Q187" s="164"/>
      <c r="R187" s="165">
        <f>SUM(R188:R215)</f>
        <v>5.5000000000000014E-3</v>
      </c>
      <c r="S187" s="164"/>
      <c r="T187" s="166">
        <f>SUM(T188:T215)</f>
        <v>4.3600000000000002E-3</v>
      </c>
      <c r="AR187" s="167" t="s">
        <v>87</v>
      </c>
      <c r="AT187" s="168" t="s">
        <v>77</v>
      </c>
      <c r="AU187" s="168" t="s">
        <v>22</v>
      </c>
      <c r="AY187" s="167" t="s">
        <v>132</v>
      </c>
      <c r="BK187" s="169">
        <f>SUM(BK188:BK215)</f>
        <v>0</v>
      </c>
    </row>
    <row r="188" spans="1:65" s="2" customFormat="1" ht="16.5" customHeight="1">
      <c r="A188" s="33"/>
      <c r="B188" s="34"/>
      <c r="C188" s="172" t="s">
        <v>356</v>
      </c>
      <c r="D188" s="172" t="s">
        <v>135</v>
      </c>
      <c r="E188" s="173" t="s">
        <v>357</v>
      </c>
      <c r="F188" s="174" t="s">
        <v>358</v>
      </c>
      <c r="G188" s="175" t="s">
        <v>176</v>
      </c>
      <c r="H188" s="176">
        <v>5</v>
      </c>
      <c r="I188" s="177"/>
      <c r="J188" s="178">
        <f>ROUND(I188*H188,2)</f>
        <v>0</v>
      </c>
      <c r="K188" s="174" t="s">
        <v>139</v>
      </c>
      <c r="L188" s="38"/>
      <c r="M188" s="179" t="s">
        <v>20</v>
      </c>
      <c r="N188" s="180" t="s">
        <v>49</v>
      </c>
      <c r="O188" s="63"/>
      <c r="P188" s="181">
        <f>O188*H188</f>
        <v>0</v>
      </c>
      <c r="Q188" s="181">
        <v>1E-4</v>
      </c>
      <c r="R188" s="181">
        <f>Q188*H188</f>
        <v>5.0000000000000001E-4</v>
      </c>
      <c r="S188" s="181">
        <v>0</v>
      </c>
      <c r="T188" s="182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83" t="s">
        <v>215</v>
      </c>
      <c r="AT188" s="183" t="s">
        <v>135</v>
      </c>
      <c r="AU188" s="183" t="s">
        <v>87</v>
      </c>
      <c r="AY188" s="16" t="s">
        <v>132</v>
      </c>
      <c r="BE188" s="184">
        <f>IF(N188="základní",J188,0)</f>
        <v>0</v>
      </c>
      <c r="BF188" s="184">
        <f>IF(N188="snížená",J188,0)</f>
        <v>0</v>
      </c>
      <c r="BG188" s="184">
        <f>IF(N188="zákl. přenesená",J188,0)</f>
        <v>0</v>
      </c>
      <c r="BH188" s="184">
        <f>IF(N188="sníž. přenesená",J188,0)</f>
        <v>0</v>
      </c>
      <c r="BI188" s="184">
        <f>IF(N188="nulová",J188,0)</f>
        <v>0</v>
      </c>
      <c r="BJ188" s="16" t="s">
        <v>22</v>
      </c>
      <c r="BK188" s="184">
        <f>ROUND(I188*H188,2)</f>
        <v>0</v>
      </c>
      <c r="BL188" s="16" t="s">
        <v>215</v>
      </c>
      <c r="BM188" s="183" t="s">
        <v>359</v>
      </c>
    </row>
    <row r="189" spans="1:65" s="2" customFormat="1">
      <c r="A189" s="33"/>
      <c r="B189" s="34"/>
      <c r="C189" s="35"/>
      <c r="D189" s="185" t="s">
        <v>142</v>
      </c>
      <c r="E189" s="35"/>
      <c r="F189" s="186" t="s">
        <v>360</v>
      </c>
      <c r="G189" s="35"/>
      <c r="H189" s="35"/>
      <c r="I189" s="187"/>
      <c r="J189" s="35"/>
      <c r="K189" s="35"/>
      <c r="L189" s="38"/>
      <c r="M189" s="188"/>
      <c r="N189" s="189"/>
      <c r="O189" s="63"/>
      <c r="P189" s="63"/>
      <c r="Q189" s="63"/>
      <c r="R189" s="63"/>
      <c r="S189" s="63"/>
      <c r="T189" s="64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T189" s="16" t="s">
        <v>142</v>
      </c>
      <c r="AU189" s="16" t="s">
        <v>87</v>
      </c>
    </row>
    <row r="190" spans="1:65" s="2" customFormat="1" ht="16.5" customHeight="1">
      <c r="A190" s="33"/>
      <c r="B190" s="34"/>
      <c r="C190" s="172" t="s">
        <v>361</v>
      </c>
      <c r="D190" s="172" t="s">
        <v>135</v>
      </c>
      <c r="E190" s="173" t="s">
        <v>362</v>
      </c>
      <c r="F190" s="174" t="s">
        <v>363</v>
      </c>
      <c r="G190" s="175" t="s">
        <v>286</v>
      </c>
      <c r="H190" s="176">
        <v>1</v>
      </c>
      <c r="I190" s="177"/>
      <c r="J190" s="178">
        <f>ROUND(I190*H190,2)</f>
        <v>0</v>
      </c>
      <c r="K190" s="174" t="s">
        <v>139</v>
      </c>
      <c r="L190" s="38"/>
      <c r="M190" s="179" t="s">
        <v>20</v>
      </c>
      <c r="N190" s="180" t="s">
        <v>49</v>
      </c>
      <c r="O190" s="63"/>
      <c r="P190" s="181">
        <f>O190*H190</f>
        <v>0</v>
      </c>
      <c r="Q190" s="181">
        <v>3.8000000000000002E-4</v>
      </c>
      <c r="R190" s="181">
        <f>Q190*H190</f>
        <v>3.8000000000000002E-4</v>
      </c>
      <c r="S190" s="181">
        <v>0</v>
      </c>
      <c r="T190" s="182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83" t="s">
        <v>215</v>
      </c>
      <c r="AT190" s="183" t="s">
        <v>135</v>
      </c>
      <c r="AU190" s="183" t="s">
        <v>87</v>
      </c>
      <c r="AY190" s="16" t="s">
        <v>132</v>
      </c>
      <c r="BE190" s="184">
        <f>IF(N190="základní",J190,0)</f>
        <v>0</v>
      </c>
      <c r="BF190" s="184">
        <f>IF(N190="snížená",J190,0)</f>
        <v>0</v>
      </c>
      <c r="BG190" s="184">
        <f>IF(N190="zákl. přenesená",J190,0)</f>
        <v>0</v>
      </c>
      <c r="BH190" s="184">
        <f>IF(N190="sníž. přenesená",J190,0)</f>
        <v>0</v>
      </c>
      <c r="BI190" s="184">
        <f>IF(N190="nulová",J190,0)</f>
        <v>0</v>
      </c>
      <c r="BJ190" s="16" t="s">
        <v>22</v>
      </c>
      <c r="BK190" s="184">
        <f>ROUND(I190*H190,2)</f>
        <v>0</v>
      </c>
      <c r="BL190" s="16" t="s">
        <v>215</v>
      </c>
      <c r="BM190" s="183" t="s">
        <v>364</v>
      </c>
    </row>
    <row r="191" spans="1:65" s="2" customFormat="1">
      <c r="A191" s="33"/>
      <c r="B191" s="34"/>
      <c r="C191" s="35"/>
      <c r="D191" s="185" t="s">
        <v>142</v>
      </c>
      <c r="E191" s="35"/>
      <c r="F191" s="186" t="s">
        <v>365</v>
      </c>
      <c r="G191" s="35"/>
      <c r="H191" s="35"/>
      <c r="I191" s="187"/>
      <c r="J191" s="35"/>
      <c r="K191" s="35"/>
      <c r="L191" s="38"/>
      <c r="M191" s="188"/>
      <c r="N191" s="189"/>
      <c r="O191" s="63"/>
      <c r="P191" s="63"/>
      <c r="Q191" s="63"/>
      <c r="R191" s="63"/>
      <c r="S191" s="63"/>
      <c r="T191" s="64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T191" s="16" t="s">
        <v>142</v>
      </c>
      <c r="AU191" s="16" t="s">
        <v>87</v>
      </c>
    </row>
    <row r="192" spans="1:65" s="2" customFormat="1" ht="16.5" customHeight="1">
      <c r="A192" s="33"/>
      <c r="B192" s="34"/>
      <c r="C192" s="172" t="s">
        <v>366</v>
      </c>
      <c r="D192" s="172" t="s">
        <v>135</v>
      </c>
      <c r="E192" s="173" t="s">
        <v>367</v>
      </c>
      <c r="F192" s="174" t="s">
        <v>368</v>
      </c>
      <c r="G192" s="175" t="s">
        <v>286</v>
      </c>
      <c r="H192" s="176">
        <v>4</v>
      </c>
      <c r="I192" s="177"/>
      <c r="J192" s="178">
        <f>ROUND(I192*H192,2)</f>
        <v>0</v>
      </c>
      <c r="K192" s="174" t="s">
        <v>139</v>
      </c>
      <c r="L192" s="38"/>
      <c r="M192" s="179" t="s">
        <v>20</v>
      </c>
      <c r="N192" s="180" t="s">
        <v>49</v>
      </c>
      <c r="O192" s="63"/>
      <c r="P192" s="181">
        <f>O192*H192</f>
        <v>0</v>
      </c>
      <c r="Q192" s="181">
        <v>0</v>
      </c>
      <c r="R192" s="181">
        <f>Q192*H192</f>
        <v>0</v>
      </c>
      <c r="S192" s="181">
        <v>2.7999999999999998E-4</v>
      </c>
      <c r="T192" s="182">
        <f>S192*H192</f>
        <v>1.1199999999999999E-3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83" t="s">
        <v>215</v>
      </c>
      <c r="AT192" s="183" t="s">
        <v>135</v>
      </c>
      <c r="AU192" s="183" t="s">
        <v>87</v>
      </c>
      <c r="AY192" s="16" t="s">
        <v>132</v>
      </c>
      <c r="BE192" s="184">
        <f>IF(N192="základní",J192,0)</f>
        <v>0</v>
      </c>
      <c r="BF192" s="184">
        <f>IF(N192="snížená",J192,0)</f>
        <v>0</v>
      </c>
      <c r="BG192" s="184">
        <f>IF(N192="zákl. přenesená",J192,0)</f>
        <v>0</v>
      </c>
      <c r="BH192" s="184">
        <f>IF(N192="sníž. přenesená",J192,0)</f>
        <v>0</v>
      </c>
      <c r="BI192" s="184">
        <f>IF(N192="nulová",J192,0)</f>
        <v>0</v>
      </c>
      <c r="BJ192" s="16" t="s">
        <v>22</v>
      </c>
      <c r="BK192" s="184">
        <f>ROUND(I192*H192,2)</f>
        <v>0</v>
      </c>
      <c r="BL192" s="16" t="s">
        <v>215</v>
      </c>
      <c r="BM192" s="183" t="s">
        <v>369</v>
      </c>
    </row>
    <row r="193" spans="1:65" s="2" customFormat="1">
      <c r="A193" s="33"/>
      <c r="B193" s="34"/>
      <c r="C193" s="35"/>
      <c r="D193" s="185" t="s">
        <v>142</v>
      </c>
      <c r="E193" s="35"/>
      <c r="F193" s="186" t="s">
        <v>370</v>
      </c>
      <c r="G193" s="35"/>
      <c r="H193" s="35"/>
      <c r="I193" s="187"/>
      <c r="J193" s="35"/>
      <c r="K193" s="35"/>
      <c r="L193" s="38"/>
      <c r="M193" s="188"/>
      <c r="N193" s="189"/>
      <c r="O193" s="63"/>
      <c r="P193" s="63"/>
      <c r="Q193" s="63"/>
      <c r="R193" s="63"/>
      <c r="S193" s="63"/>
      <c r="T193" s="64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T193" s="16" t="s">
        <v>142</v>
      </c>
      <c r="AU193" s="16" t="s">
        <v>87</v>
      </c>
    </row>
    <row r="194" spans="1:65" s="2" customFormat="1" ht="16.5" customHeight="1">
      <c r="A194" s="33"/>
      <c r="B194" s="34"/>
      <c r="C194" s="172" t="s">
        <v>371</v>
      </c>
      <c r="D194" s="172" t="s">
        <v>135</v>
      </c>
      <c r="E194" s="173" t="s">
        <v>372</v>
      </c>
      <c r="F194" s="174" t="s">
        <v>373</v>
      </c>
      <c r="G194" s="175" t="s">
        <v>286</v>
      </c>
      <c r="H194" s="176">
        <v>1</v>
      </c>
      <c r="I194" s="177"/>
      <c r="J194" s="178">
        <f>ROUND(I194*H194,2)</f>
        <v>0</v>
      </c>
      <c r="K194" s="174" t="s">
        <v>139</v>
      </c>
      <c r="L194" s="38"/>
      <c r="M194" s="179" t="s">
        <v>20</v>
      </c>
      <c r="N194" s="180" t="s">
        <v>49</v>
      </c>
      <c r="O194" s="63"/>
      <c r="P194" s="181">
        <f>O194*H194</f>
        <v>0</v>
      </c>
      <c r="Q194" s="181">
        <v>0</v>
      </c>
      <c r="R194" s="181">
        <f>Q194*H194</f>
        <v>0</v>
      </c>
      <c r="S194" s="181">
        <v>2.9E-4</v>
      </c>
      <c r="T194" s="182">
        <f>S194*H194</f>
        <v>2.9E-4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83" t="s">
        <v>215</v>
      </c>
      <c r="AT194" s="183" t="s">
        <v>135</v>
      </c>
      <c r="AU194" s="183" t="s">
        <v>87</v>
      </c>
      <c r="AY194" s="16" t="s">
        <v>132</v>
      </c>
      <c r="BE194" s="184">
        <f>IF(N194="základní",J194,0)</f>
        <v>0</v>
      </c>
      <c r="BF194" s="184">
        <f>IF(N194="snížená",J194,0)</f>
        <v>0</v>
      </c>
      <c r="BG194" s="184">
        <f>IF(N194="zákl. přenesená",J194,0)</f>
        <v>0</v>
      </c>
      <c r="BH194" s="184">
        <f>IF(N194="sníž. přenesená",J194,0)</f>
        <v>0</v>
      </c>
      <c r="BI194" s="184">
        <f>IF(N194="nulová",J194,0)</f>
        <v>0</v>
      </c>
      <c r="BJ194" s="16" t="s">
        <v>22</v>
      </c>
      <c r="BK194" s="184">
        <f>ROUND(I194*H194,2)</f>
        <v>0</v>
      </c>
      <c r="BL194" s="16" t="s">
        <v>215</v>
      </c>
      <c r="BM194" s="183" t="s">
        <v>374</v>
      </c>
    </row>
    <row r="195" spans="1:65" s="2" customFormat="1">
      <c r="A195" s="33"/>
      <c r="B195" s="34"/>
      <c r="C195" s="35"/>
      <c r="D195" s="185" t="s">
        <v>142</v>
      </c>
      <c r="E195" s="35"/>
      <c r="F195" s="186" t="s">
        <v>375</v>
      </c>
      <c r="G195" s="35"/>
      <c r="H195" s="35"/>
      <c r="I195" s="187"/>
      <c r="J195" s="35"/>
      <c r="K195" s="35"/>
      <c r="L195" s="38"/>
      <c r="M195" s="188"/>
      <c r="N195" s="189"/>
      <c r="O195" s="63"/>
      <c r="P195" s="63"/>
      <c r="Q195" s="63"/>
      <c r="R195" s="63"/>
      <c r="S195" s="63"/>
      <c r="T195" s="64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T195" s="16" t="s">
        <v>142</v>
      </c>
      <c r="AU195" s="16" t="s">
        <v>87</v>
      </c>
    </row>
    <row r="196" spans="1:65" s="2" customFormat="1" ht="16.5" customHeight="1">
      <c r="A196" s="33"/>
      <c r="B196" s="34"/>
      <c r="C196" s="172" t="s">
        <v>376</v>
      </c>
      <c r="D196" s="172" t="s">
        <v>135</v>
      </c>
      <c r="E196" s="173" t="s">
        <v>377</v>
      </c>
      <c r="F196" s="174" t="s">
        <v>378</v>
      </c>
      <c r="G196" s="175" t="s">
        <v>176</v>
      </c>
      <c r="H196" s="176">
        <v>4</v>
      </c>
      <c r="I196" s="177"/>
      <c r="J196" s="178">
        <f>ROUND(I196*H196,2)</f>
        <v>0</v>
      </c>
      <c r="K196" s="174" t="s">
        <v>139</v>
      </c>
      <c r="L196" s="38"/>
      <c r="M196" s="179" t="s">
        <v>20</v>
      </c>
      <c r="N196" s="180" t="s">
        <v>49</v>
      </c>
      <c r="O196" s="63"/>
      <c r="P196" s="181">
        <f>O196*H196</f>
        <v>0</v>
      </c>
      <c r="Q196" s="181">
        <v>0</v>
      </c>
      <c r="R196" s="181">
        <f>Q196*H196</f>
        <v>0</v>
      </c>
      <c r="S196" s="181">
        <v>0</v>
      </c>
      <c r="T196" s="182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83" t="s">
        <v>215</v>
      </c>
      <c r="AT196" s="183" t="s">
        <v>135</v>
      </c>
      <c r="AU196" s="183" t="s">
        <v>87</v>
      </c>
      <c r="AY196" s="16" t="s">
        <v>132</v>
      </c>
      <c r="BE196" s="184">
        <f>IF(N196="základní",J196,0)</f>
        <v>0</v>
      </c>
      <c r="BF196" s="184">
        <f>IF(N196="snížená",J196,0)</f>
        <v>0</v>
      </c>
      <c r="BG196" s="184">
        <f>IF(N196="zákl. přenesená",J196,0)</f>
        <v>0</v>
      </c>
      <c r="BH196" s="184">
        <f>IF(N196="sníž. přenesená",J196,0)</f>
        <v>0</v>
      </c>
      <c r="BI196" s="184">
        <f>IF(N196="nulová",J196,0)</f>
        <v>0</v>
      </c>
      <c r="BJ196" s="16" t="s">
        <v>22</v>
      </c>
      <c r="BK196" s="184">
        <f>ROUND(I196*H196,2)</f>
        <v>0</v>
      </c>
      <c r="BL196" s="16" t="s">
        <v>215</v>
      </c>
      <c r="BM196" s="183" t="s">
        <v>379</v>
      </c>
    </row>
    <row r="197" spans="1:65" s="2" customFormat="1">
      <c r="A197" s="33"/>
      <c r="B197" s="34"/>
      <c r="C197" s="35"/>
      <c r="D197" s="185" t="s">
        <v>142</v>
      </c>
      <c r="E197" s="35"/>
      <c r="F197" s="186" t="s">
        <v>380</v>
      </c>
      <c r="G197" s="35"/>
      <c r="H197" s="35"/>
      <c r="I197" s="187"/>
      <c r="J197" s="35"/>
      <c r="K197" s="35"/>
      <c r="L197" s="38"/>
      <c r="M197" s="188"/>
      <c r="N197" s="189"/>
      <c r="O197" s="63"/>
      <c r="P197" s="63"/>
      <c r="Q197" s="63"/>
      <c r="R197" s="63"/>
      <c r="S197" s="63"/>
      <c r="T197" s="64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T197" s="16" t="s">
        <v>142</v>
      </c>
      <c r="AU197" s="16" t="s">
        <v>87</v>
      </c>
    </row>
    <row r="198" spans="1:65" s="2" customFormat="1" ht="16.5" customHeight="1">
      <c r="A198" s="33"/>
      <c r="B198" s="34"/>
      <c r="C198" s="172" t="s">
        <v>381</v>
      </c>
      <c r="D198" s="172" t="s">
        <v>135</v>
      </c>
      <c r="E198" s="173" t="s">
        <v>382</v>
      </c>
      <c r="F198" s="174" t="s">
        <v>383</v>
      </c>
      <c r="G198" s="175" t="s">
        <v>176</v>
      </c>
      <c r="H198" s="176">
        <v>1</v>
      </c>
      <c r="I198" s="177"/>
      <c r="J198" s="178">
        <f>ROUND(I198*H198,2)</f>
        <v>0</v>
      </c>
      <c r="K198" s="174" t="s">
        <v>139</v>
      </c>
      <c r="L198" s="38"/>
      <c r="M198" s="179" t="s">
        <v>20</v>
      </c>
      <c r="N198" s="180" t="s">
        <v>49</v>
      </c>
      <c r="O198" s="63"/>
      <c r="P198" s="181">
        <f>O198*H198</f>
        <v>0</v>
      </c>
      <c r="Q198" s="181">
        <v>0</v>
      </c>
      <c r="R198" s="181">
        <f>Q198*H198</f>
        <v>0</v>
      </c>
      <c r="S198" s="181">
        <v>0</v>
      </c>
      <c r="T198" s="182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83" t="s">
        <v>215</v>
      </c>
      <c r="AT198" s="183" t="s">
        <v>135</v>
      </c>
      <c r="AU198" s="183" t="s">
        <v>87</v>
      </c>
      <c r="AY198" s="16" t="s">
        <v>132</v>
      </c>
      <c r="BE198" s="184">
        <f>IF(N198="základní",J198,0)</f>
        <v>0</v>
      </c>
      <c r="BF198" s="184">
        <f>IF(N198="snížená",J198,0)</f>
        <v>0</v>
      </c>
      <c r="BG198" s="184">
        <f>IF(N198="zákl. přenesená",J198,0)</f>
        <v>0</v>
      </c>
      <c r="BH198" s="184">
        <f>IF(N198="sníž. přenesená",J198,0)</f>
        <v>0</v>
      </c>
      <c r="BI198" s="184">
        <f>IF(N198="nulová",J198,0)</f>
        <v>0</v>
      </c>
      <c r="BJ198" s="16" t="s">
        <v>22</v>
      </c>
      <c r="BK198" s="184">
        <f>ROUND(I198*H198,2)</f>
        <v>0</v>
      </c>
      <c r="BL198" s="16" t="s">
        <v>215</v>
      </c>
      <c r="BM198" s="183" t="s">
        <v>384</v>
      </c>
    </row>
    <row r="199" spans="1:65" s="2" customFormat="1">
      <c r="A199" s="33"/>
      <c r="B199" s="34"/>
      <c r="C199" s="35"/>
      <c r="D199" s="185" t="s">
        <v>142</v>
      </c>
      <c r="E199" s="35"/>
      <c r="F199" s="186" t="s">
        <v>385</v>
      </c>
      <c r="G199" s="35"/>
      <c r="H199" s="35"/>
      <c r="I199" s="187"/>
      <c r="J199" s="35"/>
      <c r="K199" s="35"/>
      <c r="L199" s="38"/>
      <c r="M199" s="188"/>
      <c r="N199" s="189"/>
      <c r="O199" s="63"/>
      <c r="P199" s="63"/>
      <c r="Q199" s="63"/>
      <c r="R199" s="63"/>
      <c r="S199" s="63"/>
      <c r="T199" s="64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T199" s="16" t="s">
        <v>142</v>
      </c>
      <c r="AU199" s="16" t="s">
        <v>87</v>
      </c>
    </row>
    <row r="200" spans="1:65" s="2" customFormat="1" ht="16.5" customHeight="1">
      <c r="A200" s="33"/>
      <c r="B200" s="34"/>
      <c r="C200" s="172" t="s">
        <v>386</v>
      </c>
      <c r="D200" s="172" t="s">
        <v>135</v>
      </c>
      <c r="E200" s="173" t="s">
        <v>387</v>
      </c>
      <c r="F200" s="174" t="s">
        <v>388</v>
      </c>
      <c r="G200" s="175" t="s">
        <v>176</v>
      </c>
      <c r="H200" s="176">
        <v>5</v>
      </c>
      <c r="I200" s="177"/>
      <c r="J200" s="178">
        <f>ROUND(I200*H200,2)</f>
        <v>0</v>
      </c>
      <c r="K200" s="174" t="s">
        <v>139</v>
      </c>
      <c r="L200" s="38"/>
      <c r="M200" s="179" t="s">
        <v>20</v>
      </c>
      <c r="N200" s="180" t="s">
        <v>49</v>
      </c>
      <c r="O200" s="63"/>
      <c r="P200" s="181">
        <f>O200*H200</f>
        <v>0</v>
      </c>
      <c r="Q200" s="181">
        <v>4.0000000000000003E-5</v>
      </c>
      <c r="R200" s="181">
        <f>Q200*H200</f>
        <v>2.0000000000000001E-4</v>
      </c>
      <c r="S200" s="181">
        <v>3.6000000000000002E-4</v>
      </c>
      <c r="T200" s="182">
        <f>S200*H200</f>
        <v>1.8000000000000002E-3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83" t="s">
        <v>215</v>
      </c>
      <c r="AT200" s="183" t="s">
        <v>135</v>
      </c>
      <c r="AU200" s="183" t="s">
        <v>87</v>
      </c>
      <c r="AY200" s="16" t="s">
        <v>132</v>
      </c>
      <c r="BE200" s="184">
        <f>IF(N200="základní",J200,0)</f>
        <v>0</v>
      </c>
      <c r="BF200" s="184">
        <f>IF(N200="snížená",J200,0)</f>
        <v>0</v>
      </c>
      <c r="BG200" s="184">
        <f>IF(N200="zákl. přenesená",J200,0)</f>
        <v>0</v>
      </c>
      <c r="BH200" s="184">
        <f>IF(N200="sníž. přenesená",J200,0)</f>
        <v>0</v>
      </c>
      <c r="BI200" s="184">
        <f>IF(N200="nulová",J200,0)</f>
        <v>0</v>
      </c>
      <c r="BJ200" s="16" t="s">
        <v>22</v>
      </c>
      <c r="BK200" s="184">
        <f>ROUND(I200*H200,2)</f>
        <v>0</v>
      </c>
      <c r="BL200" s="16" t="s">
        <v>215</v>
      </c>
      <c r="BM200" s="183" t="s">
        <v>389</v>
      </c>
    </row>
    <row r="201" spans="1:65" s="2" customFormat="1">
      <c r="A201" s="33"/>
      <c r="B201" s="34"/>
      <c r="C201" s="35"/>
      <c r="D201" s="185" t="s">
        <v>142</v>
      </c>
      <c r="E201" s="35"/>
      <c r="F201" s="186" t="s">
        <v>390</v>
      </c>
      <c r="G201" s="35"/>
      <c r="H201" s="35"/>
      <c r="I201" s="187"/>
      <c r="J201" s="35"/>
      <c r="K201" s="35"/>
      <c r="L201" s="38"/>
      <c r="M201" s="188"/>
      <c r="N201" s="189"/>
      <c r="O201" s="63"/>
      <c r="P201" s="63"/>
      <c r="Q201" s="63"/>
      <c r="R201" s="63"/>
      <c r="S201" s="63"/>
      <c r="T201" s="64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T201" s="16" t="s">
        <v>142</v>
      </c>
      <c r="AU201" s="16" t="s">
        <v>87</v>
      </c>
    </row>
    <row r="202" spans="1:65" s="2" customFormat="1" ht="21.75" customHeight="1">
      <c r="A202" s="33"/>
      <c r="B202" s="34"/>
      <c r="C202" s="172" t="s">
        <v>391</v>
      </c>
      <c r="D202" s="172" t="s">
        <v>135</v>
      </c>
      <c r="E202" s="173" t="s">
        <v>392</v>
      </c>
      <c r="F202" s="174" t="s">
        <v>393</v>
      </c>
      <c r="G202" s="175" t="s">
        <v>286</v>
      </c>
      <c r="H202" s="176">
        <v>5</v>
      </c>
      <c r="I202" s="177"/>
      <c r="J202" s="178">
        <f>ROUND(I202*H202,2)</f>
        <v>0</v>
      </c>
      <c r="K202" s="174" t="s">
        <v>139</v>
      </c>
      <c r="L202" s="38"/>
      <c r="M202" s="179" t="s">
        <v>20</v>
      </c>
      <c r="N202" s="180" t="s">
        <v>49</v>
      </c>
      <c r="O202" s="63"/>
      <c r="P202" s="181">
        <f>O202*H202</f>
        <v>0</v>
      </c>
      <c r="Q202" s="181">
        <v>8.4000000000000003E-4</v>
      </c>
      <c r="R202" s="181">
        <f>Q202*H202</f>
        <v>4.2000000000000006E-3</v>
      </c>
      <c r="S202" s="181">
        <v>0</v>
      </c>
      <c r="T202" s="182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83" t="s">
        <v>215</v>
      </c>
      <c r="AT202" s="183" t="s">
        <v>135</v>
      </c>
      <c r="AU202" s="183" t="s">
        <v>87</v>
      </c>
      <c r="AY202" s="16" t="s">
        <v>132</v>
      </c>
      <c r="BE202" s="184">
        <f>IF(N202="základní",J202,0)</f>
        <v>0</v>
      </c>
      <c r="BF202" s="184">
        <f>IF(N202="snížená",J202,0)</f>
        <v>0</v>
      </c>
      <c r="BG202" s="184">
        <f>IF(N202="zákl. přenesená",J202,0)</f>
        <v>0</v>
      </c>
      <c r="BH202" s="184">
        <f>IF(N202="sníž. přenesená",J202,0)</f>
        <v>0</v>
      </c>
      <c r="BI202" s="184">
        <f>IF(N202="nulová",J202,0)</f>
        <v>0</v>
      </c>
      <c r="BJ202" s="16" t="s">
        <v>22</v>
      </c>
      <c r="BK202" s="184">
        <f>ROUND(I202*H202,2)</f>
        <v>0</v>
      </c>
      <c r="BL202" s="16" t="s">
        <v>215</v>
      </c>
      <c r="BM202" s="183" t="s">
        <v>394</v>
      </c>
    </row>
    <row r="203" spans="1:65" s="2" customFormat="1">
      <c r="A203" s="33"/>
      <c r="B203" s="34"/>
      <c r="C203" s="35"/>
      <c r="D203" s="185" t="s">
        <v>142</v>
      </c>
      <c r="E203" s="35"/>
      <c r="F203" s="186" t="s">
        <v>395</v>
      </c>
      <c r="G203" s="35"/>
      <c r="H203" s="35"/>
      <c r="I203" s="187"/>
      <c r="J203" s="35"/>
      <c r="K203" s="35"/>
      <c r="L203" s="38"/>
      <c r="M203" s="188"/>
      <c r="N203" s="189"/>
      <c r="O203" s="63"/>
      <c r="P203" s="63"/>
      <c r="Q203" s="63"/>
      <c r="R203" s="63"/>
      <c r="S203" s="63"/>
      <c r="T203" s="64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T203" s="16" t="s">
        <v>142</v>
      </c>
      <c r="AU203" s="16" t="s">
        <v>87</v>
      </c>
    </row>
    <row r="204" spans="1:65" s="2" customFormat="1" ht="24.2" customHeight="1">
      <c r="A204" s="33"/>
      <c r="B204" s="34"/>
      <c r="C204" s="172" t="s">
        <v>396</v>
      </c>
      <c r="D204" s="172" t="s">
        <v>135</v>
      </c>
      <c r="E204" s="173" t="s">
        <v>397</v>
      </c>
      <c r="F204" s="174" t="s">
        <v>398</v>
      </c>
      <c r="G204" s="175" t="s">
        <v>286</v>
      </c>
      <c r="H204" s="176">
        <v>3</v>
      </c>
      <c r="I204" s="177"/>
      <c r="J204" s="178">
        <f>ROUND(I204*H204,2)</f>
        <v>0</v>
      </c>
      <c r="K204" s="174" t="s">
        <v>139</v>
      </c>
      <c r="L204" s="38"/>
      <c r="M204" s="179" t="s">
        <v>20</v>
      </c>
      <c r="N204" s="180" t="s">
        <v>49</v>
      </c>
      <c r="O204" s="63"/>
      <c r="P204" s="181">
        <f>O204*H204</f>
        <v>0</v>
      </c>
      <c r="Q204" s="181">
        <v>4.0000000000000003E-5</v>
      </c>
      <c r="R204" s="181">
        <f>Q204*H204</f>
        <v>1.2000000000000002E-4</v>
      </c>
      <c r="S204" s="181">
        <v>0</v>
      </c>
      <c r="T204" s="182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83" t="s">
        <v>215</v>
      </c>
      <c r="AT204" s="183" t="s">
        <v>135</v>
      </c>
      <c r="AU204" s="183" t="s">
        <v>87</v>
      </c>
      <c r="AY204" s="16" t="s">
        <v>132</v>
      </c>
      <c r="BE204" s="184">
        <f>IF(N204="základní",J204,0)</f>
        <v>0</v>
      </c>
      <c r="BF204" s="184">
        <f>IF(N204="snížená",J204,0)</f>
        <v>0</v>
      </c>
      <c r="BG204" s="184">
        <f>IF(N204="zákl. přenesená",J204,0)</f>
        <v>0</v>
      </c>
      <c r="BH204" s="184">
        <f>IF(N204="sníž. přenesená",J204,0)</f>
        <v>0</v>
      </c>
      <c r="BI204" s="184">
        <f>IF(N204="nulová",J204,0)</f>
        <v>0</v>
      </c>
      <c r="BJ204" s="16" t="s">
        <v>22</v>
      </c>
      <c r="BK204" s="184">
        <f>ROUND(I204*H204,2)</f>
        <v>0</v>
      </c>
      <c r="BL204" s="16" t="s">
        <v>215</v>
      </c>
      <c r="BM204" s="183" t="s">
        <v>399</v>
      </c>
    </row>
    <row r="205" spans="1:65" s="2" customFormat="1">
      <c r="A205" s="33"/>
      <c r="B205" s="34"/>
      <c r="C205" s="35"/>
      <c r="D205" s="185" t="s">
        <v>142</v>
      </c>
      <c r="E205" s="35"/>
      <c r="F205" s="186" t="s">
        <v>400</v>
      </c>
      <c r="G205" s="35"/>
      <c r="H205" s="35"/>
      <c r="I205" s="187"/>
      <c r="J205" s="35"/>
      <c r="K205" s="35"/>
      <c r="L205" s="38"/>
      <c r="M205" s="188"/>
      <c r="N205" s="189"/>
      <c r="O205" s="63"/>
      <c r="P205" s="63"/>
      <c r="Q205" s="63"/>
      <c r="R205" s="63"/>
      <c r="S205" s="63"/>
      <c r="T205" s="64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T205" s="16" t="s">
        <v>142</v>
      </c>
      <c r="AU205" s="16" t="s">
        <v>87</v>
      </c>
    </row>
    <row r="206" spans="1:65" s="2" customFormat="1" ht="24.2" customHeight="1">
      <c r="A206" s="33"/>
      <c r="B206" s="34"/>
      <c r="C206" s="172" t="s">
        <v>401</v>
      </c>
      <c r="D206" s="172" t="s">
        <v>135</v>
      </c>
      <c r="E206" s="173" t="s">
        <v>402</v>
      </c>
      <c r="F206" s="174" t="s">
        <v>403</v>
      </c>
      <c r="G206" s="175" t="s">
        <v>286</v>
      </c>
      <c r="H206" s="176">
        <v>2</v>
      </c>
      <c r="I206" s="177"/>
      <c r="J206" s="178">
        <f>ROUND(I206*H206,2)</f>
        <v>0</v>
      </c>
      <c r="K206" s="174" t="s">
        <v>139</v>
      </c>
      <c r="L206" s="38"/>
      <c r="M206" s="179" t="s">
        <v>20</v>
      </c>
      <c r="N206" s="180" t="s">
        <v>49</v>
      </c>
      <c r="O206" s="63"/>
      <c r="P206" s="181">
        <f>O206*H206</f>
        <v>0</v>
      </c>
      <c r="Q206" s="181">
        <v>5.0000000000000002E-5</v>
      </c>
      <c r="R206" s="181">
        <f>Q206*H206</f>
        <v>1E-4</v>
      </c>
      <c r="S206" s="181">
        <v>0</v>
      </c>
      <c r="T206" s="182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83" t="s">
        <v>215</v>
      </c>
      <c r="AT206" s="183" t="s">
        <v>135</v>
      </c>
      <c r="AU206" s="183" t="s">
        <v>87</v>
      </c>
      <c r="AY206" s="16" t="s">
        <v>132</v>
      </c>
      <c r="BE206" s="184">
        <f>IF(N206="základní",J206,0)</f>
        <v>0</v>
      </c>
      <c r="BF206" s="184">
        <f>IF(N206="snížená",J206,0)</f>
        <v>0</v>
      </c>
      <c r="BG206" s="184">
        <f>IF(N206="zákl. přenesená",J206,0)</f>
        <v>0</v>
      </c>
      <c r="BH206" s="184">
        <f>IF(N206="sníž. přenesená",J206,0)</f>
        <v>0</v>
      </c>
      <c r="BI206" s="184">
        <f>IF(N206="nulová",J206,0)</f>
        <v>0</v>
      </c>
      <c r="BJ206" s="16" t="s">
        <v>22</v>
      </c>
      <c r="BK206" s="184">
        <f>ROUND(I206*H206,2)</f>
        <v>0</v>
      </c>
      <c r="BL206" s="16" t="s">
        <v>215</v>
      </c>
      <c r="BM206" s="183" t="s">
        <v>404</v>
      </c>
    </row>
    <row r="207" spans="1:65" s="2" customFormat="1">
      <c r="A207" s="33"/>
      <c r="B207" s="34"/>
      <c r="C207" s="35"/>
      <c r="D207" s="185" t="s">
        <v>142</v>
      </c>
      <c r="E207" s="35"/>
      <c r="F207" s="186" t="s">
        <v>405</v>
      </c>
      <c r="G207" s="35"/>
      <c r="H207" s="35"/>
      <c r="I207" s="187"/>
      <c r="J207" s="35"/>
      <c r="K207" s="35"/>
      <c r="L207" s="38"/>
      <c r="M207" s="188"/>
      <c r="N207" s="189"/>
      <c r="O207" s="63"/>
      <c r="P207" s="63"/>
      <c r="Q207" s="63"/>
      <c r="R207" s="63"/>
      <c r="S207" s="63"/>
      <c r="T207" s="64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T207" s="16" t="s">
        <v>142</v>
      </c>
      <c r="AU207" s="16" t="s">
        <v>87</v>
      </c>
    </row>
    <row r="208" spans="1:65" s="2" customFormat="1" ht="16.5" customHeight="1">
      <c r="A208" s="33"/>
      <c r="B208" s="34"/>
      <c r="C208" s="172" t="s">
        <v>406</v>
      </c>
      <c r="D208" s="172" t="s">
        <v>135</v>
      </c>
      <c r="E208" s="173" t="s">
        <v>407</v>
      </c>
      <c r="F208" s="174" t="s">
        <v>408</v>
      </c>
      <c r="G208" s="175" t="s">
        <v>286</v>
      </c>
      <c r="H208" s="176">
        <v>5</v>
      </c>
      <c r="I208" s="177"/>
      <c r="J208" s="178">
        <f>ROUND(I208*H208,2)</f>
        <v>0</v>
      </c>
      <c r="K208" s="174" t="s">
        <v>139</v>
      </c>
      <c r="L208" s="38"/>
      <c r="M208" s="179" t="s">
        <v>20</v>
      </c>
      <c r="N208" s="180" t="s">
        <v>49</v>
      </c>
      <c r="O208" s="63"/>
      <c r="P208" s="181">
        <f>O208*H208</f>
        <v>0</v>
      </c>
      <c r="Q208" s="181">
        <v>0</v>
      </c>
      <c r="R208" s="181">
        <f>Q208*H208</f>
        <v>0</v>
      </c>
      <c r="S208" s="181">
        <v>2.3000000000000001E-4</v>
      </c>
      <c r="T208" s="182">
        <f>S208*H208</f>
        <v>1.15E-3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83" t="s">
        <v>215</v>
      </c>
      <c r="AT208" s="183" t="s">
        <v>135</v>
      </c>
      <c r="AU208" s="183" t="s">
        <v>87</v>
      </c>
      <c r="AY208" s="16" t="s">
        <v>132</v>
      </c>
      <c r="BE208" s="184">
        <f>IF(N208="základní",J208,0)</f>
        <v>0</v>
      </c>
      <c r="BF208" s="184">
        <f>IF(N208="snížená",J208,0)</f>
        <v>0</v>
      </c>
      <c r="BG208" s="184">
        <f>IF(N208="zákl. přenesená",J208,0)</f>
        <v>0</v>
      </c>
      <c r="BH208" s="184">
        <f>IF(N208="sníž. přenesená",J208,0)</f>
        <v>0</v>
      </c>
      <c r="BI208" s="184">
        <f>IF(N208="nulová",J208,0)</f>
        <v>0</v>
      </c>
      <c r="BJ208" s="16" t="s">
        <v>22</v>
      </c>
      <c r="BK208" s="184">
        <f>ROUND(I208*H208,2)</f>
        <v>0</v>
      </c>
      <c r="BL208" s="16" t="s">
        <v>215</v>
      </c>
      <c r="BM208" s="183" t="s">
        <v>409</v>
      </c>
    </row>
    <row r="209" spans="1:65" s="2" customFormat="1">
      <c r="A209" s="33"/>
      <c r="B209" s="34"/>
      <c r="C209" s="35"/>
      <c r="D209" s="185" t="s">
        <v>142</v>
      </c>
      <c r="E209" s="35"/>
      <c r="F209" s="186" t="s">
        <v>410</v>
      </c>
      <c r="G209" s="35"/>
      <c r="H209" s="35"/>
      <c r="I209" s="187"/>
      <c r="J209" s="35"/>
      <c r="K209" s="35"/>
      <c r="L209" s="38"/>
      <c r="M209" s="188"/>
      <c r="N209" s="189"/>
      <c r="O209" s="63"/>
      <c r="P209" s="63"/>
      <c r="Q209" s="63"/>
      <c r="R209" s="63"/>
      <c r="S209" s="63"/>
      <c r="T209" s="64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T209" s="16" t="s">
        <v>142</v>
      </c>
      <c r="AU209" s="16" t="s">
        <v>87</v>
      </c>
    </row>
    <row r="210" spans="1:65" s="2" customFormat="1" ht="16.5" customHeight="1">
      <c r="A210" s="33"/>
      <c r="B210" s="34"/>
      <c r="C210" s="172" t="s">
        <v>411</v>
      </c>
      <c r="D210" s="172" t="s">
        <v>135</v>
      </c>
      <c r="E210" s="173" t="s">
        <v>412</v>
      </c>
      <c r="F210" s="174" t="s">
        <v>413</v>
      </c>
      <c r="G210" s="175" t="s">
        <v>176</v>
      </c>
      <c r="H210" s="176">
        <v>5</v>
      </c>
      <c r="I210" s="177"/>
      <c r="J210" s="178">
        <f>ROUND(I210*H210,2)</f>
        <v>0</v>
      </c>
      <c r="K210" s="174" t="s">
        <v>139</v>
      </c>
      <c r="L210" s="38"/>
      <c r="M210" s="179" t="s">
        <v>20</v>
      </c>
      <c r="N210" s="180" t="s">
        <v>49</v>
      </c>
      <c r="O210" s="63"/>
      <c r="P210" s="181">
        <f>O210*H210</f>
        <v>0</v>
      </c>
      <c r="Q210" s="181">
        <v>0</v>
      </c>
      <c r="R210" s="181">
        <f>Q210*H210</f>
        <v>0</v>
      </c>
      <c r="S210" s="181">
        <v>0</v>
      </c>
      <c r="T210" s="182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83" t="s">
        <v>215</v>
      </c>
      <c r="AT210" s="183" t="s">
        <v>135</v>
      </c>
      <c r="AU210" s="183" t="s">
        <v>87</v>
      </c>
      <c r="AY210" s="16" t="s">
        <v>132</v>
      </c>
      <c r="BE210" s="184">
        <f>IF(N210="základní",J210,0)</f>
        <v>0</v>
      </c>
      <c r="BF210" s="184">
        <f>IF(N210="snížená",J210,0)</f>
        <v>0</v>
      </c>
      <c r="BG210" s="184">
        <f>IF(N210="zákl. přenesená",J210,0)</f>
        <v>0</v>
      </c>
      <c r="BH210" s="184">
        <f>IF(N210="sníž. přenesená",J210,0)</f>
        <v>0</v>
      </c>
      <c r="BI210" s="184">
        <f>IF(N210="nulová",J210,0)</f>
        <v>0</v>
      </c>
      <c r="BJ210" s="16" t="s">
        <v>22</v>
      </c>
      <c r="BK210" s="184">
        <f>ROUND(I210*H210,2)</f>
        <v>0</v>
      </c>
      <c r="BL210" s="16" t="s">
        <v>215</v>
      </c>
      <c r="BM210" s="183" t="s">
        <v>414</v>
      </c>
    </row>
    <row r="211" spans="1:65" s="2" customFormat="1">
      <c r="A211" s="33"/>
      <c r="B211" s="34"/>
      <c r="C211" s="35"/>
      <c r="D211" s="185" t="s">
        <v>142</v>
      </c>
      <c r="E211" s="35"/>
      <c r="F211" s="186" t="s">
        <v>415</v>
      </c>
      <c r="G211" s="35"/>
      <c r="H211" s="35"/>
      <c r="I211" s="187"/>
      <c r="J211" s="35"/>
      <c r="K211" s="35"/>
      <c r="L211" s="38"/>
      <c r="M211" s="188"/>
      <c r="N211" s="189"/>
      <c r="O211" s="63"/>
      <c r="P211" s="63"/>
      <c r="Q211" s="63"/>
      <c r="R211" s="63"/>
      <c r="S211" s="63"/>
      <c r="T211" s="64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T211" s="16" t="s">
        <v>142</v>
      </c>
      <c r="AU211" s="16" t="s">
        <v>87</v>
      </c>
    </row>
    <row r="212" spans="1:65" s="2" customFormat="1" ht="21.75" customHeight="1">
      <c r="A212" s="33"/>
      <c r="B212" s="34"/>
      <c r="C212" s="172" t="s">
        <v>416</v>
      </c>
      <c r="D212" s="172" t="s">
        <v>135</v>
      </c>
      <c r="E212" s="173" t="s">
        <v>417</v>
      </c>
      <c r="F212" s="174" t="s">
        <v>418</v>
      </c>
      <c r="G212" s="175" t="s">
        <v>176</v>
      </c>
      <c r="H212" s="176">
        <v>1</v>
      </c>
      <c r="I212" s="177"/>
      <c r="J212" s="178">
        <f>ROUND(I212*H212,2)</f>
        <v>0</v>
      </c>
      <c r="K212" s="174" t="s">
        <v>139</v>
      </c>
      <c r="L212" s="38"/>
      <c r="M212" s="179" t="s">
        <v>20</v>
      </c>
      <c r="N212" s="180" t="s">
        <v>49</v>
      </c>
      <c r="O212" s="63"/>
      <c r="P212" s="181">
        <f>O212*H212</f>
        <v>0</v>
      </c>
      <c r="Q212" s="181">
        <v>0</v>
      </c>
      <c r="R212" s="181">
        <f>Q212*H212</f>
        <v>0</v>
      </c>
      <c r="S212" s="181">
        <v>0</v>
      </c>
      <c r="T212" s="182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83" t="s">
        <v>215</v>
      </c>
      <c r="AT212" s="183" t="s">
        <v>135</v>
      </c>
      <c r="AU212" s="183" t="s">
        <v>87</v>
      </c>
      <c r="AY212" s="16" t="s">
        <v>132</v>
      </c>
      <c r="BE212" s="184">
        <f>IF(N212="základní",J212,0)</f>
        <v>0</v>
      </c>
      <c r="BF212" s="184">
        <f>IF(N212="snížená",J212,0)</f>
        <v>0</v>
      </c>
      <c r="BG212" s="184">
        <f>IF(N212="zákl. přenesená",J212,0)</f>
        <v>0</v>
      </c>
      <c r="BH212" s="184">
        <f>IF(N212="sníž. přenesená",J212,0)</f>
        <v>0</v>
      </c>
      <c r="BI212" s="184">
        <f>IF(N212="nulová",J212,0)</f>
        <v>0</v>
      </c>
      <c r="BJ212" s="16" t="s">
        <v>22</v>
      </c>
      <c r="BK212" s="184">
        <f>ROUND(I212*H212,2)</f>
        <v>0</v>
      </c>
      <c r="BL212" s="16" t="s">
        <v>215</v>
      </c>
      <c r="BM212" s="183" t="s">
        <v>419</v>
      </c>
    </row>
    <row r="213" spans="1:65" s="2" customFormat="1">
      <c r="A213" s="33"/>
      <c r="B213" s="34"/>
      <c r="C213" s="35"/>
      <c r="D213" s="185" t="s">
        <v>142</v>
      </c>
      <c r="E213" s="35"/>
      <c r="F213" s="186" t="s">
        <v>420</v>
      </c>
      <c r="G213" s="35"/>
      <c r="H213" s="35"/>
      <c r="I213" s="187"/>
      <c r="J213" s="35"/>
      <c r="K213" s="35"/>
      <c r="L213" s="38"/>
      <c r="M213" s="188"/>
      <c r="N213" s="189"/>
      <c r="O213" s="63"/>
      <c r="P213" s="63"/>
      <c r="Q213" s="63"/>
      <c r="R213" s="63"/>
      <c r="S213" s="63"/>
      <c r="T213" s="64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T213" s="16" t="s">
        <v>142</v>
      </c>
      <c r="AU213" s="16" t="s">
        <v>87</v>
      </c>
    </row>
    <row r="214" spans="1:65" s="2" customFormat="1" ht="24.2" customHeight="1">
      <c r="A214" s="33"/>
      <c r="B214" s="34"/>
      <c r="C214" s="172" t="s">
        <v>421</v>
      </c>
      <c r="D214" s="172" t="s">
        <v>135</v>
      </c>
      <c r="E214" s="173" t="s">
        <v>422</v>
      </c>
      <c r="F214" s="174" t="s">
        <v>423</v>
      </c>
      <c r="G214" s="175" t="s">
        <v>263</v>
      </c>
      <c r="H214" s="200"/>
      <c r="I214" s="177"/>
      <c r="J214" s="178">
        <f>ROUND(I214*H214,2)</f>
        <v>0</v>
      </c>
      <c r="K214" s="174" t="s">
        <v>139</v>
      </c>
      <c r="L214" s="38"/>
      <c r="M214" s="179" t="s">
        <v>20</v>
      </c>
      <c r="N214" s="180" t="s">
        <v>49</v>
      </c>
      <c r="O214" s="63"/>
      <c r="P214" s="181">
        <f>O214*H214</f>
        <v>0</v>
      </c>
      <c r="Q214" s="181">
        <v>0</v>
      </c>
      <c r="R214" s="181">
        <f>Q214*H214</f>
        <v>0</v>
      </c>
      <c r="S214" s="181">
        <v>0</v>
      </c>
      <c r="T214" s="182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83" t="s">
        <v>215</v>
      </c>
      <c r="AT214" s="183" t="s">
        <v>135</v>
      </c>
      <c r="AU214" s="183" t="s">
        <v>87</v>
      </c>
      <c r="AY214" s="16" t="s">
        <v>132</v>
      </c>
      <c r="BE214" s="184">
        <f>IF(N214="základní",J214,0)</f>
        <v>0</v>
      </c>
      <c r="BF214" s="184">
        <f>IF(N214="snížená",J214,0)</f>
        <v>0</v>
      </c>
      <c r="BG214" s="184">
        <f>IF(N214="zákl. přenesená",J214,0)</f>
        <v>0</v>
      </c>
      <c r="BH214" s="184">
        <f>IF(N214="sníž. přenesená",J214,0)</f>
        <v>0</v>
      </c>
      <c r="BI214" s="184">
        <f>IF(N214="nulová",J214,0)</f>
        <v>0</v>
      </c>
      <c r="BJ214" s="16" t="s">
        <v>22</v>
      </c>
      <c r="BK214" s="184">
        <f>ROUND(I214*H214,2)</f>
        <v>0</v>
      </c>
      <c r="BL214" s="16" t="s">
        <v>215</v>
      </c>
      <c r="BM214" s="183" t="s">
        <v>424</v>
      </c>
    </row>
    <row r="215" spans="1:65" s="2" customFormat="1">
      <c r="A215" s="33"/>
      <c r="B215" s="34"/>
      <c r="C215" s="35"/>
      <c r="D215" s="185" t="s">
        <v>142</v>
      </c>
      <c r="E215" s="35"/>
      <c r="F215" s="186" t="s">
        <v>425</v>
      </c>
      <c r="G215" s="35"/>
      <c r="H215" s="35"/>
      <c r="I215" s="187"/>
      <c r="J215" s="35"/>
      <c r="K215" s="35"/>
      <c r="L215" s="38"/>
      <c r="M215" s="188"/>
      <c r="N215" s="189"/>
      <c r="O215" s="63"/>
      <c r="P215" s="63"/>
      <c r="Q215" s="63"/>
      <c r="R215" s="63"/>
      <c r="S215" s="63"/>
      <c r="T215" s="64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T215" s="16" t="s">
        <v>142</v>
      </c>
      <c r="AU215" s="16" t="s">
        <v>87</v>
      </c>
    </row>
    <row r="216" spans="1:65" s="12" customFormat="1" ht="22.9" customHeight="1">
      <c r="B216" s="156"/>
      <c r="C216" s="157"/>
      <c r="D216" s="158" t="s">
        <v>77</v>
      </c>
      <c r="E216" s="170" t="s">
        <v>426</v>
      </c>
      <c r="F216" s="170" t="s">
        <v>427</v>
      </c>
      <c r="G216" s="157"/>
      <c r="H216" s="157"/>
      <c r="I216" s="160"/>
      <c r="J216" s="171">
        <f>BK216</f>
        <v>0</v>
      </c>
      <c r="K216" s="157"/>
      <c r="L216" s="162"/>
      <c r="M216" s="163"/>
      <c r="N216" s="164"/>
      <c r="O216" s="164"/>
      <c r="P216" s="165">
        <f>SUM(P217:P255)</f>
        <v>0</v>
      </c>
      <c r="Q216" s="164"/>
      <c r="R216" s="165">
        <f>SUM(R217:R255)</f>
        <v>5.6149999999999999E-2</v>
      </c>
      <c r="S216" s="164"/>
      <c r="T216" s="166">
        <f>SUM(T217:T255)</f>
        <v>0.19124000000000002</v>
      </c>
      <c r="AR216" s="167" t="s">
        <v>87</v>
      </c>
      <c r="AT216" s="168" t="s">
        <v>77</v>
      </c>
      <c r="AU216" s="168" t="s">
        <v>22</v>
      </c>
      <c r="AY216" s="167" t="s">
        <v>132</v>
      </c>
      <c r="BK216" s="169">
        <f>SUM(BK217:BK255)</f>
        <v>0</v>
      </c>
    </row>
    <row r="217" spans="1:65" s="2" customFormat="1" ht="16.5" customHeight="1">
      <c r="A217" s="33"/>
      <c r="B217" s="34"/>
      <c r="C217" s="172" t="s">
        <v>428</v>
      </c>
      <c r="D217" s="172" t="s">
        <v>135</v>
      </c>
      <c r="E217" s="173" t="s">
        <v>429</v>
      </c>
      <c r="F217" s="174" t="s">
        <v>430</v>
      </c>
      <c r="G217" s="175" t="s">
        <v>431</v>
      </c>
      <c r="H217" s="176">
        <v>1</v>
      </c>
      <c r="I217" s="177"/>
      <c r="J217" s="178">
        <f>ROUND(I217*H217,2)</f>
        <v>0</v>
      </c>
      <c r="K217" s="174" t="s">
        <v>139</v>
      </c>
      <c r="L217" s="38"/>
      <c r="M217" s="179" t="s">
        <v>20</v>
      </c>
      <c r="N217" s="180" t="s">
        <v>49</v>
      </c>
      <c r="O217" s="63"/>
      <c r="P217" s="181">
        <f>O217*H217</f>
        <v>0</v>
      </c>
      <c r="Q217" s="181">
        <v>0</v>
      </c>
      <c r="R217" s="181">
        <f>Q217*H217</f>
        <v>0</v>
      </c>
      <c r="S217" s="181">
        <v>3.4200000000000001E-2</v>
      </c>
      <c r="T217" s="182">
        <f>S217*H217</f>
        <v>3.4200000000000001E-2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83" t="s">
        <v>215</v>
      </c>
      <c r="AT217" s="183" t="s">
        <v>135</v>
      </c>
      <c r="AU217" s="183" t="s">
        <v>87</v>
      </c>
      <c r="AY217" s="16" t="s">
        <v>132</v>
      </c>
      <c r="BE217" s="184">
        <f>IF(N217="základní",J217,0)</f>
        <v>0</v>
      </c>
      <c r="BF217" s="184">
        <f>IF(N217="snížená",J217,0)</f>
        <v>0</v>
      </c>
      <c r="BG217" s="184">
        <f>IF(N217="zákl. přenesená",J217,0)</f>
        <v>0</v>
      </c>
      <c r="BH217" s="184">
        <f>IF(N217="sníž. přenesená",J217,0)</f>
        <v>0</v>
      </c>
      <c r="BI217" s="184">
        <f>IF(N217="nulová",J217,0)</f>
        <v>0</v>
      </c>
      <c r="BJ217" s="16" t="s">
        <v>22</v>
      </c>
      <c r="BK217" s="184">
        <f>ROUND(I217*H217,2)</f>
        <v>0</v>
      </c>
      <c r="BL217" s="16" t="s">
        <v>215</v>
      </c>
      <c r="BM217" s="183" t="s">
        <v>432</v>
      </c>
    </row>
    <row r="218" spans="1:65" s="2" customFormat="1">
      <c r="A218" s="33"/>
      <c r="B218" s="34"/>
      <c r="C218" s="35"/>
      <c r="D218" s="185" t="s">
        <v>142</v>
      </c>
      <c r="E218" s="35"/>
      <c r="F218" s="186" t="s">
        <v>433</v>
      </c>
      <c r="G218" s="35"/>
      <c r="H218" s="35"/>
      <c r="I218" s="187"/>
      <c r="J218" s="35"/>
      <c r="K218" s="35"/>
      <c r="L218" s="38"/>
      <c r="M218" s="188"/>
      <c r="N218" s="189"/>
      <c r="O218" s="63"/>
      <c r="P218" s="63"/>
      <c r="Q218" s="63"/>
      <c r="R218" s="63"/>
      <c r="S218" s="63"/>
      <c r="T218" s="64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T218" s="16" t="s">
        <v>142</v>
      </c>
      <c r="AU218" s="16" t="s">
        <v>87</v>
      </c>
    </row>
    <row r="219" spans="1:65" s="2" customFormat="1" ht="16.5" customHeight="1">
      <c r="A219" s="33"/>
      <c r="B219" s="34"/>
      <c r="C219" s="172" t="s">
        <v>434</v>
      </c>
      <c r="D219" s="172" t="s">
        <v>135</v>
      </c>
      <c r="E219" s="173" t="s">
        <v>435</v>
      </c>
      <c r="F219" s="174" t="s">
        <v>436</v>
      </c>
      <c r="G219" s="175" t="s">
        <v>431</v>
      </c>
      <c r="H219" s="176">
        <v>1</v>
      </c>
      <c r="I219" s="177"/>
      <c r="J219" s="178">
        <f>ROUND(I219*H219,2)</f>
        <v>0</v>
      </c>
      <c r="K219" s="174" t="s">
        <v>139</v>
      </c>
      <c r="L219" s="38"/>
      <c r="M219" s="179" t="s">
        <v>20</v>
      </c>
      <c r="N219" s="180" t="s">
        <v>49</v>
      </c>
      <c r="O219" s="63"/>
      <c r="P219" s="181">
        <f>O219*H219</f>
        <v>0</v>
      </c>
      <c r="Q219" s="181">
        <v>2.894E-2</v>
      </c>
      <c r="R219" s="181">
        <f>Q219*H219</f>
        <v>2.894E-2</v>
      </c>
      <c r="S219" s="181">
        <v>0</v>
      </c>
      <c r="T219" s="182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83" t="s">
        <v>215</v>
      </c>
      <c r="AT219" s="183" t="s">
        <v>135</v>
      </c>
      <c r="AU219" s="183" t="s">
        <v>87</v>
      </c>
      <c r="AY219" s="16" t="s">
        <v>132</v>
      </c>
      <c r="BE219" s="184">
        <f>IF(N219="základní",J219,0)</f>
        <v>0</v>
      </c>
      <c r="BF219" s="184">
        <f>IF(N219="snížená",J219,0)</f>
        <v>0</v>
      </c>
      <c r="BG219" s="184">
        <f>IF(N219="zákl. přenesená",J219,0)</f>
        <v>0</v>
      </c>
      <c r="BH219" s="184">
        <f>IF(N219="sníž. přenesená",J219,0)</f>
        <v>0</v>
      </c>
      <c r="BI219" s="184">
        <f>IF(N219="nulová",J219,0)</f>
        <v>0</v>
      </c>
      <c r="BJ219" s="16" t="s">
        <v>22</v>
      </c>
      <c r="BK219" s="184">
        <f>ROUND(I219*H219,2)</f>
        <v>0</v>
      </c>
      <c r="BL219" s="16" t="s">
        <v>215</v>
      </c>
      <c r="BM219" s="183" t="s">
        <v>437</v>
      </c>
    </row>
    <row r="220" spans="1:65" s="2" customFormat="1">
      <c r="A220" s="33"/>
      <c r="B220" s="34"/>
      <c r="C220" s="35"/>
      <c r="D220" s="185" t="s">
        <v>142</v>
      </c>
      <c r="E220" s="35"/>
      <c r="F220" s="186" t="s">
        <v>438</v>
      </c>
      <c r="G220" s="35"/>
      <c r="H220" s="35"/>
      <c r="I220" s="187"/>
      <c r="J220" s="35"/>
      <c r="K220" s="35"/>
      <c r="L220" s="38"/>
      <c r="M220" s="188"/>
      <c r="N220" s="189"/>
      <c r="O220" s="63"/>
      <c r="P220" s="63"/>
      <c r="Q220" s="63"/>
      <c r="R220" s="63"/>
      <c r="S220" s="63"/>
      <c r="T220" s="64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T220" s="16" t="s">
        <v>142</v>
      </c>
      <c r="AU220" s="16" t="s">
        <v>87</v>
      </c>
    </row>
    <row r="221" spans="1:65" s="2" customFormat="1" ht="16.5" customHeight="1">
      <c r="A221" s="33"/>
      <c r="B221" s="34"/>
      <c r="C221" s="190" t="s">
        <v>439</v>
      </c>
      <c r="D221" s="190" t="s">
        <v>180</v>
      </c>
      <c r="E221" s="191" t="s">
        <v>440</v>
      </c>
      <c r="F221" s="192" t="s">
        <v>441</v>
      </c>
      <c r="G221" s="193" t="s">
        <v>176</v>
      </c>
      <c r="H221" s="194">
        <v>1</v>
      </c>
      <c r="I221" s="195"/>
      <c r="J221" s="196">
        <f>ROUND(I221*H221,2)</f>
        <v>0</v>
      </c>
      <c r="K221" s="192" t="s">
        <v>139</v>
      </c>
      <c r="L221" s="197"/>
      <c r="M221" s="198" t="s">
        <v>20</v>
      </c>
      <c r="N221" s="199" t="s">
        <v>49</v>
      </c>
      <c r="O221" s="63"/>
      <c r="P221" s="181">
        <f>O221*H221</f>
        <v>0</v>
      </c>
      <c r="Q221" s="181">
        <v>1.2800000000000001E-3</v>
      </c>
      <c r="R221" s="181">
        <f>Q221*H221</f>
        <v>1.2800000000000001E-3</v>
      </c>
      <c r="S221" s="181">
        <v>0</v>
      </c>
      <c r="T221" s="182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83" t="s">
        <v>304</v>
      </c>
      <c r="AT221" s="183" t="s">
        <v>180</v>
      </c>
      <c r="AU221" s="183" t="s">
        <v>87</v>
      </c>
      <c r="AY221" s="16" t="s">
        <v>132</v>
      </c>
      <c r="BE221" s="184">
        <f>IF(N221="základní",J221,0)</f>
        <v>0</v>
      </c>
      <c r="BF221" s="184">
        <f>IF(N221="snížená",J221,0)</f>
        <v>0</v>
      </c>
      <c r="BG221" s="184">
        <f>IF(N221="zákl. přenesená",J221,0)</f>
        <v>0</v>
      </c>
      <c r="BH221" s="184">
        <f>IF(N221="sníž. přenesená",J221,0)</f>
        <v>0</v>
      </c>
      <c r="BI221" s="184">
        <f>IF(N221="nulová",J221,0)</f>
        <v>0</v>
      </c>
      <c r="BJ221" s="16" t="s">
        <v>22</v>
      </c>
      <c r="BK221" s="184">
        <f>ROUND(I221*H221,2)</f>
        <v>0</v>
      </c>
      <c r="BL221" s="16" t="s">
        <v>215</v>
      </c>
      <c r="BM221" s="183" t="s">
        <v>442</v>
      </c>
    </row>
    <row r="222" spans="1:65" s="2" customFormat="1" ht="16.5" customHeight="1">
      <c r="A222" s="33"/>
      <c r="B222" s="34"/>
      <c r="C222" s="172" t="s">
        <v>443</v>
      </c>
      <c r="D222" s="172" t="s">
        <v>135</v>
      </c>
      <c r="E222" s="173" t="s">
        <v>444</v>
      </c>
      <c r="F222" s="174" t="s">
        <v>445</v>
      </c>
      <c r="G222" s="175" t="s">
        <v>431</v>
      </c>
      <c r="H222" s="176">
        <v>1</v>
      </c>
      <c r="I222" s="177"/>
      <c r="J222" s="178">
        <f>ROUND(I222*H222,2)</f>
        <v>0</v>
      </c>
      <c r="K222" s="174" t="s">
        <v>139</v>
      </c>
      <c r="L222" s="38"/>
      <c r="M222" s="179" t="s">
        <v>20</v>
      </c>
      <c r="N222" s="180" t="s">
        <v>49</v>
      </c>
      <c r="O222" s="63"/>
      <c r="P222" s="181">
        <f>O222*H222</f>
        <v>0</v>
      </c>
      <c r="Q222" s="181">
        <v>0</v>
      </c>
      <c r="R222" s="181">
        <f>Q222*H222</f>
        <v>0</v>
      </c>
      <c r="S222" s="181">
        <v>1.9460000000000002E-2</v>
      </c>
      <c r="T222" s="182">
        <f>S222*H222</f>
        <v>1.9460000000000002E-2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83" t="s">
        <v>215</v>
      </c>
      <c r="AT222" s="183" t="s">
        <v>135</v>
      </c>
      <c r="AU222" s="183" t="s">
        <v>87</v>
      </c>
      <c r="AY222" s="16" t="s">
        <v>132</v>
      </c>
      <c r="BE222" s="184">
        <f>IF(N222="základní",J222,0)</f>
        <v>0</v>
      </c>
      <c r="BF222" s="184">
        <f>IF(N222="snížená",J222,0)</f>
        <v>0</v>
      </c>
      <c r="BG222" s="184">
        <f>IF(N222="zákl. přenesená",J222,0)</f>
        <v>0</v>
      </c>
      <c r="BH222" s="184">
        <f>IF(N222="sníž. přenesená",J222,0)</f>
        <v>0</v>
      </c>
      <c r="BI222" s="184">
        <f>IF(N222="nulová",J222,0)</f>
        <v>0</v>
      </c>
      <c r="BJ222" s="16" t="s">
        <v>22</v>
      </c>
      <c r="BK222" s="184">
        <f>ROUND(I222*H222,2)</f>
        <v>0</v>
      </c>
      <c r="BL222" s="16" t="s">
        <v>215</v>
      </c>
      <c r="BM222" s="183" t="s">
        <v>446</v>
      </c>
    </row>
    <row r="223" spans="1:65" s="2" customFormat="1">
      <c r="A223" s="33"/>
      <c r="B223" s="34"/>
      <c r="C223" s="35"/>
      <c r="D223" s="185" t="s">
        <v>142</v>
      </c>
      <c r="E223" s="35"/>
      <c r="F223" s="186" t="s">
        <v>447</v>
      </c>
      <c r="G223" s="35"/>
      <c r="H223" s="35"/>
      <c r="I223" s="187"/>
      <c r="J223" s="35"/>
      <c r="K223" s="35"/>
      <c r="L223" s="38"/>
      <c r="M223" s="188"/>
      <c r="N223" s="189"/>
      <c r="O223" s="63"/>
      <c r="P223" s="63"/>
      <c r="Q223" s="63"/>
      <c r="R223" s="63"/>
      <c r="S223" s="63"/>
      <c r="T223" s="64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T223" s="16" t="s">
        <v>142</v>
      </c>
      <c r="AU223" s="16" t="s">
        <v>87</v>
      </c>
    </row>
    <row r="224" spans="1:65" s="2" customFormat="1" ht="24.2" customHeight="1">
      <c r="A224" s="33"/>
      <c r="B224" s="34"/>
      <c r="C224" s="172" t="s">
        <v>448</v>
      </c>
      <c r="D224" s="172" t="s">
        <v>135</v>
      </c>
      <c r="E224" s="173" t="s">
        <v>449</v>
      </c>
      <c r="F224" s="174" t="s">
        <v>450</v>
      </c>
      <c r="G224" s="175" t="s">
        <v>431</v>
      </c>
      <c r="H224" s="176">
        <v>1</v>
      </c>
      <c r="I224" s="177"/>
      <c r="J224" s="178">
        <f>ROUND(I224*H224,2)</f>
        <v>0</v>
      </c>
      <c r="K224" s="174" t="s">
        <v>139</v>
      </c>
      <c r="L224" s="38"/>
      <c r="M224" s="179" t="s">
        <v>20</v>
      </c>
      <c r="N224" s="180" t="s">
        <v>49</v>
      </c>
      <c r="O224" s="63"/>
      <c r="P224" s="181">
        <f>O224*H224</f>
        <v>0</v>
      </c>
      <c r="Q224" s="181">
        <v>1.9210000000000001E-2</v>
      </c>
      <c r="R224" s="181">
        <f>Q224*H224</f>
        <v>1.9210000000000001E-2</v>
      </c>
      <c r="S224" s="181">
        <v>0</v>
      </c>
      <c r="T224" s="182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83" t="s">
        <v>215</v>
      </c>
      <c r="AT224" s="183" t="s">
        <v>135</v>
      </c>
      <c r="AU224" s="183" t="s">
        <v>87</v>
      </c>
      <c r="AY224" s="16" t="s">
        <v>132</v>
      </c>
      <c r="BE224" s="184">
        <f>IF(N224="základní",J224,0)</f>
        <v>0</v>
      </c>
      <c r="BF224" s="184">
        <f>IF(N224="snížená",J224,0)</f>
        <v>0</v>
      </c>
      <c r="BG224" s="184">
        <f>IF(N224="zákl. přenesená",J224,0)</f>
        <v>0</v>
      </c>
      <c r="BH224" s="184">
        <f>IF(N224="sníž. přenesená",J224,0)</f>
        <v>0</v>
      </c>
      <c r="BI224" s="184">
        <f>IF(N224="nulová",J224,0)</f>
        <v>0</v>
      </c>
      <c r="BJ224" s="16" t="s">
        <v>22</v>
      </c>
      <c r="BK224" s="184">
        <f>ROUND(I224*H224,2)</f>
        <v>0</v>
      </c>
      <c r="BL224" s="16" t="s">
        <v>215</v>
      </c>
      <c r="BM224" s="183" t="s">
        <v>451</v>
      </c>
    </row>
    <row r="225" spans="1:65" s="2" customFormat="1">
      <c r="A225" s="33"/>
      <c r="B225" s="34"/>
      <c r="C225" s="35"/>
      <c r="D225" s="185" t="s">
        <v>142</v>
      </c>
      <c r="E225" s="35"/>
      <c r="F225" s="186" t="s">
        <v>452</v>
      </c>
      <c r="G225" s="35"/>
      <c r="H225" s="35"/>
      <c r="I225" s="187"/>
      <c r="J225" s="35"/>
      <c r="K225" s="35"/>
      <c r="L225" s="38"/>
      <c r="M225" s="188"/>
      <c r="N225" s="189"/>
      <c r="O225" s="63"/>
      <c r="P225" s="63"/>
      <c r="Q225" s="63"/>
      <c r="R225" s="63"/>
      <c r="S225" s="63"/>
      <c r="T225" s="64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T225" s="16" t="s">
        <v>142</v>
      </c>
      <c r="AU225" s="16" t="s">
        <v>87</v>
      </c>
    </row>
    <row r="226" spans="1:65" s="2" customFormat="1" ht="16.5" customHeight="1">
      <c r="A226" s="33"/>
      <c r="B226" s="34"/>
      <c r="C226" s="172" t="s">
        <v>453</v>
      </c>
      <c r="D226" s="172" t="s">
        <v>135</v>
      </c>
      <c r="E226" s="173" t="s">
        <v>454</v>
      </c>
      <c r="F226" s="174" t="s">
        <v>455</v>
      </c>
      <c r="G226" s="175" t="s">
        <v>431</v>
      </c>
      <c r="H226" s="176">
        <v>1</v>
      </c>
      <c r="I226" s="177"/>
      <c r="J226" s="178">
        <f>ROUND(I226*H226,2)</f>
        <v>0</v>
      </c>
      <c r="K226" s="174" t="s">
        <v>139</v>
      </c>
      <c r="L226" s="38"/>
      <c r="M226" s="179" t="s">
        <v>20</v>
      </c>
      <c r="N226" s="180" t="s">
        <v>49</v>
      </c>
      <c r="O226" s="63"/>
      <c r="P226" s="181">
        <f>O226*H226</f>
        <v>0</v>
      </c>
      <c r="Q226" s="181">
        <v>0</v>
      </c>
      <c r="R226" s="181">
        <f>Q226*H226</f>
        <v>0</v>
      </c>
      <c r="S226" s="181">
        <v>1.7600000000000001E-2</v>
      </c>
      <c r="T226" s="182">
        <f>S226*H226</f>
        <v>1.7600000000000001E-2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83" t="s">
        <v>215</v>
      </c>
      <c r="AT226" s="183" t="s">
        <v>135</v>
      </c>
      <c r="AU226" s="183" t="s">
        <v>87</v>
      </c>
      <c r="AY226" s="16" t="s">
        <v>132</v>
      </c>
      <c r="BE226" s="184">
        <f>IF(N226="základní",J226,0)</f>
        <v>0</v>
      </c>
      <c r="BF226" s="184">
        <f>IF(N226="snížená",J226,0)</f>
        <v>0</v>
      </c>
      <c r="BG226" s="184">
        <f>IF(N226="zákl. přenesená",J226,0)</f>
        <v>0</v>
      </c>
      <c r="BH226" s="184">
        <f>IF(N226="sníž. přenesená",J226,0)</f>
        <v>0</v>
      </c>
      <c r="BI226" s="184">
        <f>IF(N226="nulová",J226,0)</f>
        <v>0</v>
      </c>
      <c r="BJ226" s="16" t="s">
        <v>22</v>
      </c>
      <c r="BK226" s="184">
        <f>ROUND(I226*H226,2)</f>
        <v>0</v>
      </c>
      <c r="BL226" s="16" t="s">
        <v>215</v>
      </c>
      <c r="BM226" s="183" t="s">
        <v>456</v>
      </c>
    </row>
    <row r="227" spans="1:65" s="2" customFormat="1">
      <c r="A227" s="33"/>
      <c r="B227" s="34"/>
      <c r="C227" s="35"/>
      <c r="D227" s="185" t="s">
        <v>142</v>
      </c>
      <c r="E227" s="35"/>
      <c r="F227" s="186" t="s">
        <v>457</v>
      </c>
      <c r="G227" s="35"/>
      <c r="H227" s="35"/>
      <c r="I227" s="187"/>
      <c r="J227" s="35"/>
      <c r="K227" s="35"/>
      <c r="L227" s="38"/>
      <c r="M227" s="188"/>
      <c r="N227" s="189"/>
      <c r="O227" s="63"/>
      <c r="P227" s="63"/>
      <c r="Q227" s="63"/>
      <c r="R227" s="63"/>
      <c r="S227" s="63"/>
      <c r="T227" s="64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T227" s="16" t="s">
        <v>142</v>
      </c>
      <c r="AU227" s="16" t="s">
        <v>87</v>
      </c>
    </row>
    <row r="228" spans="1:65" s="2" customFormat="1" ht="16.5" customHeight="1">
      <c r="A228" s="33"/>
      <c r="B228" s="34"/>
      <c r="C228" s="172" t="s">
        <v>458</v>
      </c>
      <c r="D228" s="172" t="s">
        <v>135</v>
      </c>
      <c r="E228" s="173" t="s">
        <v>459</v>
      </c>
      <c r="F228" s="174" t="s">
        <v>460</v>
      </c>
      <c r="G228" s="175" t="s">
        <v>431</v>
      </c>
      <c r="H228" s="176">
        <v>1</v>
      </c>
      <c r="I228" s="177"/>
      <c r="J228" s="178">
        <f>ROUND(I228*H228,2)</f>
        <v>0</v>
      </c>
      <c r="K228" s="174" t="s">
        <v>139</v>
      </c>
      <c r="L228" s="38"/>
      <c r="M228" s="179" t="s">
        <v>20</v>
      </c>
      <c r="N228" s="180" t="s">
        <v>49</v>
      </c>
      <c r="O228" s="63"/>
      <c r="P228" s="181">
        <f>O228*H228</f>
        <v>0</v>
      </c>
      <c r="Q228" s="181">
        <v>0</v>
      </c>
      <c r="R228" s="181">
        <f>Q228*H228</f>
        <v>0</v>
      </c>
      <c r="S228" s="181">
        <v>8.7999999999999995E-2</v>
      </c>
      <c r="T228" s="182">
        <f>S228*H228</f>
        <v>8.7999999999999995E-2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83" t="s">
        <v>215</v>
      </c>
      <c r="AT228" s="183" t="s">
        <v>135</v>
      </c>
      <c r="AU228" s="183" t="s">
        <v>87</v>
      </c>
      <c r="AY228" s="16" t="s">
        <v>132</v>
      </c>
      <c r="BE228" s="184">
        <f>IF(N228="základní",J228,0)</f>
        <v>0</v>
      </c>
      <c r="BF228" s="184">
        <f>IF(N228="snížená",J228,0)</f>
        <v>0</v>
      </c>
      <c r="BG228" s="184">
        <f>IF(N228="zákl. přenesená",J228,0)</f>
        <v>0</v>
      </c>
      <c r="BH228" s="184">
        <f>IF(N228="sníž. přenesená",J228,0)</f>
        <v>0</v>
      </c>
      <c r="BI228" s="184">
        <f>IF(N228="nulová",J228,0)</f>
        <v>0</v>
      </c>
      <c r="BJ228" s="16" t="s">
        <v>22</v>
      </c>
      <c r="BK228" s="184">
        <f>ROUND(I228*H228,2)</f>
        <v>0</v>
      </c>
      <c r="BL228" s="16" t="s">
        <v>215</v>
      </c>
      <c r="BM228" s="183" t="s">
        <v>461</v>
      </c>
    </row>
    <row r="229" spans="1:65" s="2" customFormat="1">
      <c r="A229" s="33"/>
      <c r="B229" s="34"/>
      <c r="C229" s="35"/>
      <c r="D229" s="185" t="s">
        <v>142</v>
      </c>
      <c r="E229" s="35"/>
      <c r="F229" s="186" t="s">
        <v>462</v>
      </c>
      <c r="G229" s="35"/>
      <c r="H229" s="35"/>
      <c r="I229" s="187"/>
      <c r="J229" s="35"/>
      <c r="K229" s="35"/>
      <c r="L229" s="38"/>
      <c r="M229" s="188"/>
      <c r="N229" s="189"/>
      <c r="O229" s="63"/>
      <c r="P229" s="63"/>
      <c r="Q229" s="63"/>
      <c r="R229" s="63"/>
      <c r="S229" s="63"/>
      <c r="T229" s="64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T229" s="16" t="s">
        <v>142</v>
      </c>
      <c r="AU229" s="16" t="s">
        <v>87</v>
      </c>
    </row>
    <row r="230" spans="1:65" s="2" customFormat="1" ht="16.5" customHeight="1">
      <c r="A230" s="33"/>
      <c r="B230" s="34"/>
      <c r="C230" s="172" t="s">
        <v>463</v>
      </c>
      <c r="D230" s="172" t="s">
        <v>135</v>
      </c>
      <c r="E230" s="173" t="s">
        <v>464</v>
      </c>
      <c r="F230" s="174" t="s">
        <v>465</v>
      </c>
      <c r="G230" s="175" t="s">
        <v>431</v>
      </c>
      <c r="H230" s="176">
        <v>1</v>
      </c>
      <c r="I230" s="177"/>
      <c r="J230" s="178">
        <f>ROUND(I230*H230,2)</f>
        <v>0</v>
      </c>
      <c r="K230" s="174" t="s">
        <v>139</v>
      </c>
      <c r="L230" s="38"/>
      <c r="M230" s="179" t="s">
        <v>20</v>
      </c>
      <c r="N230" s="180" t="s">
        <v>49</v>
      </c>
      <c r="O230" s="63"/>
      <c r="P230" s="181">
        <f>O230*H230</f>
        <v>0</v>
      </c>
      <c r="Q230" s="181">
        <v>0</v>
      </c>
      <c r="R230" s="181">
        <f>Q230*H230</f>
        <v>0</v>
      </c>
      <c r="S230" s="181">
        <v>2.4500000000000001E-2</v>
      </c>
      <c r="T230" s="182">
        <f>S230*H230</f>
        <v>2.4500000000000001E-2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83" t="s">
        <v>215</v>
      </c>
      <c r="AT230" s="183" t="s">
        <v>135</v>
      </c>
      <c r="AU230" s="183" t="s">
        <v>87</v>
      </c>
      <c r="AY230" s="16" t="s">
        <v>132</v>
      </c>
      <c r="BE230" s="184">
        <f>IF(N230="základní",J230,0)</f>
        <v>0</v>
      </c>
      <c r="BF230" s="184">
        <f>IF(N230="snížená",J230,0)</f>
        <v>0</v>
      </c>
      <c r="BG230" s="184">
        <f>IF(N230="zákl. přenesená",J230,0)</f>
        <v>0</v>
      </c>
      <c r="BH230" s="184">
        <f>IF(N230="sníž. přenesená",J230,0)</f>
        <v>0</v>
      </c>
      <c r="BI230" s="184">
        <f>IF(N230="nulová",J230,0)</f>
        <v>0</v>
      </c>
      <c r="BJ230" s="16" t="s">
        <v>22</v>
      </c>
      <c r="BK230" s="184">
        <f>ROUND(I230*H230,2)</f>
        <v>0</v>
      </c>
      <c r="BL230" s="16" t="s">
        <v>215</v>
      </c>
      <c r="BM230" s="183" t="s">
        <v>466</v>
      </c>
    </row>
    <row r="231" spans="1:65" s="2" customFormat="1">
      <c r="A231" s="33"/>
      <c r="B231" s="34"/>
      <c r="C231" s="35"/>
      <c r="D231" s="185" t="s">
        <v>142</v>
      </c>
      <c r="E231" s="35"/>
      <c r="F231" s="186" t="s">
        <v>467</v>
      </c>
      <c r="G231" s="35"/>
      <c r="H231" s="35"/>
      <c r="I231" s="187"/>
      <c r="J231" s="35"/>
      <c r="K231" s="35"/>
      <c r="L231" s="38"/>
      <c r="M231" s="188"/>
      <c r="N231" s="189"/>
      <c r="O231" s="63"/>
      <c r="P231" s="63"/>
      <c r="Q231" s="63"/>
      <c r="R231" s="63"/>
      <c r="S231" s="63"/>
      <c r="T231" s="64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T231" s="16" t="s">
        <v>142</v>
      </c>
      <c r="AU231" s="16" t="s">
        <v>87</v>
      </c>
    </row>
    <row r="232" spans="1:65" s="2" customFormat="1" ht="16.5" customHeight="1">
      <c r="A232" s="33"/>
      <c r="B232" s="34"/>
      <c r="C232" s="172" t="s">
        <v>468</v>
      </c>
      <c r="D232" s="172" t="s">
        <v>135</v>
      </c>
      <c r="E232" s="173" t="s">
        <v>469</v>
      </c>
      <c r="F232" s="174" t="s">
        <v>470</v>
      </c>
      <c r="G232" s="175" t="s">
        <v>431</v>
      </c>
      <c r="H232" s="176">
        <v>1</v>
      </c>
      <c r="I232" s="177"/>
      <c r="J232" s="178">
        <f>ROUND(I232*H232,2)</f>
        <v>0</v>
      </c>
      <c r="K232" s="174" t="s">
        <v>139</v>
      </c>
      <c r="L232" s="38"/>
      <c r="M232" s="179" t="s">
        <v>20</v>
      </c>
      <c r="N232" s="180" t="s">
        <v>49</v>
      </c>
      <c r="O232" s="63"/>
      <c r="P232" s="181">
        <f>O232*H232</f>
        <v>0</v>
      </c>
      <c r="Q232" s="181">
        <v>8.4999999999999995E-4</v>
      </c>
      <c r="R232" s="181">
        <f>Q232*H232</f>
        <v>8.4999999999999995E-4</v>
      </c>
      <c r="S232" s="181">
        <v>0</v>
      </c>
      <c r="T232" s="182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83" t="s">
        <v>215</v>
      </c>
      <c r="AT232" s="183" t="s">
        <v>135</v>
      </c>
      <c r="AU232" s="183" t="s">
        <v>87</v>
      </c>
      <c r="AY232" s="16" t="s">
        <v>132</v>
      </c>
      <c r="BE232" s="184">
        <f>IF(N232="základní",J232,0)</f>
        <v>0</v>
      </c>
      <c r="BF232" s="184">
        <f>IF(N232="snížená",J232,0)</f>
        <v>0</v>
      </c>
      <c r="BG232" s="184">
        <f>IF(N232="zákl. přenesená",J232,0)</f>
        <v>0</v>
      </c>
      <c r="BH232" s="184">
        <f>IF(N232="sníž. přenesená",J232,0)</f>
        <v>0</v>
      </c>
      <c r="BI232" s="184">
        <f>IF(N232="nulová",J232,0)</f>
        <v>0</v>
      </c>
      <c r="BJ232" s="16" t="s">
        <v>22</v>
      </c>
      <c r="BK232" s="184">
        <f>ROUND(I232*H232,2)</f>
        <v>0</v>
      </c>
      <c r="BL232" s="16" t="s">
        <v>215</v>
      </c>
      <c r="BM232" s="183" t="s">
        <v>471</v>
      </c>
    </row>
    <row r="233" spans="1:65" s="2" customFormat="1">
      <c r="A233" s="33"/>
      <c r="B233" s="34"/>
      <c r="C233" s="35"/>
      <c r="D233" s="185" t="s">
        <v>142</v>
      </c>
      <c r="E233" s="35"/>
      <c r="F233" s="186" t="s">
        <v>472</v>
      </c>
      <c r="G233" s="35"/>
      <c r="H233" s="35"/>
      <c r="I233" s="187"/>
      <c r="J233" s="35"/>
      <c r="K233" s="35"/>
      <c r="L233" s="38"/>
      <c r="M233" s="188"/>
      <c r="N233" s="189"/>
      <c r="O233" s="63"/>
      <c r="P233" s="63"/>
      <c r="Q233" s="63"/>
      <c r="R233" s="63"/>
      <c r="S233" s="63"/>
      <c r="T233" s="64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T233" s="16" t="s">
        <v>142</v>
      </c>
      <c r="AU233" s="16" t="s">
        <v>87</v>
      </c>
    </row>
    <row r="234" spans="1:65" s="2" customFormat="1" ht="16.5" customHeight="1">
      <c r="A234" s="33"/>
      <c r="B234" s="34"/>
      <c r="C234" s="172" t="s">
        <v>473</v>
      </c>
      <c r="D234" s="172" t="s">
        <v>135</v>
      </c>
      <c r="E234" s="173" t="s">
        <v>474</v>
      </c>
      <c r="F234" s="174" t="s">
        <v>475</v>
      </c>
      <c r="G234" s="175" t="s">
        <v>431</v>
      </c>
      <c r="H234" s="176">
        <v>2</v>
      </c>
      <c r="I234" s="177"/>
      <c r="J234" s="178">
        <f>ROUND(I234*H234,2)</f>
        <v>0</v>
      </c>
      <c r="K234" s="174" t="s">
        <v>139</v>
      </c>
      <c r="L234" s="38"/>
      <c r="M234" s="179" t="s">
        <v>20</v>
      </c>
      <c r="N234" s="180" t="s">
        <v>49</v>
      </c>
      <c r="O234" s="63"/>
      <c r="P234" s="181">
        <f>O234*H234</f>
        <v>0</v>
      </c>
      <c r="Q234" s="181">
        <v>8.4999999999999995E-4</v>
      </c>
      <c r="R234" s="181">
        <f>Q234*H234</f>
        <v>1.6999999999999999E-3</v>
      </c>
      <c r="S234" s="181">
        <v>0</v>
      </c>
      <c r="T234" s="182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83" t="s">
        <v>215</v>
      </c>
      <c r="AT234" s="183" t="s">
        <v>135</v>
      </c>
      <c r="AU234" s="183" t="s">
        <v>87</v>
      </c>
      <c r="AY234" s="16" t="s">
        <v>132</v>
      </c>
      <c r="BE234" s="184">
        <f>IF(N234="základní",J234,0)</f>
        <v>0</v>
      </c>
      <c r="BF234" s="184">
        <f>IF(N234="snížená",J234,0)</f>
        <v>0</v>
      </c>
      <c r="BG234" s="184">
        <f>IF(N234="zákl. přenesená",J234,0)</f>
        <v>0</v>
      </c>
      <c r="BH234" s="184">
        <f>IF(N234="sníž. přenesená",J234,0)</f>
        <v>0</v>
      </c>
      <c r="BI234" s="184">
        <f>IF(N234="nulová",J234,0)</f>
        <v>0</v>
      </c>
      <c r="BJ234" s="16" t="s">
        <v>22</v>
      </c>
      <c r="BK234" s="184">
        <f>ROUND(I234*H234,2)</f>
        <v>0</v>
      </c>
      <c r="BL234" s="16" t="s">
        <v>215</v>
      </c>
      <c r="BM234" s="183" t="s">
        <v>476</v>
      </c>
    </row>
    <row r="235" spans="1:65" s="2" customFormat="1">
      <c r="A235" s="33"/>
      <c r="B235" s="34"/>
      <c r="C235" s="35"/>
      <c r="D235" s="185" t="s">
        <v>142</v>
      </c>
      <c r="E235" s="35"/>
      <c r="F235" s="186" t="s">
        <v>477</v>
      </c>
      <c r="G235" s="35"/>
      <c r="H235" s="35"/>
      <c r="I235" s="187"/>
      <c r="J235" s="35"/>
      <c r="K235" s="35"/>
      <c r="L235" s="38"/>
      <c r="M235" s="188"/>
      <c r="N235" s="189"/>
      <c r="O235" s="63"/>
      <c r="P235" s="63"/>
      <c r="Q235" s="63"/>
      <c r="R235" s="63"/>
      <c r="S235" s="63"/>
      <c r="T235" s="64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T235" s="16" t="s">
        <v>142</v>
      </c>
      <c r="AU235" s="16" t="s">
        <v>87</v>
      </c>
    </row>
    <row r="236" spans="1:65" s="2" customFormat="1" ht="16.5" customHeight="1">
      <c r="A236" s="33"/>
      <c r="B236" s="34"/>
      <c r="C236" s="172" t="s">
        <v>478</v>
      </c>
      <c r="D236" s="172" t="s">
        <v>135</v>
      </c>
      <c r="E236" s="173" t="s">
        <v>479</v>
      </c>
      <c r="F236" s="174" t="s">
        <v>480</v>
      </c>
      <c r="G236" s="175" t="s">
        <v>176</v>
      </c>
      <c r="H236" s="176">
        <v>4</v>
      </c>
      <c r="I236" s="177"/>
      <c r="J236" s="178">
        <f>ROUND(I236*H236,2)</f>
        <v>0</v>
      </c>
      <c r="K236" s="174" t="s">
        <v>139</v>
      </c>
      <c r="L236" s="38"/>
      <c r="M236" s="179" t="s">
        <v>20</v>
      </c>
      <c r="N236" s="180" t="s">
        <v>49</v>
      </c>
      <c r="O236" s="63"/>
      <c r="P236" s="181">
        <f>O236*H236</f>
        <v>0</v>
      </c>
      <c r="Q236" s="181">
        <v>0</v>
      </c>
      <c r="R236" s="181">
        <f>Q236*H236</f>
        <v>0</v>
      </c>
      <c r="S236" s="181">
        <v>4.8999999999999998E-4</v>
      </c>
      <c r="T236" s="182">
        <f>S236*H236</f>
        <v>1.9599999999999999E-3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83" t="s">
        <v>215</v>
      </c>
      <c r="AT236" s="183" t="s">
        <v>135</v>
      </c>
      <c r="AU236" s="183" t="s">
        <v>87</v>
      </c>
      <c r="AY236" s="16" t="s">
        <v>132</v>
      </c>
      <c r="BE236" s="184">
        <f>IF(N236="základní",J236,0)</f>
        <v>0</v>
      </c>
      <c r="BF236" s="184">
        <f>IF(N236="snížená",J236,0)</f>
        <v>0</v>
      </c>
      <c r="BG236" s="184">
        <f>IF(N236="zákl. přenesená",J236,0)</f>
        <v>0</v>
      </c>
      <c r="BH236" s="184">
        <f>IF(N236="sníž. přenesená",J236,0)</f>
        <v>0</v>
      </c>
      <c r="BI236" s="184">
        <f>IF(N236="nulová",J236,0)</f>
        <v>0</v>
      </c>
      <c r="BJ236" s="16" t="s">
        <v>22</v>
      </c>
      <c r="BK236" s="184">
        <f>ROUND(I236*H236,2)</f>
        <v>0</v>
      </c>
      <c r="BL236" s="16" t="s">
        <v>215</v>
      </c>
      <c r="BM236" s="183" t="s">
        <v>481</v>
      </c>
    </row>
    <row r="237" spans="1:65" s="2" customFormat="1">
      <c r="A237" s="33"/>
      <c r="B237" s="34"/>
      <c r="C237" s="35"/>
      <c r="D237" s="185" t="s">
        <v>142</v>
      </c>
      <c r="E237" s="35"/>
      <c r="F237" s="186" t="s">
        <v>482</v>
      </c>
      <c r="G237" s="35"/>
      <c r="H237" s="35"/>
      <c r="I237" s="187"/>
      <c r="J237" s="35"/>
      <c r="K237" s="35"/>
      <c r="L237" s="38"/>
      <c r="M237" s="188"/>
      <c r="N237" s="189"/>
      <c r="O237" s="63"/>
      <c r="P237" s="63"/>
      <c r="Q237" s="63"/>
      <c r="R237" s="63"/>
      <c r="S237" s="63"/>
      <c r="T237" s="64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T237" s="16" t="s">
        <v>142</v>
      </c>
      <c r="AU237" s="16" t="s">
        <v>87</v>
      </c>
    </row>
    <row r="238" spans="1:65" s="2" customFormat="1" ht="16.5" customHeight="1">
      <c r="A238" s="33"/>
      <c r="B238" s="34"/>
      <c r="C238" s="172" t="s">
        <v>483</v>
      </c>
      <c r="D238" s="172" t="s">
        <v>135</v>
      </c>
      <c r="E238" s="173" t="s">
        <v>484</v>
      </c>
      <c r="F238" s="174" t="s">
        <v>485</v>
      </c>
      <c r="G238" s="175" t="s">
        <v>176</v>
      </c>
      <c r="H238" s="176">
        <v>1</v>
      </c>
      <c r="I238" s="177"/>
      <c r="J238" s="178">
        <f>ROUND(I238*H238,2)</f>
        <v>0</v>
      </c>
      <c r="K238" s="174" t="s">
        <v>139</v>
      </c>
      <c r="L238" s="38"/>
      <c r="M238" s="179" t="s">
        <v>20</v>
      </c>
      <c r="N238" s="180" t="s">
        <v>49</v>
      </c>
      <c r="O238" s="63"/>
      <c r="P238" s="181">
        <f>O238*H238</f>
        <v>0</v>
      </c>
      <c r="Q238" s="181">
        <v>0</v>
      </c>
      <c r="R238" s="181">
        <f>Q238*H238</f>
        <v>0</v>
      </c>
      <c r="S238" s="181">
        <v>5.4000000000000001E-4</v>
      </c>
      <c r="T238" s="182">
        <f>S238*H238</f>
        <v>5.4000000000000001E-4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83" t="s">
        <v>215</v>
      </c>
      <c r="AT238" s="183" t="s">
        <v>135</v>
      </c>
      <c r="AU238" s="183" t="s">
        <v>87</v>
      </c>
      <c r="AY238" s="16" t="s">
        <v>132</v>
      </c>
      <c r="BE238" s="184">
        <f>IF(N238="základní",J238,0)</f>
        <v>0</v>
      </c>
      <c r="BF238" s="184">
        <f>IF(N238="snížená",J238,0)</f>
        <v>0</v>
      </c>
      <c r="BG238" s="184">
        <f>IF(N238="zákl. přenesená",J238,0)</f>
        <v>0</v>
      </c>
      <c r="BH238" s="184">
        <f>IF(N238="sníž. přenesená",J238,0)</f>
        <v>0</v>
      </c>
      <c r="BI238" s="184">
        <f>IF(N238="nulová",J238,0)</f>
        <v>0</v>
      </c>
      <c r="BJ238" s="16" t="s">
        <v>22</v>
      </c>
      <c r="BK238" s="184">
        <f>ROUND(I238*H238,2)</f>
        <v>0</v>
      </c>
      <c r="BL238" s="16" t="s">
        <v>215</v>
      </c>
      <c r="BM238" s="183" t="s">
        <v>486</v>
      </c>
    </row>
    <row r="239" spans="1:65" s="2" customFormat="1">
      <c r="A239" s="33"/>
      <c r="B239" s="34"/>
      <c r="C239" s="35"/>
      <c r="D239" s="185" t="s">
        <v>142</v>
      </c>
      <c r="E239" s="35"/>
      <c r="F239" s="186" t="s">
        <v>487</v>
      </c>
      <c r="G239" s="35"/>
      <c r="H239" s="35"/>
      <c r="I239" s="187"/>
      <c r="J239" s="35"/>
      <c r="K239" s="35"/>
      <c r="L239" s="38"/>
      <c r="M239" s="188"/>
      <c r="N239" s="189"/>
      <c r="O239" s="63"/>
      <c r="P239" s="63"/>
      <c r="Q239" s="63"/>
      <c r="R239" s="63"/>
      <c r="S239" s="63"/>
      <c r="T239" s="64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T239" s="16" t="s">
        <v>142</v>
      </c>
      <c r="AU239" s="16" t="s">
        <v>87</v>
      </c>
    </row>
    <row r="240" spans="1:65" s="2" customFormat="1" ht="16.5" customHeight="1">
      <c r="A240" s="33"/>
      <c r="B240" s="34"/>
      <c r="C240" s="172" t="s">
        <v>488</v>
      </c>
      <c r="D240" s="172" t="s">
        <v>135</v>
      </c>
      <c r="E240" s="173" t="s">
        <v>489</v>
      </c>
      <c r="F240" s="174" t="s">
        <v>490</v>
      </c>
      <c r="G240" s="175" t="s">
        <v>431</v>
      </c>
      <c r="H240" s="176">
        <v>1</v>
      </c>
      <c r="I240" s="177"/>
      <c r="J240" s="178">
        <f>ROUND(I240*H240,2)</f>
        <v>0</v>
      </c>
      <c r="K240" s="174" t="s">
        <v>139</v>
      </c>
      <c r="L240" s="38"/>
      <c r="M240" s="179" t="s">
        <v>20</v>
      </c>
      <c r="N240" s="180" t="s">
        <v>49</v>
      </c>
      <c r="O240" s="63"/>
      <c r="P240" s="181">
        <f>O240*H240</f>
        <v>0</v>
      </c>
      <c r="Q240" s="181">
        <v>2.4000000000000001E-4</v>
      </c>
      <c r="R240" s="181">
        <f>Q240*H240</f>
        <v>2.4000000000000001E-4</v>
      </c>
      <c r="S240" s="181">
        <v>0</v>
      </c>
      <c r="T240" s="182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83" t="s">
        <v>215</v>
      </c>
      <c r="AT240" s="183" t="s">
        <v>135</v>
      </c>
      <c r="AU240" s="183" t="s">
        <v>87</v>
      </c>
      <c r="AY240" s="16" t="s">
        <v>132</v>
      </c>
      <c r="BE240" s="184">
        <f>IF(N240="základní",J240,0)</f>
        <v>0</v>
      </c>
      <c r="BF240" s="184">
        <f>IF(N240="snížená",J240,0)</f>
        <v>0</v>
      </c>
      <c r="BG240" s="184">
        <f>IF(N240="zákl. přenesená",J240,0)</f>
        <v>0</v>
      </c>
      <c r="BH240" s="184">
        <f>IF(N240="sníž. přenesená",J240,0)</f>
        <v>0</v>
      </c>
      <c r="BI240" s="184">
        <f>IF(N240="nulová",J240,0)</f>
        <v>0</v>
      </c>
      <c r="BJ240" s="16" t="s">
        <v>22</v>
      </c>
      <c r="BK240" s="184">
        <f>ROUND(I240*H240,2)</f>
        <v>0</v>
      </c>
      <c r="BL240" s="16" t="s">
        <v>215</v>
      </c>
      <c r="BM240" s="183" t="s">
        <v>491</v>
      </c>
    </row>
    <row r="241" spans="1:65" s="2" customFormat="1">
      <c r="A241" s="33"/>
      <c r="B241" s="34"/>
      <c r="C241" s="35"/>
      <c r="D241" s="185" t="s">
        <v>142</v>
      </c>
      <c r="E241" s="35"/>
      <c r="F241" s="186" t="s">
        <v>492</v>
      </c>
      <c r="G241" s="35"/>
      <c r="H241" s="35"/>
      <c r="I241" s="187"/>
      <c r="J241" s="35"/>
      <c r="K241" s="35"/>
      <c r="L241" s="38"/>
      <c r="M241" s="188"/>
      <c r="N241" s="189"/>
      <c r="O241" s="63"/>
      <c r="P241" s="63"/>
      <c r="Q241" s="63"/>
      <c r="R241" s="63"/>
      <c r="S241" s="63"/>
      <c r="T241" s="64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T241" s="16" t="s">
        <v>142</v>
      </c>
      <c r="AU241" s="16" t="s">
        <v>87</v>
      </c>
    </row>
    <row r="242" spans="1:65" s="2" customFormat="1" ht="16.5" customHeight="1">
      <c r="A242" s="33"/>
      <c r="B242" s="34"/>
      <c r="C242" s="172" t="s">
        <v>493</v>
      </c>
      <c r="D242" s="172" t="s">
        <v>135</v>
      </c>
      <c r="E242" s="173" t="s">
        <v>494</v>
      </c>
      <c r="F242" s="174" t="s">
        <v>495</v>
      </c>
      <c r="G242" s="175" t="s">
        <v>431</v>
      </c>
      <c r="H242" s="176">
        <v>1</v>
      </c>
      <c r="I242" s="177"/>
      <c r="J242" s="178">
        <f>ROUND(I242*H242,2)</f>
        <v>0</v>
      </c>
      <c r="K242" s="174" t="s">
        <v>139</v>
      </c>
      <c r="L242" s="38"/>
      <c r="M242" s="179" t="s">
        <v>20</v>
      </c>
      <c r="N242" s="180" t="s">
        <v>49</v>
      </c>
      <c r="O242" s="63"/>
      <c r="P242" s="181">
        <f>O242*H242</f>
        <v>0</v>
      </c>
      <c r="Q242" s="181">
        <v>0</v>
      </c>
      <c r="R242" s="181">
        <f>Q242*H242</f>
        <v>0</v>
      </c>
      <c r="S242" s="181">
        <v>1.56E-3</v>
      </c>
      <c r="T242" s="182">
        <f>S242*H242</f>
        <v>1.56E-3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83" t="s">
        <v>215</v>
      </c>
      <c r="AT242" s="183" t="s">
        <v>135</v>
      </c>
      <c r="AU242" s="183" t="s">
        <v>87</v>
      </c>
      <c r="AY242" s="16" t="s">
        <v>132</v>
      </c>
      <c r="BE242" s="184">
        <f>IF(N242="základní",J242,0)</f>
        <v>0</v>
      </c>
      <c r="BF242" s="184">
        <f>IF(N242="snížená",J242,0)</f>
        <v>0</v>
      </c>
      <c r="BG242" s="184">
        <f>IF(N242="zákl. přenesená",J242,0)</f>
        <v>0</v>
      </c>
      <c r="BH242" s="184">
        <f>IF(N242="sníž. přenesená",J242,0)</f>
        <v>0</v>
      </c>
      <c r="BI242" s="184">
        <f>IF(N242="nulová",J242,0)</f>
        <v>0</v>
      </c>
      <c r="BJ242" s="16" t="s">
        <v>22</v>
      </c>
      <c r="BK242" s="184">
        <f>ROUND(I242*H242,2)</f>
        <v>0</v>
      </c>
      <c r="BL242" s="16" t="s">
        <v>215</v>
      </c>
      <c r="BM242" s="183" t="s">
        <v>496</v>
      </c>
    </row>
    <row r="243" spans="1:65" s="2" customFormat="1">
      <c r="A243" s="33"/>
      <c r="B243" s="34"/>
      <c r="C243" s="35"/>
      <c r="D243" s="185" t="s">
        <v>142</v>
      </c>
      <c r="E243" s="35"/>
      <c r="F243" s="186" t="s">
        <v>497</v>
      </c>
      <c r="G243" s="35"/>
      <c r="H243" s="35"/>
      <c r="I243" s="187"/>
      <c r="J243" s="35"/>
      <c r="K243" s="35"/>
      <c r="L243" s="38"/>
      <c r="M243" s="188"/>
      <c r="N243" s="189"/>
      <c r="O243" s="63"/>
      <c r="P243" s="63"/>
      <c r="Q243" s="63"/>
      <c r="R243" s="63"/>
      <c r="S243" s="63"/>
      <c r="T243" s="64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T243" s="16" t="s">
        <v>142</v>
      </c>
      <c r="AU243" s="16" t="s">
        <v>87</v>
      </c>
    </row>
    <row r="244" spans="1:65" s="2" customFormat="1" ht="16.5" customHeight="1">
      <c r="A244" s="33"/>
      <c r="B244" s="34"/>
      <c r="C244" s="172" t="s">
        <v>498</v>
      </c>
      <c r="D244" s="172" t="s">
        <v>135</v>
      </c>
      <c r="E244" s="173" t="s">
        <v>499</v>
      </c>
      <c r="F244" s="174" t="s">
        <v>500</v>
      </c>
      <c r="G244" s="175" t="s">
        <v>431</v>
      </c>
      <c r="H244" s="176">
        <v>2</v>
      </c>
      <c r="I244" s="177"/>
      <c r="J244" s="178">
        <f>ROUND(I244*H244,2)</f>
        <v>0</v>
      </c>
      <c r="K244" s="174" t="s">
        <v>139</v>
      </c>
      <c r="L244" s="38"/>
      <c r="M244" s="179" t="s">
        <v>20</v>
      </c>
      <c r="N244" s="180" t="s">
        <v>49</v>
      </c>
      <c r="O244" s="63"/>
      <c r="P244" s="181">
        <f>O244*H244</f>
        <v>0</v>
      </c>
      <c r="Q244" s="181">
        <v>0</v>
      </c>
      <c r="R244" s="181">
        <f>Q244*H244</f>
        <v>0</v>
      </c>
      <c r="S244" s="181">
        <v>8.5999999999999998E-4</v>
      </c>
      <c r="T244" s="182">
        <f>S244*H244</f>
        <v>1.72E-3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83" t="s">
        <v>215</v>
      </c>
      <c r="AT244" s="183" t="s">
        <v>135</v>
      </c>
      <c r="AU244" s="183" t="s">
        <v>87</v>
      </c>
      <c r="AY244" s="16" t="s">
        <v>132</v>
      </c>
      <c r="BE244" s="184">
        <f>IF(N244="základní",J244,0)</f>
        <v>0</v>
      </c>
      <c r="BF244" s="184">
        <f>IF(N244="snížená",J244,0)</f>
        <v>0</v>
      </c>
      <c r="BG244" s="184">
        <f>IF(N244="zákl. přenesená",J244,0)</f>
        <v>0</v>
      </c>
      <c r="BH244" s="184">
        <f>IF(N244="sníž. přenesená",J244,0)</f>
        <v>0</v>
      </c>
      <c r="BI244" s="184">
        <f>IF(N244="nulová",J244,0)</f>
        <v>0</v>
      </c>
      <c r="BJ244" s="16" t="s">
        <v>22</v>
      </c>
      <c r="BK244" s="184">
        <f>ROUND(I244*H244,2)</f>
        <v>0</v>
      </c>
      <c r="BL244" s="16" t="s">
        <v>215</v>
      </c>
      <c r="BM244" s="183" t="s">
        <v>501</v>
      </c>
    </row>
    <row r="245" spans="1:65" s="2" customFormat="1">
      <c r="A245" s="33"/>
      <c r="B245" s="34"/>
      <c r="C245" s="35"/>
      <c r="D245" s="185" t="s">
        <v>142</v>
      </c>
      <c r="E245" s="35"/>
      <c r="F245" s="186" t="s">
        <v>502</v>
      </c>
      <c r="G245" s="35"/>
      <c r="H245" s="35"/>
      <c r="I245" s="187"/>
      <c r="J245" s="35"/>
      <c r="K245" s="35"/>
      <c r="L245" s="38"/>
      <c r="M245" s="188"/>
      <c r="N245" s="189"/>
      <c r="O245" s="63"/>
      <c r="P245" s="63"/>
      <c r="Q245" s="63"/>
      <c r="R245" s="63"/>
      <c r="S245" s="63"/>
      <c r="T245" s="64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T245" s="16" t="s">
        <v>142</v>
      </c>
      <c r="AU245" s="16" t="s">
        <v>87</v>
      </c>
    </row>
    <row r="246" spans="1:65" s="2" customFormat="1" ht="16.5" customHeight="1">
      <c r="A246" s="33"/>
      <c r="B246" s="34"/>
      <c r="C246" s="172" t="s">
        <v>503</v>
      </c>
      <c r="D246" s="172" t="s">
        <v>135</v>
      </c>
      <c r="E246" s="173" t="s">
        <v>504</v>
      </c>
      <c r="F246" s="174" t="s">
        <v>505</v>
      </c>
      <c r="G246" s="175" t="s">
        <v>431</v>
      </c>
      <c r="H246" s="176">
        <v>1</v>
      </c>
      <c r="I246" s="177"/>
      <c r="J246" s="178">
        <f>ROUND(I246*H246,2)</f>
        <v>0</v>
      </c>
      <c r="K246" s="174" t="s">
        <v>139</v>
      </c>
      <c r="L246" s="38"/>
      <c r="M246" s="179" t="s">
        <v>20</v>
      </c>
      <c r="N246" s="180" t="s">
        <v>49</v>
      </c>
      <c r="O246" s="63"/>
      <c r="P246" s="181">
        <f>O246*H246</f>
        <v>0</v>
      </c>
      <c r="Q246" s="181">
        <v>1.5399999999999999E-3</v>
      </c>
      <c r="R246" s="181">
        <f>Q246*H246</f>
        <v>1.5399999999999999E-3</v>
      </c>
      <c r="S246" s="181">
        <v>0</v>
      </c>
      <c r="T246" s="182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83" t="s">
        <v>215</v>
      </c>
      <c r="AT246" s="183" t="s">
        <v>135</v>
      </c>
      <c r="AU246" s="183" t="s">
        <v>87</v>
      </c>
      <c r="AY246" s="16" t="s">
        <v>132</v>
      </c>
      <c r="BE246" s="184">
        <f>IF(N246="základní",J246,0)</f>
        <v>0</v>
      </c>
      <c r="BF246" s="184">
        <f>IF(N246="snížená",J246,0)</f>
        <v>0</v>
      </c>
      <c r="BG246" s="184">
        <f>IF(N246="zákl. přenesená",J246,0)</f>
        <v>0</v>
      </c>
      <c r="BH246" s="184">
        <f>IF(N246="sníž. přenesená",J246,0)</f>
        <v>0</v>
      </c>
      <c r="BI246" s="184">
        <f>IF(N246="nulová",J246,0)</f>
        <v>0</v>
      </c>
      <c r="BJ246" s="16" t="s">
        <v>22</v>
      </c>
      <c r="BK246" s="184">
        <f>ROUND(I246*H246,2)</f>
        <v>0</v>
      </c>
      <c r="BL246" s="16" t="s">
        <v>215</v>
      </c>
      <c r="BM246" s="183" t="s">
        <v>506</v>
      </c>
    </row>
    <row r="247" spans="1:65" s="2" customFormat="1">
      <c r="A247" s="33"/>
      <c r="B247" s="34"/>
      <c r="C247" s="35"/>
      <c r="D247" s="185" t="s">
        <v>142</v>
      </c>
      <c r="E247" s="35"/>
      <c r="F247" s="186" t="s">
        <v>507</v>
      </c>
      <c r="G247" s="35"/>
      <c r="H247" s="35"/>
      <c r="I247" s="187"/>
      <c r="J247" s="35"/>
      <c r="K247" s="35"/>
      <c r="L247" s="38"/>
      <c r="M247" s="188"/>
      <c r="N247" s="189"/>
      <c r="O247" s="63"/>
      <c r="P247" s="63"/>
      <c r="Q247" s="63"/>
      <c r="R247" s="63"/>
      <c r="S247" s="63"/>
      <c r="T247" s="64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T247" s="16" t="s">
        <v>142</v>
      </c>
      <c r="AU247" s="16" t="s">
        <v>87</v>
      </c>
    </row>
    <row r="248" spans="1:65" s="2" customFormat="1" ht="16.5" customHeight="1">
      <c r="A248" s="33"/>
      <c r="B248" s="34"/>
      <c r="C248" s="172" t="s">
        <v>508</v>
      </c>
      <c r="D248" s="172" t="s">
        <v>135</v>
      </c>
      <c r="E248" s="173" t="s">
        <v>509</v>
      </c>
      <c r="F248" s="174" t="s">
        <v>510</v>
      </c>
      <c r="G248" s="175" t="s">
        <v>431</v>
      </c>
      <c r="H248" s="176">
        <v>1</v>
      </c>
      <c r="I248" s="177"/>
      <c r="J248" s="178">
        <f>ROUND(I248*H248,2)</f>
        <v>0</v>
      </c>
      <c r="K248" s="174" t="s">
        <v>139</v>
      </c>
      <c r="L248" s="38"/>
      <c r="M248" s="179" t="s">
        <v>20</v>
      </c>
      <c r="N248" s="180" t="s">
        <v>49</v>
      </c>
      <c r="O248" s="63"/>
      <c r="P248" s="181">
        <f>O248*H248</f>
        <v>0</v>
      </c>
      <c r="Q248" s="181">
        <v>1.8400000000000001E-3</v>
      </c>
      <c r="R248" s="181">
        <f>Q248*H248</f>
        <v>1.8400000000000001E-3</v>
      </c>
      <c r="S248" s="181">
        <v>0</v>
      </c>
      <c r="T248" s="182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83" t="s">
        <v>215</v>
      </c>
      <c r="AT248" s="183" t="s">
        <v>135</v>
      </c>
      <c r="AU248" s="183" t="s">
        <v>87</v>
      </c>
      <c r="AY248" s="16" t="s">
        <v>132</v>
      </c>
      <c r="BE248" s="184">
        <f>IF(N248="základní",J248,0)</f>
        <v>0</v>
      </c>
      <c r="BF248" s="184">
        <f>IF(N248="snížená",J248,0)</f>
        <v>0</v>
      </c>
      <c r="BG248" s="184">
        <f>IF(N248="zákl. přenesená",J248,0)</f>
        <v>0</v>
      </c>
      <c r="BH248" s="184">
        <f>IF(N248="sníž. přenesená",J248,0)</f>
        <v>0</v>
      </c>
      <c r="BI248" s="184">
        <f>IF(N248="nulová",J248,0)</f>
        <v>0</v>
      </c>
      <c r="BJ248" s="16" t="s">
        <v>22</v>
      </c>
      <c r="BK248" s="184">
        <f>ROUND(I248*H248,2)</f>
        <v>0</v>
      </c>
      <c r="BL248" s="16" t="s">
        <v>215</v>
      </c>
      <c r="BM248" s="183" t="s">
        <v>511</v>
      </c>
    </row>
    <row r="249" spans="1:65" s="2" customFormat="1">
      <c r="A249" s="33"/>
      <c r="B249" s="34"/>
      <c r="C249" s="35"/>
      <c r="D249" s="185" t="s">
        <v>142</v>
      </c>
      <c r="E249" s="35"/>
      <c r="F249" s="186" t="s">
        <v>512</v>
      </c>
      <c r="G249" s="35"/>
      <c r="H249" s="35"/>
      <c r="I249" s="187"/>
      <c r="J249" s="35"/>
      <c r="K249" s="35"/>
      <c r="L249" s="38"/>
      <c r="M249" s="188"/>
      <c r="N249" s="189"/>
      <c r="O249" s="63"/>
      <c r="P249" s="63"/>
      <c r="Q249" s="63"/>
      <c r="R249" s="63"/>
      <c r="S249" s="63"/>
      <c r="T249" s="64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T249" s="16" t="s">
        <v>142</v>
      </c>
      <c r="AU249" s="16" t="s">
        <v>87</v>
      </c>
    </row>
    <row r="250" spans="1:65" s="2" customFormat="1" ht="16.5" customHeight="1">
      <c r="A250" s="33"/>
      <c r="B250" s="34"/>
      <c r="C250" s="172" t="s">
        <v>513</v>
      </c>
      <c r="D250" s="172" t="s">
        <v>135</v>
      </c>
      <c r="E250" s="173" t="s">
        <v>514</v>
      </c>
      <c r="F250" s="174" t="s">
        <v>515</v>
      </c>
      <c r="G250" s="175" t="s">
        <v>176</v>
      </c>
      <c r="H250" s="176">
        <v>2</v>
      </c>
      <c r="I250" s="177"/>
      <c r="J250" s="178">
        <f>ROUND(I250*H250,2)</f>
        <v>0</v>
      </c>
      <c r="K250" s="174" t="s">
        <v>139</v>
      </c>
      <c r="L250" s="38"/>
      <c r="M250" s="179" t="s">
        <v>20</v>
      </c>
      <c r="N250" s="180" t="s">
        <v>49</v>
      </c>
      <c r="O250" s="63"/>
      <c r="P250" s="181">
        <f>O250*H250</f>
        <v>0</v>
      </c>
      <c r="Q250" s="181">
        <v>0</v>
      </c>
      <c r="R250" s="181">
        <f>Q250*H250</f>
        <v>0</v>
      </c>
      <c r="S250" s="181">
        <v>8.4999999999999995E-4</v>
      </c>
      <c r="T250" s="182">
        <f>S250*H250</f>
        <v>1.6999999999999999E-3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83" t="s">
        <v>215</v>
      </c>
      <c r="AT250" s="183" t="s">
        <v>135</v>
      </c>
      <c r="AU250" s="183" t="s">
        <v>87</v>
      </c>
      <c r="AY250" s="16" t="s">
        <v>132</v>
      </c>
      <c r="BE250" s="184">
        <f>IF(N250="základní",J250,0)</f>
        <v>0</v>
      </c>
      <c r="BF250" s="184">
        <f>IF(N250="snížená",J250,0)</f>
        <v>0</v>
      </c>
      <c r="BG250" s="184">
        <f>IF(N250="zákl. přenesená",J250,0)</f>
        <v>0</v>
      </c>
      <c r="BH250" s="184">
        <f>IF(N250="sníž. přenesená",J250,0)</f>
        <v>0</v>
      </c>
      <c r="BI250" s="184">
        <f>IF(N250="nulová",J250,0)</f>
        <v>0</v>
      </c>
      <c r="BJ250" s="16" t="s">
        <v>22</v>
      </c>
      <c r="BK250" s="184">
        <f>ROUND(I250*H250,2)</f>
        <v>0</v>
      </c>
      <c r="BL250" s="16" t="s">
        <v>215</v>
      </c>
      <c r="BM250" s="183" t="s">
        <v>516</v>
      </c>
    </row>
    <row r="251" spans="1:65" s="2" customFormat="1">
      <c r="A251" s="33"/>
      <c r="B251" s="34"/>
      <c r="C251" s="35"/>
      <c r="D251" s="185" t="s">
        <v>142</v>
      </c>
      <c r="E251" s="35"/>
      <c r="F251" s="186" t="s">
        <v>517</v>
      </c>
      <c r="G251" s="35"/>
      <c r="H251" s="35"/>
      <c r="I251" s="187"/>
      <c r="J251" s="35"/>
      <c r="K251" s="35"/>
      <c r="L251" s="38"/>
      <c r="M251" s="188"/>
      <c r="N251" s="189"/>
      <c r="O251" s="63"/>
      <c r="P251" s="63"/>
      <c r="Q251" s="63"/>
      <c r="R251" s="63"/>
      <c r="S251" s="63"/>
      <c r="T251" s="64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T251" s="16" t="s">
        <v>142</v>
      </c>
      <c r="AU251" s="16" t="s">
        <v>87</v>
      </c>
    </row>
    <row r="252" spans="1:65" s="2" customFormat="1" ht="16.5" customHeight="1">
      <c r="A252" s="33"/>
      <c r="B252" s="34"/>
      <c r="C252" s="172" t="s">
        <v>518</v>
      </c>
      <c r="D252" s="172" t="s">
        <v>135</v>
      </c>
      <c r="E252" s="173" t="s">
        <v>519</v>
      </c>
      <c r="F252" s="174" t="s">
        <v>520</v>
      </c>
      <c r="G252" s="175" t="s">
        <v>176</v>
      </c>
      <c r="H252" s="176">
        <v>1</v>
      </c>
      <c r="I252" s="177"/>
      <c r="J252" s="178">
        <f>ROUND(I252*H252,2)</f>
        <v>0</v>
      </c>
      <c r="K252" s="174" t="s">
        <v>139</v>
      </c>
      <c r="L252" s="38"/>
      <c r="M252" s="179" t="s">
        <v>20</v>
      </c>
      <c r="N252" s="180" t="s">
        <v>49</v>
      </c>
      <c r="O252" s="63"/>
      <c r="P252" s="181">
        <f>O252*H252</f>
        <v>0</v>
      </c>
      <c r="Q252" s="181">
        <v>5.5000000000000003E-4</v>
      </c>
      <c r="R252" s="181">
        <f>Q252*H252</f>
        <v>5.5000000000000003E-4</v>
      </c>
      <c r="S252" s="181">
        <v>0</v>
      </c>
      <c r="T252" s="182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83" t="s">
        <v>215</v>
      </c>
      <c r="AT252" s="183" t="s">
        <v>135</v>
      </c>
      <c r="AU252" s="183" t="s">
        <v>87</v>
      </c>
      <c r="AY252" s="16" t="s">
        <v>132</v>
      </c>
      <c r="BE252" s="184">
        <f>IF(N252="základní",J252,0)</f>
        <v>0</v>
      </c>
      <c r="BF252" s="184">
        <f>IF(N252="snížená",J252,0)</f>
        <v>0</v>
      </c>
      <c r="BG252" s="184">
        <f>IF(N252="zákl. přenesená",J252,0)</f>
        <v>0</v>
      </c>
      <c r="BH252" s="184">
        <f>IF(N252="sníž. přenesená",J252,0)</f>
        <v>0</v>
      </c>
      <c r="BI252" s="184">
        <f>IF(N252="nulová",J252,0)</f>
        <v>0</v>
      </c>
      <c r="BJ252" s="16" t="s">
        <v>22</v>
      </c>
      <c r="BK252" s="184">
        <f>ROUND(I252*H252,2)</f>
        <v>0</v>
      </c>
      <c r="BL252" s="16" t="s">
        <v>215</v>
      </c>
      <c r="BM252" s="183" t="s">
        <v>521</v>
      </c>
    </row>
    <row r="253" spans="1:65" s="2" customFormat="1">
      <c r="A253" s="33"/>
      <c r="B253" s="34"/>
      <c r="C253" s="35"/>
      <c r="D253" s="185" t="s">
        <v>142</v>
      </c>
      <c r="E253" s="35"/>
      <c r="F253" s="186" t="s">
        <v>522</v>
      </c>
      <c r="G253" s="35"/>
      <c r="H253" s="35"/>
      <c r="I253" s="187"/>
      <c r="J253" s="35"/>
      <c r="K253" s="35"/>
      <c r="L253" s="38"/>
      <c r="M253" s="188"/>
      <c r="N253" s="189"/>
      <c r="O253" s="63"/>
      <c r="P253" s="63"/>
      <c r="Q253" s="63"/>
      <c r="R253" s="63"/>
      <c r="S253" s="63"/>
      <c r="T253" s="64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T253" s="16" t="s">
        <v>142</v>
      </c>
      <c r="AU253" s="16" t="s">
        <v>87</v>
      </c>
    </row>
    <row r="254" spans="1:65" s="2" customFormat="1" ht="24.2" customHeight="1">
      <c r="A254" s="33"/>
      <c r="B254" s="34"/>
      <c r="C254" s="172" t="s">
        <v>523</v>
      </c>
      <c r="D254" s="172" t="s">
        <v>135</v>
      </c>
      <c r="E254" s="173" t="s">
        <v>524</v>
      </c>
      <c r="F254" s="174" t="s">
        <v>525</v>
      </c>
      <c r="G254" s="175" t="s">
        <v>263</v>
      </c>
      <c r="H254" s="200"/>
      <c r="I254" s="177"/>
      <c r="J254" s="178">
        <f>ROUND(I254*H254,2)</f>
        <v>0</v>
      </c>
      <c r="K254" s="174" t="s">
        <v>139</v>
      </c>
      <c r="L254" s="38"/>
      <c r="M254" s="179" t="s">
        <v>20</v>
      </c>
      <c r="N254" s="180" t="s">
        <v>49</v>
      </c>
      <c r="O254" s="63"/>
      <c r="P254" s="181">
        <f>O254*H254</f>
        <v>0</v>
      </c>
      <c r="Q254" s="181">
        <v>0</v>
      </c>
      <c r="R254" s="181">
        <f>Q254*H254</f>
        <v>0</v>
      </c>
      <c r="S254" s="181">
        <v>0</v>
      </c>
      <c r="T254" s="182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83" t="s">
        <v>215</v>
      </c>
      <c r="AT254" s="183" t="s">
        <v>135</v>
      </c>
      <c r="AU254" s="183" t="s">
        <v>87</v>
      </c>
      <c r="AY254" s="16" t="s">
        <v>132</v>
      </c>
      <c r="BE254" s="184">
        <f>IF(N254="základní",J254,0)</f>
        <v>0</v>
      </c>
      <c r="BF254" s="184">
        <f>IF(N254="snížená",J254,0)</f>
        <v>0</v>
      </c>
      <c r="BG254" s="184">
        <f>IF(N254="zákl. přenesená",J254,0)</f>
        <v>0</v>
      </c>
      <c r="BH254" s="184">
        <f>IF(N254="sníž. přenesená",J254,0)</f>
        <v>0</v>
      </c>
      <c r="BI254" s="184">
        <f>IF(N254="nulová",J254,0)</f>
        <v>0</v>
      </c>
      <c r="BJ254" s="16" t="s">
        <v>22</v>
      </c>
      <c r="BK254" s="184">
        <f>ROUND(I254*H254,2)</f>
        <v>0</v>
      </c>
      <c r="BL254" s="16" t="s">
        <v>215</v>
      </c>
      <c r="BM254" s="183" t="s">
        <v>526</v>
      </c>
    </row>
    <row r="255" spans="1:65" s="2" customFormat="1">
      <c r="A255" s="33"/>
      <c r="B255" s="34"/>
      <c r="C255" s="35"/>
      <c r="D255" s="185" t="s">
        <v>142</v>
      </c>
      <c r="E255" s="35"/>
      <c r="F255" s="186" t="s">
        <v>527</v>
      </c>
      <c r="G255" s="35"/>
      <c r="H255" s="35"/>
      <c r="I255" s="187"/>
      <c r="J255" s="35"/>
      <c r="K255" s="35"/>
      <c r="L255" s="38"/>
      <c r="M255" s="188"/>
      <c r="N255" s="189"/>
      <c r="O255" s="63"/>
      <c r="P255" s="63"/>
      <c r="Q255" s="63"/>
      <c r="R255" s="63"/>
      <c r="S255" s="63"/>
      <c r="T255" s="64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T255" s="16" t="s">
        <v>142</v>
      </c>
      <c r="AU255" s="16" t="s">
        <v>87</v>
      </c>
    </row>
    <row r="256" spans="1:65" s="12" customFormat="1" ht="22.9" customHeight="1">
      <c r="B256" s="156"/>
      <c r="C256" s="157"/>
      <c r="D256" s="158" t="s">
        <v>77</v>
      </c>
      <c r="E256" s="170" t="s">
        <v>528</v>
      </c>
      <c r="F256" s="170" t="s">
        <v>529</v>
      </c>
      <c r="G256" s="157"/>
      <c r="H256" s="157"/>
      <c r="I256" s="160"/>
      <c r="J256" s="171">
        <f>BK256</f>
        <v>0</v>
      </c>
      <c r="K256" s="157"/>
      <c r="L256" s="162"/>
      <c r="M256" s="163"/>
      <c r="N256" s="164"/>
      <c r="O256" s="164"/>
      <c r="P256" s="165">
        <f>SUM(P257:P262)</f>
        <v>0</v>
      </c>
      <c r="Q256" s="164"/>
      <c r="R256" s="165">
        <f>SUM(R257:R262)</f>
        <v>8.0000000000000007E-5</v>
      </c>
      <c r="S256" s="164"/>
      <c r="T256" s="166">
        <f>SUM(T257:T262)</f>
        <v>2.4930000000000001E-2</v>
      </c>
      <c r="AR256" s="167" t="s">
        <v>87</v>
      </c>
      <c r="AT256" s="168" t="s">
        <v>77</v>
      </c>
      <c r="AU256" s="168" t="s">
        <v>22</v>
      </c>
      <c r="AY256" s="167" t="s">
        <v>132</v>
      </c>
      <c r="BK256" s="169">
        <f>SUM(BK257:BK262)</f>
        <v>0</v>
      </c>
    </row>
    <row r="257" spans="1:65" s="2" customFormat="1" ht="16.5" customHeight="1">
      <c r="A257" s="33"/>
      <c r="B257" s="34"/>
      <c r="C257" s="172" t="s">
        <v>530</v>
      </c>
      <c r="D257" s="172" t="s">
        <v>135</v>
      </c>
      <c r="E257" s="173" t="s">
        <v>531</v>
      </c>
      <c r="F257" s="174" t="s">
        <v>532</v>
      </c>
      <c r="G257" s="175" t="s">
        <v>176</v>
      </c>
      <c r="H257" s="176">
        <v>1</v>
      </c>
      <c r="I257" s="177"/>
      <c r="J257" s="178">
        <f>ROUND(I257*H257,2)</f>
        <v>0</v>
      </c>
      <c r="K257" s="174" t="s">
        <v>139</v>
      </c>
      <c r="L257" s="38"/>
      <c r="M257" s="179" t="s">
        <v>20</v>
      </c>
      <c r="N257" s="180" t="s">
        <v>49</v>
      </c>
      <c r="O257" s="63"/>
      <c r="P257" s="181">
        <f>O257*H257</f>
        <v>0</v>
      </c>
      <c r="Q257" s="181">
        <v>8.0000000000000007E-5</v>
      </c>
      <c r="R257" s="181">
        <f>Q257*H257</f>
        <v>8.0000000000000007E-5</v>
      </c>
      <c r="S257" s="181">
        <v>2.4930000000000001E-2</v>
      </c>
      <c r="T257" s="182">
        <f>S257*H257</f>
        <v>2.4930000000000001E-2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83" t="s">
        <v>215</v>
      </c>
      <c r="AT257" s="183" t="s">
        <v>135</v>
      </c>
      <c r="AU257" s="183" t="s">
        <v>87</v>
      </c>
      <c r="AY257" s="16" t="s">
        <v>132</v>
      </c>
      <c r="BE257" s="184">
        <f>IF(N257="základní",J257,0)</f>
        <v>0</v>
      </c>
      <c r="BF257" s="184">
        <f>IF(N257="snížená",J257,0)</f>
        <v>0</v>
      </c>
      <c r="BG257" s="184">
        <f>IF(N257="zákl. přenesená",J257,0)</f>
        <v>0</v>
      </c>
      <c r="BH257" s="184">
        <f>IF(N257="sníž. přenesená",J257,0)</f>
        <v>0</v>
      </c>
      <c r="BI257" s="184">
        <f>IF(N257="nulová",J257,0)</f>
        <v>0</v>
      </c>
      <c r="BJ257" s="16" t="s">
        <v>22</v>
      </c>
      <c r="BK257" s="184">
        <f>ROUND(I257*H257,2)</f>
        <v>0</v>
      </c>
      <c r="BL257" s="16" t="s">
        <v>215</v>
      </c>
      <c r="BM257" s="183" t="s">
        <v>533</v>
      </c>
    </row>
    <row r="258" spans="1:65" s="2" customFormat="1">
      <c r="A258" s="33"/>
      <c r="B258" s="34"/>
      <c r="C258" s="35"/>
      <c r="D258" s="185" t="s">
        <v>142</v>
      </c>
      <c r="E258" s="35"/>
      <c r="F258" s="186" t="s">
        <v>534</v>
      </c>
      <c r="G258" s="35"/>
      <c r="H258" s="35"/>
      <c r="I258" s="187"/>
      <c r="J258" s="35"/>
      <c r="K258" s="35"/>
      <c r="L258" s="38"/>
      <c r="M258" s="188"/>
      <c r="N258" s="189"/>
      <c r="O258" s="63"/>
      <c r="P258" s="63"/>
      <c r="Q258" s="63"/>
      <c r="R258" s="63"/>
      <c r="S258" s="63"/>
      <c r="T258" s="64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T258" s="16" t="s">
        <v>142</v>
      </c>
      <c r="AU258" s="16" t="s">
        <v>87</v>
      </c>
    </row>
    <row r="259" spans="1:65" s="2" customFormat="1" ht="16.5" customHeight="1">
      <c r="A259" s="33"/>
      <c r="B259" s="34"/>
      <c r="C259" s="172" t="s">
        <v>535</v>
      </c>
      <c r="D259" s="172" t="s">
        <v>135</v>
      </c>
      <c r="E259" s="173" t="s">
        <v>536</v>
      </c>
      <c r="F259" s="174" t="s">
        <v>537</v>
      </c>
      <c r="G259" s="175" t="s">
        <v>176</v>
      </c>
      <c r="H259" s="176">
        <v>1</v>
      </c>
      <c r="I259" s="177"/>
      <c r="J259" s="178">
        <f>ROUND(I259*H259,2)</f>
        <v>0</v>
      </c>
      <c r="K259" s="174" t="s">
        <v>139</v>
      </c>
      <c r="L259" s="38"/>
      <c r="M259" s="179" t="s">
        <v>20</v>
      </c>
      <c r="N259" s="180" t="s">
        <v>49</v>
      </c>
      <c r="O259" s="63"/>
      <c r="P259" s="181">
        <f>O259*H259</f>
        <v>0</v>
      </c>
      <c r="Q259" s="181">
        <v>0</v>
      </c>
      <c r="R259" s="181">
        <f>Q259*H259</f>
        <v>0</v>
      </c>
      <c r="S259" s="181">
        <v>0</v>
      </c>
      <c r="T259" s="182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83" t="s">
        <v>215</v>
      </c>
      <c r="AT259" s="183" t="s">
        <v>135</v>
      </c>
      <c r="AU259" s="183" t="s">
        <v>87</v>
      </c>
      <c r="AY259" s="16" t="s">
        <v>132</v>
      </c>
      <c r="BE259" s="184">
        <f>IF(N259="základní",J259,0)</f>
        <v>0</v>
      </c>
      <c r="BF259" s="184">
        <f>IF(N259="snížená",J259,0)</f>
        <v>0</v>
      </c>
      <c r="BG259" s="184">
        <f>IF(N259="zákl. přenesená",J259,0)</f>
        <v>0</v>
      </c>
      <c r="BH259" s="184">
        <f>IF(N259="sníž. přenesená",J259,0)</f>
        <v>0</v>
      </c>
      <c r="BI259" s="184">
        <f>IF(N259="nulová",J259,0)</f>
        <v>0</v>
      </c>
      <c r="BJ259" s="16" t="s">
        <v>22</v>
      </c>
      <c r="BK259" s="184">
        <f>ROUND(I259*H259,2)</f>
        <v>0</v>
      </c>
      <c r="BL259" s="16" t="s">
        <v>215</v>
      </c>
      <c r="BM259" s="183" t="s">
        <v>538</v>
      </c>
    </row>
    <row r="260" spans="1:65" s="2" customFormat="1">
      <c r="A260" s="33"/>
      <c r="B260" s="34"/>
      <c r="C260" s="35"/>
      <c r="D260" s="185" t="s">
        <v>142</v>
      </c>
      <c r="E260" s="35"/>
      <c r="F260" s="186" t="s">
        <v>539</v>
      </c>
      <c r="G260" s="35"/>
      <c r="H260" s="35"/>
      <c r="I260" s="187"/>
      <c r="J260" s="35"/>
      <c r="K260" s="35"/>
      <c r="L260" s="38"/>
      <c r="M260" s="188"/>
      <c r="N260" s="189"/>
      <c r="O260" s="63"/>
      <c r="P260" s="63"/>
      <c r="Q260" s="63"/>
      <c r="R260" s="63"/>
      <c r="S260" s="63"/>
      <c r="T260" s="64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T260" s="16" t="s">
        <v>142</v>
      </c>
      <c r="AU260" s="16" t="s">
        <v>87</v>
      </c>
    </row>
    <row r="261" spans="1:65" s="2" customFormat="1" ht="24.2" customHeight="1">
      <c r="A261" s="33"/>
      <c r="B261" s="34"/>
      <c r="C261" s="172" t="s">
        <v>540</v>
      </c>
      <c r="D261" s="172" t="s">
        <v>135</v>
      </c>
      <c r="E261" s="173" t="s">
        <v>541</v>
      </c>
      <c r="F261" s="174" t="s">
        <v>542</v>
      </c>
      <c r="G261" s="175" t="s">
        <v>263</v>
      </c>
      <c r="H261" s="200"/>
      <c r="I261" s="177"/>
      <c r="J261" s="178">
        <f>ROUND(I261*H261,2)</f>
        <v>0</v>
      </c>
      <c r="K261" s="174" t="s">
        <v>139</v>
      </c>
      <c r="L261" s="38"/>
      <c r="M261" s="179" t="s">
        <v>20</v>
      </c>
      <c r="N261" s="180" t="s">
        <v>49</v>
      </c>
      <c r="O261" s="63"/>
      <c r="P261" s="181">
        <f>O261*H261</f>
        <v>0</v>
      </c>
      <c r="Q261" s="181">
        <v>0</v>
      </c>
      <c r="R261" s="181">
        <f>Q261*H261</f>
        <v>0</v>
      </c>
      <c r="S261" s="181">
        <v>0</v>
      </c>
      <c r="T261" s="182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83" t="s">
        <v>215</v>
      </c>
      <c r="AT261" s="183" t="s">
        <v>135</v>
      </c>
      <c r="AU261" s="183" t="s">
        <v>87</v>
      </c>
      <c r="AY261" s="16" t="s">
        <v>132</v>
      </c>
      <c r="BE261" s="184">
        <f>IF(N261="základní",J261,0)</f>
        <v>0</v>
      </c>
      <c r="BF261" s="184">
        <f>IF(N261="snížená",J261,0)</f>
        <v>0</v>
      </c>
      <c r="BG261" s="184">
        <f>IF(N261="zákl. přenesená",J261,0)</f>
        <v>0</v>
      </c>
      <c r="BH261" s="184">
        <f>IF(N261="sníž. přenesená",J261,0)</f>
        <v>0</v>
      </c>
      <c r="BI261" s="184">
        <f>IF(N261="nulová",J261,0)</f>
        <v>0</v>
      </c>
      <c r="BJ261" s="16" t="s">
        <v>22</v>
      </c>
      <c r="BK261" s="184">
        <f>ROUND(I261*H261,2)</f>
        <v>0</v>
      </c>
      <c r="BL261" s="16" t="s">
        <v>215</v>
      </c>
      <c r="BM261" s="183" t="s">
        <v>543</v>
      </c>
    </row>
    <row r="262" spans="1:65" s="2" customFormat="1">
      <c r="A262" s="33"/>
      <c r="B262" s="34"/>
      <c r="C262" s="35"/>
      <c r="D262" s="185" t="s">
        <v>142</v>
      </c>
      <c r="E262" s="35"/>
      <c r="F262" s="186" t="s">
        <v>544</v>
      </c>
      <c r="G262" s="35"/>
      <c r="H262" s="35"/>
      <c r="I262" s="187"/>
      <c r="J262" s="35"/>
      <c r="K262" s="35"/>
      <c r="L262" s="38"/>
      <c r="M262" s="188"/>
      <c r="N262" s="189"/>
      <c r="O262" s="63"/>
      <c r="P262" s="63"/>
      <c r="Q262" s="63"/>
      <c r="R262" s="63"/>
      <c r="S262" s="63"/>
      <c r="T262" s="64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T262" s="16" t="s">
        <v>142</v>
      </c>
      <c r="AU262" s="16" t="s">
        <v>87</v>
      </c>
    </row>
    <row r="263" spans="1:65" s="12" customFormat="1" ht="22.9" customHeight="1">
      <c r="B263" s="156"/>
      <c r="C263" s="157"/>
      <c r="D263" s="158" t="s">
        <v>77</v>
      </c>
      <c r="E263" s="170" t="s">
        <v>545</v>
      </c>
      <c r="F263" s="170" t="s">
        <v>546</v>
      </c>
      <c r="G263" s="157"/>
      <c r="H263" s="157"/>
      <c r="I263" s="160"/>
      <c r="J263" s="171">
        <f>BK263</f>
        <v>0</v>
      </c>
      <c r="K263" s="157"/>
      <c r="L263" s="162"/>
      <c r="M263" s="163"/>
      <c r="N263" s="164"/>
      <c r="O263" s="164"/>
      <c r="P263" s="165">
        <f>P264</f>
        <v>0</v>
      </c>
      <c r="Q263" s="164"/>
      <c r="R263" s="165">
        <f>R264</f>
        <v>0</v>
      </c>
      <c r="S263" s="164"/>
      <c r="T263" s="166">
        <f>T264</f>
        <v>0</v>
      </c>
      <c r="AR263" s="167" t="s">
        <v>87</v>
      </c>
      <c r="AT263" s="168" t="s">
        <v>77</v>
      </c>
      <c r="AU263" s="168" t="s">
        <v>22</v>
      </c>
      <c r="AY263" s="167" t="s">
        <v>132</v>
      </c>
      <c r="BK263" s="169">
        <f>BK264</f>
        <v>0</v>
      </c>
    </row>
    <row r="264" spans="1:65" s="2" customFormat="1" ht="16.5" customHeight="1">
      <c r="A264" s="33"/>
      <c r="B264" s="34"/>
      <c r="C264" s="172" t="s">
        <v>547</v>
      </c>
      <c r="D264" s="172" t="s">
        <v>135</v>
      </c>
      <c r="E264" s="173" t="s">
        <v>548</v>
      </c>
      <c r="F264" s="174" t="s">
        <v>549</v>
      </c>
      <c r="G264" s="175" t="s">
        <v>286</v>
      </c>
      <c r="H264" s="176">
        <v>1</v>
      </c>
      <c r="I264" s="177"/>
      <c r="J264" s="178">
        <f>ROUND(I264*H264,2)</f>
        <v>0</v>
      </c>
      <c r="K264" s="174" t="s">
        <v>20</v>
      </c>
      <c r="L264" s="38"/>
      <c r="M264" s="179" t="s">
        <v>20</v>
      </c>
      <c r="N264" s="180" t="s">
        <v>49</v>
      </c>
      <c r="O264" s="63"/>
      <c r="P264" s="181">
        <f>O264*H264</f>
        <v>0</v>
      </c>
      <c r="Q264" s="181">
        <v>0</v>
      </c>
      <c r="R264" s="181">
        <f>Q264*H264</f>
        <v>0</v>
      </c>
      <c r="S264" s="181">
        <v>0</v>
      </c>
      <c r="T264" s="182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83" t="s">
        <v>215</v>
      </c>
      <c r="AT264" s="183" t="s">
        <v>135</v>
      </c>
      <c r="AU264" s="183" t="s">
        <v>87</v>
      </c>
      <c r="AY264" s="16" t="s">
        <v>132</v>
      </c>
      <c r="BE264" s="184">
        <f>IF(N264="základní",J264,0)</f>
        <v>0</v>
      </c>
      <c r="BF264" s="184">
        <f>IF(N264="snížená",J264,0)</f>
        <v>0</v>
      </c>
      <c r="BG264" s="184">
        <f>IF(N264="zákl. přenesená",J264,0)</f>
        <v>0</v>
      </c>
      <c r="BH264" s="184">
        <f>IF(N264="sníž. přenesená",J264,0)</f>
        <v>0</v>
      </c>
      <c r="BI264" s="184">
        <f>IF(N264="nulová",J264,0)</f>
        <v>0</v>
      </c>
      <c r="BJ264" s="16" t="s">
        <v>22</v>
      </c>
      <c r="BK264" s="184">
        <f>ROUND(I264*H264,2)</f>
        <v>0</v>
      </c>
      <c r="BL264" s="16" t="s">
        <v>215</v>
      </c>
      <c r="BM264" s="183" t="s">
        <v>550</v>
      </c>
    </row>
    <row r="265" spans="1:65" s="12" customFormat="1" ht="22.9" customHeight="1">
      <c r="B265" s="156"/>
      <c r="C265" s="157"/>
      <c r="D265" s="158" t="s">
        <v>77</v>
      </c>
      <c r="E265" s="170" t="s">
        <v>551</v>
      </c>
      <c r="F265" s="170" t="s">
        <v>552</v>
      </c>
      <c r="G265" s="157"/>
      <c r="H265" s="157"/>
      <c r="I265" s="160"/>
      <c r="J265" s="171">
        <f>BK265</f>
        <v>0</v>
      </c>
      <c r="K265" s="157"/>
      <c r="L265" s="162"/>
      <c r="M265" s="163"/>
      <c r="N265" s="164"/>
      <c r="O265" s="164"/>
      <c r="P265" s="165">
        <f>P266</f>
        <v>0</v>
      </c>
      <c r="Q265" s="164"/>
      <c r="R265" s="165">
        <f>R266</f>
        <v>0</v>
      </c>
      <c r="S265" s="164"/>
      <c r="T265" s="166">
        <f>T266</f>
        <v>0</v>
      </c>
      <c r="AR265" s="167" t="s">
        <v>87</v>
      </c>
      <c r="AT265" s="168" t="s">
        <v>77</v>
      </c>
      <c r="AU265" s="168" t="s">
        <v>22</v>
      </c>
      <c r="AY265" s="167" t="s">
        <v>132</v>
      </c>
      <c r="BK265" s="169">
        <f>BK266</f>
        <v>0</v>
      </c>
    </row>
    <row r="266" spans="1:65" s="2" customFormat="1" ht="16.5" customHeight="1">
      <c r="A266" s="33"/>
      <c r="B266" s="34"/>
      <c r="C266" s="172" t="s">
        <v>553</v>
      </c>
      <c r="D266" s="172" t="s">
        <v>135</v>
      </c>
      <c r="E266" s="173" t="s">
        <v>554</v>
      </c>
      <c r="F266" s="174" t="s">
        <v>555</v>
      </c>
      <c r="G266" s="175" t="s">
        <v>176</v>
      </c>
      <c r="H266" s="176">
        <v>1</v>
      </c>
      <c r="I266" s="177"/>
      <c r="J266" s="178">
        <f>ROUND(I266*H266,2)</f>
        <v>0</v>
      </c>
      <c r="K266" s="174" t="s">
        <v>20</v>
      </c>
      <c r="L266" s="38"/>
      <c r="M266" s="179" t="s">
        <v>20</v>
      </c>
      <c r="N266" s="180" t="s">
        <v>49</v>
      </c>
      <c r="O266" s="63"/>
      <c r="P266" s="181">
        <f>O266*H266</f>
        <v>0</v>
      </c>
      <c r="Q266" s="181">
        <v>0</v>
      </c>
      <c r="R266" s="181">
        <f>Q266*H266</f>
        <v>0</v>
      </c>
      <c r="S266" s="181">
        <v>0</v>
      </c>
      <c r="T266" s="182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83" t="s">
        <v>215</v>
      </c>
      <c r="AT266" s="183" t="s">
        <v>135</v>
      </c>
      <c r="AU266" s="183" t="s">
        <v>87</v>
      </c>
      <c r="AY266" s="16" t="s">
        <v>132</v>
      </c>
      <c r="BE266" s="184">
        <f>IF(N266="základní",J266,0)</f>
        <v>0</v>
      </c>
      <c r="BF266" s="184">
        <f>IF(N266="snížená",J266,0)</f>
        <v>0</v>
      </c>
      <c r="BG266" s="184">
        <f>IF(N266="zákl. přenesená",J266,0)</f>
        <v>0</v>
      </c>
      <c r="BH266" s="184">
        <f>IF(N266="sníž. přenesená",J266,0)</f>
        <v>0</v>
      </c>
      <c r="BI266" s="184">
        <f>IF(N266="nulová",J266,0)</f>
        <v>0</v>
      </c>
      <c r="BJ266" s="16" t="s">
        <v>22</v>
      </c>
      <c r="BK266" s="184">
        <f>ROUND(I266*H266,2)</f>
        <v>0</v>
      </c>
      <c r="BL266" s="16" t="s">
        <v>215</v>
      </c>
      <c r="BM266" s="183" t="s">
        <v>556</v>
      </c>
    </row>
    <row r="267" spans="1:65" s="12" customFormat="1" ht="22.9" customHeight="1">
      <c r="B267" s="156"/>
      <c r="C267" s="157"/>
      <c r="D267" s="158" t="s">
        <v>77</v>
      </c>
      <c r="E267" s="170" t="s">
        <v>557</v>
      </c>
      <c r="F267" s="170" t="s">
        <v>558</v>
      </c>
      <c r="G267" s="157"/>
      <c r="H267" s="157"/>
      <c r="I267" s="160"/>
      <c r="J267" s="171">
        <f>BK267</f>
        <v>0</v>
      </c>
      <c r="K267" s="157"/>
      <c r="L267" s="162"/>
      <c r="M267" s="163"/>
      <c r="N267" s="164"/>
      <c r="O267" s="164"/>
      <c r="P267" s="165">
        <f>SUM(P268:P276)</f>
        <v>0</v>
      </c>
      <c r="Q267" s="164"/>
      <c r="R267" s="165">
        <f>SUM(R268:R276)</f>
        <v>2.3349999999999999E-2</v>
      </c>
      <c r="S267" s="164"/>
      <c r="T267" s="166">
        <f>SUM(T268:T276)</f>
        <v>0</v>
      </c>
      <c r="AR267" s="167" t="s">
        <v>87</v>
      </c>
      <c r="AT267" s="168" t="s">
        <v>77</v>
      </c>
      <c r="AU267" s="168" t="s">
        <v>22</v>
      </c>
      <c r="AY267" s="167" t="s">
        <v>132</v>
      </c>
      <c r="BK267" s="169">
        <f>SUM(BK268:BK276)</f>
        <v>0</v>
      </c>
    </row>
    <row r="268" spans="1:65" s="2" customFormat="1" ht="24.2" customHeight="1">
      <c r="A268" s="33"/>
      <c r="B268" s="34"/>
      <c r="C268" s="172" t="s">
        <v>559</v>
      </c>
      <c r="D268" s="172" t="s">
        <v>135</v>
      </c>
      <c r="E268" s="173" t="s">
        <v>560</v>
      </c>
      <c r="F268" s="174" t="s">
        <v>561</v>
      </c>
      <c r="G268" s="175" t="s">
        <v>176</v>
      </c>
      <c r="H268" s="176">
        <v>1</v>
      </c>
      <c r="I268" s="177"/>
      <c r="J268" s="178">
        <f>ROUND(I268*H268,2)</f>
        <v>0</v>
      </c>
      <c r="K268" s="174" t="s">
        <v>139</v>
      </c>
      <c r="L268" s="38"/>
      <c r="M268" s="179" t="s">
        <v>20</v>
      </c>
      <c r="N268" s="180" t="s">
        <v>49</v>
      </c>
      <c r="O268" s="63"/>
      <c r="P268" s="181">
        <f>O268*H268</f>
        <v>0</v>
      </c>
      <c r="Q268" s="181">
        <v>0</v>
      </c>
      <c r="R268" s="181">
        <f>Q268*H268</f>
        <v>0</v>
      </c>
      <c r="S268" s="181">
        <v>0</v>
      </c>
      <c r="T268" s="182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83" t="s">
        <v>215</v>
      </c>
      <c r="AT268" s="183" t="s">
        <v>135</v>
      </c>
      <c r="AU268" s="183" t="s">
        <v>87</v>
      </c>
      <c r="AY268" s="16" t="s">
        <v>132</v>
      </c>
      <c r="BE268" s="184">
        <f>IF(N268="základní",J268,0)</f>
        <v>0</v>
      </c>
      <c r="BF268" s="184">
        <f>IF(N268="snížená",J268,0)</f>
        <v>0</v>
      </c>
      <c r="BG268" s="184">
        <f>IF(N268="zákl. přenesená",J268,0)</f>
        <v>0</v>
      </c>
      <c r="BH268" s="184">
        <f>IF(N268="sníž. přenesená",J268,0)</f>
        <v>0</v>
      </c>
      <c r="BI268" s="184">
        <f>IF(N268="nulová",J268,0)</f>
        <v>0</v>
      </c>
      <c r="BJ268" s="16" t="s">
        <v>22</v>
      </c>
      <c r="BK268" s="184">
        <f>ROUND(I268*H268,2)</f>
        <v>0</v>
      </c>
      <c r="BL268" s="16" t="s">
        <v>215</v>
      </c>
      <c r="BM268" s="183" t="s">
        <v>562</v>
      </c>
    </row>
    <row r="269" spans="1:65" s="2" customFormat="1">
      <c r="A269" s="33"/>
      <c r="B269" s="34"/>
      <c r="C269" s="35"/>
      <c r="D269" s="185" t="s">
        <v>142</v>
      </c>
      <c r="E269" s="35"/>
      <c r="F269" s="186" t="s">
        <v>563</v>
      </c>
      <c r="G269" s="35"/>
      <c r="H269" s="35"/>
      <c r="I269" s="187"/>
      <c r="J269" s="35"/>
      <c r="K269" s="35"/>
      <c r="L269" s="38"/>
      <c r="M269" s="188"/>
      <c r="N269" s="189"/>
      <c r="O269" s="63"/>
      <c r="P269" s="63"/>
      <c r="Q269" s="63"/>
      <c r="R269" s="63"/>
      <c r="S269" s="63"/>
      <c r="T269" s="64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T269" s="16" t="s">
        <v>142</v>
      </c>
      <c r="AU269" s="16" t="s">
        <v>87</v>
      </c>
    </row>
    <row r="270" spans="1:65" s="2" customFormat="1" ht="16.5" customHeight="1">
      <c r="A270" s="33"/>
      <c r="B270" s="34"/>
      <c r="C270" s="190" t="s">
        <v>564</v>
      </c>
      <c r="D270" s="190" t="s">
        <v>180</v>
      </c>
      <c r="E270" s="191" t="s">
        <v>565</v>
      </c>
      <c r="F270" s="192" t="s">
        <v>566</v>
      </c>
      <c r="G270" s="193" t="s">
        <v>176</v>
      </c>
      <c r="H270" s="194">
        <v>1</v>
      </c>
      <c r="I270" s="195"/>
      <c r="J270" s="196">
        <f>ROUND(I270*H270,2)</f>
        <v>0</v>
      </c>
      <c r="K270" s="192" t="s">
        <v>139</v>
      </c>
      <c r="L270" s="197"/>
      <c r="M270" s="198" t="s">
        <v>20</v>
      </c>
      <c r="N270" s="199" t="s">
        <v>49</v>
      </c>
      <c r="O270" s="63"/>
      <c r="P270" s="181">
        <f>O270*H270</f>
        <v>0</v>
      </c>
      <c r="Q270" s="181">
        <v>2.1999999999999999E-2</v>
      </c>
      <c r="R270" s="181">
        <f>Q270*H270</f>
        <v>2.1999999999999999E-2</v>
      </c>
      <c r="S270" s="181">
        <v>0</v>
      </c>
      <c r="T270" s="182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83" t="s">
        <v>304</v>
      </c>
      <c r="AT270" s="183" t="s">
        <v>180</v>
      </c>
      <c r="AU270" s="183" t="s">
        <v>87</v>
      </c>
      <c r="AY270" s="16" t="s">
        <v>132</v>
      </c>
      <c r="BE270" s="184">
        <f>IF(N270="základní",J270,0)</f>
        <v>0</v>
      </c>
      <c r="BF270" s="184">
        <f>IF(N270="snížená",J270,0)</f>
        <v>0</v>
      </c>
      <c r="BG270" s="184">
        <f>IF(N270="zákl. přenesená",J270,0)</f>
        <v>0</v>
      </c>
      <c r="BH270" s="184">
        <f>IF(N270="sníž. přenesená",J270,0)</f>
        <v>0</v>
      </c>
      <c r="BI270" s="184">
        <f>IF(N270="nulová",J270,0)</f>
        <v>0</v>
      </c>
      <c r="BJ270" s="16" t="s">
        <v>22</v>
      </c>
      <c r="BK270" s="184">
        <f>ROUND(I270*H270,2)</f>
        <v>0</v>
      </c>
      <c r="BL270" s="16" t="s">
        <v>215</v>
      </c>
      <c r="BM270" s="183" t="s">
        <v>567</v>
      </c>
    </row>
    <row r="271" spans="1:65" s="2" customFormat="1" ht="16.5" customHeight="1">
      <c r="A271" s="33"/>
      <c r="B271" s="34"/>
      <c r="C271" s="190" t="s">
        <v>568</v>
      </c>
      <c r="D271" s="190" t="s">
        <v>180</v>
      </c>
      <c r="E271" s="191" t="s">
        <v>569</v>
      </c>
      <c r="F271" s="192" t="s">
        <v>570</v>
      </c>
      <c r="G271" s="193" t="s">
        <v>176</v>
      </c>
      <c r="H271" s="194">
        <v>1</v>
      </c>
      <c r="I271" s="195"/>
      <c r="J271" s="196">
        <f>ROUND(I271*H271,2)</f>
        <v>0</v>
      </c>
      <c r="K271" s="192" t="s">
        <v>139</v>
      </c>
      <c r="L271" s="197"/>
      <c r="M271" s="198" t="s">
        <v>20</v>
      </c>
      <c r="N271" s="199" t="s">
        <v>49</v>
      </c>
      <c r="O271" s="63"/>
      <c r="P271" s="181">
        <f>O271*H271</f>
        <v>0</v>
      </c>
      <c r="Q271" s="181">
        <v>1.1999999999999999E-3</v>
      </c>
      <c r="R271" s="181">
        <f>Q271*H271</f>
        <v>1.1999999999999999E-3</v>
      </c>
      <c r="S271" s="181">
        <v>0</v>
      </c>
      <c r="T271" s="182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83" t="s">
        <v>304</v>
      </c>
      <c r="AT271" s="183" t="s">
        <v>180</v>
      </c>
      <c r="AU271" s="183" t="s">
        <v>87</v>
      </c>
      <c r="AY271" s="16" t="s">
        <v>132</v>
      </c>
      <c r="BE271" s="184">
        <f>IF(N271="základní",J271,0)</f>
        <v>0</v>
      </c>
      <c r="BF271" s="184">
        <f>IF(N271="snížená",J271,0)</f>
        <v>0</v>
      </c>
      <c r="BG271" s="184">
        <f>IF(N271="zákl. přenesená",J271,0)</f>
        <v>0</v>
      </c>
      <c r="BH271" s="184">
        <f>IF(N271="sníž. přenesená",J271,0)</f>
        <v>0</v>
      </c>
      <c r="BI271" s="184">
        <f>IF(N271="nulová",J271,0)</f>
        <v>0</v>
      </c>
      <c r="BJ271" s="16" t="s">
        <v>22</v>
      </c>
      <c r="BK271" s="184">
        <f>ROUND(I271*H271,2)</f>
        <v>0</v>
      </c>
      <c r="BL271" s="16" t="s">
        <v>215</v>
      </c>
      <c r="BM271" s="183" t="s">
        <v>571</v>
      </c>
    </row>
    <row r="272" spans="1:65" s="2" customFormat="1" ht="16.5" customHeight="1">
      <c r="A272" s="33"/>
      <c r="B272" s="34"/>
      <c r="C272" s="172" t="s">
        <v>572</v>
      </c>
      <c r="D272" s="172" t="s">
        <v>135</v>
      </c>
      <c r="E272" s="173" t="s">
        <v>573</v>
      </c>
      <c r="F272" s="174" t="s">
        <v>574</v>
      </c>
      <c r="G272" s="175" t="s">
        <v>176</v>
      </c>
      <c r="H272" s="176">
        <v>1</v>
      </c>
      <c r="I272" s="177"/>
      <c r="J272" s="178">
        <f>ROUND(I272*H272,2)</f>
        <v>0</v>
      </c>
      <c r="K272" s="174" t="s">
        <v>139</v>
      </c>
      <c r="L272" s="38"/>
      <c r="M272" s="179" t="s">
        <v>20</v>
      </c>
      <c r="N272" s="180" t="s">
        <v>49</v>
      </c>
      <c r="O272" s="63"/>
      <c r="P272" s="181">
        <f>O272*H272</f>
        <v>0</v>
      </c>
      <c r="Q272" s="181">
        <v>0</v>
      </c>
      <c r="R272" s="181">
        <f>Q272*H272</f>
        <v>0</v>
      </c>
      <c r="S272" s="181">
        <v>0</v>
      </c>
      <c r="T272" s="182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83" t="s">
        <v>215</v>
      </c>
      <c r="AT272" s="183" t="s">
        <v>135</v>
      </c>
      <c r="AU272" s="183" t="s">
        <v>87</v>
      </c>
      <c r="AY272" s="16" t="s">
        <v>132</v>
      </c>
      <c r="BE272" s="184">
        <f>IF(N272="základní",J272,0)</f>
        <v>0</v>
      </c>
      <c r="BF272" s="184">
        <f>IF(N272="snížená",J272,0)</f>
        <v>0</v>
      </c>
      <c r="BG272" s="184">
        <f>IF(N272="zákl. přenesená",J272,0)</f>
        <v>0</v>
      </c>
      <c r="BH272" s="184">
        <f>IF(N272="sníž. přenesená",J272,0)</f>
        <v>0</v>
      </c>
      <c r="BI272" s="184">
        <f>IF(N272="nulová",J272,0)</f>
        <v>0</v>
      </c>
      <c r="BJ272" s="16" t="s">
        <v>22</v>
      </c>
      <c r="BK272" s="184">
        <f>ROUND(I272*H272,2)</f>
        <v>0</v>
      </c>
      <c r="BL272" s="16" t="s">
        <v>215</v>
      </c>
      <c r="BM272" s="183" t="s">
        <v>575</v>
      </c>
    </row>
    <row r="273" spans="1:65" s="2" customFormat="1">
      <c r="A273" s="33"/>
      <c r="B273" s="34"/>
      <c r="C273" s="35"/>
      <c r="D273" s="185" t="s">
        <v>142</v>
      </c>
      <c r="E273" s="35"/>
      <c r="F273" s="186" t="s">
        <v>576</v>
      </c>
      <c r="G273" s="35"/>
      <c r="H273" s="35"/>
      <c r="I273" s="187"/>
      <c r="J273" s="35"/>
      <c r="K273" s="35"/>
      <c r="L273" s="38"/>
      <c r="M273" s="188"/>
      <c r="N273" s="189"/>
      <c r="O273" s="63"/>
      <c r="P273" s="63"/>
      <c r="Q273" s="63"/>
      <c r="R273" s="63"/>
      <c r="S273" s="63"/>
      <c r="T273" s="64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T273" s="16" t="s">
        <v>142</v>
      </c>
      <c r="AU273" s="16" t="s">
        <v>87</v>
      </c>
    </row>
    <row r="274" spans="1:65" s="2" customFormat="1" ht="16.5" customHeight="1">
      <c r="A274" s="33"/>
      <c r="B274" s="34"/>
      <c r="C274" s="190" t="s">
        <v>577</v>
      </c>
      <c r="D274" s="190" t="s">
        <v>180</v>
      </c>
      <c r="E274" s="191" t="s">
        <v>578</v>
      </c>
      <c r="F274" s="192" t="s">
        <v>579</v>
      </c>
      <c r="G274" s="193" t="s">
        <v>176</v>
      </c>
      <c r="H274" s="194">
        <v>1</v>
      </c>
      <c r="I274" s="195"/>
      <c r="J274" s="196">
        <f>ROUND(I274*H274,2)</f>
        <v>0</v>
      </c>
      <c r="K274" s="192" t="s">
        <v>139</v>
      </c>
      <c r="L274" s="197"/>
      <c r="M274" s="198" t="s">
        <v>20</v>
      </c>
      <c r="N274" s="199" t="s">
        <v>49</v>
      </c>
      <c r="O274" s="63"/>
      <c r="P274" s="181">
        <f>O274*H274</f>
        <v>0</v>
      </c>
      <c r="Q274" s="181">
        <v>1.4999999999999999E-4</v>
      </c>
      <c r="R274" s="181">
        <f>Q274*H274</f>
        <v>1.4999999999999999E-4</v>
      </c>
      <c r="S274" s="181">
        <v>0</v>
      </c>
      <c r="T274" s="182">
        <f>S274*H274</f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83" t="s">
        <v>304</v>
      </c>
      <c r="AT274" s="183" t="s">
        <v>180</v>
      </c>
      <c r="AU274" s="183" t="s">
        <v>87</v>
      </c>
      <c r="AY274" s="16" t="s">
        <v>132</v>
      </c>
      <c r="BE274" s="184">
        <f>IF(N274="základní",J274,0)</f>
        <v>0</v>
      </c>
      <c r="BF274" s="184">
        <f>IF(N274="snížená",J274,0)</f>
        <v>0</v>
      </c>
      <c r="BG274" s="184">
        <f>IF(N274="zákl. přenesená",J274,0)</f>
        <v>0</v>
      </c>
      <c r="BH274" s="184">
        <f>IF(N274="sníž. přenesená",J274,0)</f>
        <v>0</v>
      </c>
      <c r="BI274" s="184">
        <f>IF(N274="nulová",J274,0)</f>
        <v>0</v>
      </c>
      <c r="BJ274" s="16" t="s">
        <v>22</v>
      </c>
      <c r="BK274" s="184">
        <f>ROUND(I274*H274,2)</f>
        <v>0</v>
      </c>
      <c r="BL274" s="16" t="s">
        <v>215</v>
      </c>
      <c r="BM274" s="183" t="s">
        <v>580</v>
      </c>
    </row>
    <row r="275" spans="1:65" s="2" customFormat="1" ht="24.2" customHeight="1">
      <c r="A275" s="33"/>
      <c r="B275" s="34"/>
      <c r="C275" s="172" t="s">
        <v>581</v>
      </c>
      <c r="D275" s="172" t="s">
        <v>135</v>
      </c>
      <c r="E275" s="173" t="s">
        <v>582</v>
      </c>
      <c r="F275" s="174" t="s">
        <v>583</v>
      </c>
      <c r="G275" s="175" t="s">
        <v>263</v>
      </c>
      <c r="H275" s="200"/>
      <c r="I275" s="177"/>
      <c r="J275" s="178">
        <f>ROUND(I275*H275,2)</f>
        <v>0</v>
      </c>
      <c r="K275" s="174" t="s">
        <v>139</v>
      </c>
      <c r="L275" s="38"/>
      <c r="M275" s="179" t="s">
        <v>20</v>
      </c>
      <c r="N275" s="180" t="s">
        <v>49</v>
      </c>
      <c r="O275" s="63"/>
      <c r="P275" s="181">
        <f>O275*H275</f>
        <v>0</v>
      </c>
      <c r="Q275" s="181">
        <v>0</v>
      </c>
      <c r="R275" s="181">
        <f>Q275*H275</f>
        <v>0</v>
      </c>
      <c r="S275" s="181">
        <v>0</v>
      </c>
      <c r="T275" s="182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83" t="s">
        <v>215</v>
      </c>
      <c r="AT275" s="183" t="s">
        <v>135</v>
      </c>
      <c r="AU275" s="183" t="s">
        <v>87</v>
      </c>
      <c r="AY275" s="16" t="s">
        <v>132</v>
      </c>
      <c r="BE275" s="184">
        <f>IF(N275="základní",J275,0)</f>
        <v>0</v>
      </c>
      <c r="BF275" s="184">
        <f>IF(N275="snížená",J275,0)</f>
        <v>0</v>
      </c>
      <c r="BG275" s="184">
        <f>IF(N275="zákl. přenesená",J275,0)</f>
        <v>0</v>
      </c>
      <c r="BH275" s="184">
        <f>IF(N275="sníž. přenesená",J275,0)</f>
        <v>0</v>
      </c>
      <c r="BI275" s="184">
        <f>IF(N275="nulová",J275,0)</f>
        <v>0</v>
      </c>
      <c r="BJ275" s="16" t="s">
        <v>22</v>
      </c>
      <c r="BK275" s="184">
        <f>ROUND(I275*H275,2)</f>
        <v>0</v>
      </c>
      <c r="BL275" s="16" t="s">
        <v>215</v>
      </c>
      <c r="BM275" s="183" t="s">
        <v>584</v>
      </c>
    </row>
    <row r="276" spans="1:65" s="2" customFormat="1">
      <c r="A276" s="33"/>
      <c r="B276" s="34"/>
      <c r="C276" s="35"/>
      <c r="D276" s="185" t="s">
        <v>142</v>
      </c>
      <c r="E276" s="35"/>
      <c r="F276" s="186" t="s">
        <v>585</v>
      </c>
      <c r="G276" s="35"/>
      <c r="H276" s="35"/>
      <c r="I276" s="187"/>
      <c r="J276" s="35"/>
      <c r="K276" s="35"/>
      <c r="L276" s="38"/>
      <c r="M276" s="188"/>
      <c r="N276" s="189"/>
      <c r="O276" s="63"/>
      <c r="P276" s="63"/>
      <c r="Q276" s="63"/>
      <c r="R276" s="63"/>
      <c r="S276" s="63"/>
      <c r="T276" s="64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T276" s="16" t="s">
        <v>142</v>
      </c>
      <c r="AU276" s="16" t="s">
        <v>87</v>
      </c>
    </row>
    <row r="277" spans="1:65" s="12" customFormat="1" ht="22.9" customHeight="1">
      <c r="B277" s="156"/>
      <c r="C277" s="157"/>
      <c r="D277" s="158" t="s">
        <v>77</v>
      </c>
      <c r="E277" s="170" t="s">
        <v>586</v>
      </c>
      <c r="F277" s="170" t="s">
        <v>587</v>
      </c>
      <c r="G277" s="157"/>
      <c r="H277" s="157"/>
      <c r="I277" s="160"/>
      <c r="J277" s="171">
        <f>BK277</f>
        <v>0</v>
      </c>
      <c r="K277" s="157"/>
      <c r="L277" s="162"/>
      <c r="M277" s="163"/>
      <c r="N277" s="164"/>
      <c r="O277" s="164"/>
      <c r="P277" s="165">
        <f>SUM(P278:P284)</f>
        <v>0</v>
      </c>
      <c r="Q277" s="164"/>
      <c r="R277" s="165">
        <f>SUM(R278:R284)</f>
        <v>0.19172769999999997</v>
      </c>
      <c r="S277" s="164"/>
      <c r="T277" s="166">
        <f>SUM(T278:T284)</f>
        <v>0</v>
      </c>
      <c r="AR277" s="167" t="s">
        <v>87</v>
      </c>
      <c r="AT277" s="168" t="s">
        <v>77</v>
      </c>
      <c r="AU277" s="168" t="s">
        <v>22</v>
      </c>
      <c r="AY277" s="167" t="s">
        <v>132</v>
      </c>
      <c r="BK277" s="169">
        <f>SUM(BK278:BK284)</f>
        <v>0</v>
      </c>
    </row>
    <row r="278" spans="1:65" s="2" customFormat="1" ht="16.5" customHeight="1">
      <c r="A278" s="33"/>
      <c r="B278" s="34"/>
      <c r="C278" s="172" t="s">
        <v>588</v>
      </c>
      <c r="D278" s="172" t="s">
        <v>135</v>
      </c>
      <c r="E278" s="173" t="s">
        <v>589</v>
      </c>
      <c r="F278" s="174" t="s">
        <v>590</v>
      </c>
      <c r="G278" s="175" t="s">
        <v>138</v>
      </c>
      <c r="H278" s="176">
        <v>1</v>
      </c>
      <c r="I278" s="177"/>
      <c r="J278" s="178">
        <f>ROUND(I278*H278,2)</f>
        <v>0</v>
      </c>
      <c r="K278" s="174" t="s">
        <v>139</v>
      </c>
      <c r="L278" s="38"/>
      <c r="M278" s="179" t="s">
        <v>20</v>
      </c>
      <c r="N278" s="180" t="s">
        <v>49</v>
      </c>
      <c r="O278" s="63"/>
      <c r="P278" s="181">
        <f>O278*H278</f>
        <v>0</v>
      </c>
      <c r="Q278" s="181">
        <v>2.9999999999999997E-4</v>
      </c>
      <c r="R278" s="181">
        <f>Q278*H278</f>
        <v>2.9999999999999997E-4</v>
      </c>
      <c r="S278" s="181">
        <v>0</v>
      </c>
      <c r="T278" s="182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83" t="s">
        <v>215</v>
      </c>
      <c r="AT278" s="183" t="s">
        <v>135</v>
      </c>
      <c r="AU278" s="183" t="s">
        <v>87</v>
      </c>
      <c r="AY278" s="16" t="s">
        <v>132</v>
      </c>
      <c r="BE278" s="184">
        <f>IF(N278="základní",J278,0)</f>
        <v>0</v>
      </c>
      <c r="BF278" s="184">
        <f>IF(N278="snížená",J278,0)</f>
        <v>0</v>
      </c>
      <c r="BG278" s="184">
        <f>IF(N278="zákl. přenesená",J278,0)</f>
        <v>0</v>
      </c>
      <c r="BH278" s="184">
        <f>IF(N278="sníž. přenesená",J278,0)</f>
        <v>0</v>
      </c>
      <c r="BI278" s="184">
        <f>IF(N278="nulová",J278,0)</f>
        <v>0</v>
      </c>
      <c r="BJ278" s="16" t="s">
        <v>22</v>
      </c>
      <c r="BK278" s="184">
        <f>ROUND(I278*H278,2)</f>
        <v>0</v>
      </c>
      <c r="BL278" s="16" t="s">
        <v>215</v>
      </c>
      <c r="BM278" s="183" t="s">
        <v>591</v>
      </c>
    </row>
    <row r="279" spans="1:65" s="2" customFormat="1">
      <c r="A279" s="33"/>
      <c r="B279" s="34"/>
      <c r="C279" s="35"/>
      <c r="D279" s="185" t="s">
        <v>142</v>
      </c>
      <c r="E279" s="35"/>
      <c r="F279" s="186" t="s">
        <v>592</v>
      </c>
      <c r="G279" s="35"/>
      <c r="H279" s="35"/>
      <c r="I279" s="187"/>
      <c r="J279" s="35"/>
      <c r="K279" s="35"/>
      <c r="L279" s="38"/>
      <c r="M279" s="188"/>
      <c r="N279" s="189"/>
      <c r="O279" s="63"/>
      <c r="P279" s="63"/>
      <c r="Q279" s="63"/>
      <c r="R279" s="63"/>
      <c r="S279" s="63"/>
      <c r="T279" s="64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T279" s="16" t="s">
        <v>142</v>
      </c>
      <c r="AU279" s="16" t="s">
        <v>87</v>
      </c>
    </row>
    <row r="280" spans="1:65" s="2" customFormat="1" ht="24.2" customHeight="1">
      <c r="A280" s="33"/>
      <c r="B280" s="34"/>
      <c r="C280" s="172" t="s">
        <v>593</v>
      </c>
      <c r="D280" s="172" t="s">
        <v>135</v>
      </c>
      <c r="E280" s="173" t="s">
        <v>594</v>
      </c>
      <c r="F280" s="174" t="s">
        <v>595</v>
      </c>
      <c r="G280" s="175" t="s">
        <v>138</v>
      </c>
      <c r="H280" s="176">
        <v>6.4889999999999999</v>
      </c>
      <c r="I280" s="177"/>
      <c r="J280" s="178">
        <f>ROUND(I280*H280,2)</f>
        <v>0</v>
      </c>
      <c r="K280" s="174" t="s">
        <v>139</v>
      </c>
      <c r="L280" s="38"/>
      <c r="M280" s="179" t="s">
        <v>20</v>
      </c>
      <c r="N280" s="180" t="s">
        <v>49</v>
      </c>
      <c r="O280" s="63"/>
      <c r="P280" s="181">
        <f>O280*H280</f>
        <v>0</v>
      </c>
      <c r="Q280" s="181">
        <v>5.3E-3</v>
      </c>
      <c r="R280" s="181">
        <f>Q280*H280</f>
        <v>3.4391699999999997E-2</v>
      </c>
      <c r="S280" s="181">
        <v>0</v>
      </c>
      <c r="T280" s="182">
        <f>S280*H280</f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83" t="s">
        <v>215</v>
      </c>
      <c r="AT280" s="183" t="s">
        <v>135</v>
      </c>
      <c r="AU280" s="183" t="s">
        <v>87</v>
      </c>
      <c r="AY280" s="16" t="s">
        <v>132</v>
      </c>
      <c r="BE280" s="184">
        <f>IF(N280="základní",J280,0)</f>
        <v>0</v>
      </c>
      <c r="BF280" s="184">
        <f>IF(N280="snížená",J280,0)</f>
        <v>0</v>
      </c>
      <c r="BG280" s="184">
        <f>IF(N280="zákl. přenesená",J280,0)</f>
        <v>0</v>
      </c>
      <c r="BH280" s="184">
        <f>IF(N280="sníž. přenesená",J280,0)</f>
        <v>0</v>
      </c>
      <c r="BI280" s="184">
        <f>IF(N280="nulová",J280,0)</f>
        <v>0</v>
      </c>
      <c r="BJ280" s="16" t="s">
        <v>22</v>
      </c>
      <c r="BK280" s="184">
        <f>ROUND(I280*H280,2)</f>
        <v>0</v>
      </c>
      <c r="BL280" s="16" t="s">
        <v>215</v>
      </c>
      <c r="BM280" s="183" t="s">
        <v>596</v>
      </c>
    </row>
    <row r="281" spans="1:65" s="2" customFormat="1">
      <c r="A281" s="33"/>
      <c r="B281" s="34"/>
      <c r="C281" s="35"/>
      <c r="D281" s="185" t="s">
        <v>142</v>
      </c>
      <c r="E281" s="35"/>
      <c r="F281" s="186" t="s">
        <v>597</v>
      </c>
      <c r="G281" s="35"/>
      <c r="H281" s="35"/>
      <c r="I281" s="187"/>
      <c r="J281" s="35"/>
      <c r="K281" s="35"/>
      <c r="L281" s="38"/>
      <c r="M281" s="188"/>
      <c r="N281" s="189"/>
      <c r="O281" s="63"/>
      <c r="P281" s="63"/>
      <c r="Q281" s="63"/>
      <c r="R281" s="63"/>
      <c r="S281" s="63"/>
      <c r="T281" s="64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T281" s="16" t="s">
        <v>142</v>
      </c>
      <c r="AU281" s="16" t="s">
        <v>87</v>
      </c>
    </row>
    <row r="282" spans="1:65" s="2" customFormat="1" ht="16.5" customHeight="1">
      <c r="A282" s="33"/>
      <c r="B282" s="34"/>
      <c r="C282" s="190" t="s">
        <v>598</v>
      </c>
      <c r="D282" s="190" t="s">
        <v>180</v>
      </c>
      <c r="E282" s="191" t="s">
        <v>599</v>
      </c>
      <c r="F282" s="192" t="s">
        <v>600</v>
      </c>
      <c r="G282" s="193" t="s">
        <v>138</v>
      </c>
      <c r="H282" s="194">
        <v>7.1379999999999999</v>
      </c>
      <c r="I282" s="195"/>
      <c r="J282" s="196">
        <f>ROUND(I282*H282,2)</f>
        <v>0</v>
      </c>
      <c r="K282" s="192" t="s">
        <v>139</v>
      </c>
      <c r="L282" s="197"/>
      <c r="M282" s="198" t="s">
        <v>20</v>
      </c>
      <c r="N282" s="199" t="s">
        <v>49</v>
      </c>
      <c r="O282" s="63"/>
      <c r="P282" s="181">
        <f>O282*H282</f>
        <v>0</v>
      </c>
      <c r="Q282" s="181">
        <v>2.1999999999999999E-2</v>
      </c>
      <c r="R282" s="181">
        <f>Q282*H282</f>
        <v>0.15703599999999998</v>
      </c>
      <c r="S282" s="181">
        <v>0</v>
      </c>
      <c r="T282" s="182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83" t="s">
        <v>304</v>
      </c>
      <c r="AT282" s="183" t="s">
        <v>180</v>
      </c>
      <c r="AU282" s="183" t="s">
        <v>87</v>
      </c>
      <c r="AY282" s="16" t="s">
        <v>132</v>
      </c>
      <c r="BE282" s="184">
        <f>IF(N282="základní",J282,0)</f>
        <v>0</v>
      </c>
      <c r="BF282" s="184">
        <f>IF(N282="snížená",J282,0)</f>
        <v>0</v>
      </c>
      <c r="BG282" s="184">
        <f>IF(N282="zákl. přenesená",J282,0)</f>
        <v>0</v>
      </c>
      <c r="BH282" s="184">
        <f>IF(N282="sníž. přenesená",J282,0)</f>
        <v>0</v>
      </c>
      <c r="BI282" s="184">
        <f>IF(N282="nulová",J282,0)</f>
        <v>0</v>
      </c>
      <c r="BJ282" s="16" t="s">
        <v>22</v>
      </c>
      <c r="BK282" s="184">
        <f>ROUND(I282*H282,2)</f>
        <v>0</v>
      </c>
      <c r="BL282" s="16" t="s">
        <v>215</v>
      </c>
      <c r="BM282" s="183" t="s">
        <v>601</v>
      </c>
    </row>
    <row r="283" spans="1:65" s="2" customFormat="1" ht="24.2" customHeight="1">
      <c r="A283" s="33"/>
      <c r="B283" s="34"/>
      <c r="C283" s="172" t="s">
        <v>602</v>
      </c>
      <c r="D283" s="172" t="s">
        <v>135</v>
      </c>
      <c r="E283" s="173" t="s">
        <v>603</v>
      </c>
      <c r="F283" s="174" t="s">
        <v>604</v>
      </c>
      <c r="G283" s="175" t="s">
        <v>263</v>
      </c>
      <c r="H283" s="200"/>
      <c r="I283" s="177"/>
      <c r="J283" s="178">
        <f>ROUND(I283*H283,2)</f>
        <v>0</v>
      </c>
      <c r="K283" s="174" t="s">
        <v>139</v>
      </c>
      <c r="L283" s="38"/>
      <c r="M283" s="179" t="s">
        <v>20</v>
      </c>
      <c r="N283" s="180" t="s">
        <v>49</v>
      </c>
      <c r="O283" s="63"/>
      <c r="P283" s="181">
        <f>O283*H283</f>
        <v>0</v>
      </c>
      <c r="Q283" s="181">
        <v>0</v>
      </c>
      <c r="R283" s="181">
        <f>Q283*H283</f>
        <v>0</v>
      </c>
      <c r="S283" s="181">
        <v>0</v>
      </c>
      <c r="T283" s="182">
        <f>S283*H283</f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83" t="s">
        <v>215</v>
      </c>
      <c r="AT283" s="183" t="s">
        <v>135</v>
      </c>
      <c r="AU283" s="183" t="s">
        <v>87</v>
      </c>
      <c r="AY283" s="16" t="s">
        <v>132</v>
      </c>
      <c r="BE283" s="184">
        <f>IF(N283="základní",J283,0)</f>
        <v>0</v>
      </c>
      <c r="BF283" s="184">
        <f>IF(N283="snížená",J283,0)</f>
        <v>0</v>
      </c>
      <c r="BG283" s="184">
        <f>IF(N283="zákl. přenesená",J283,0)</f>
        <v>0</v>
      </c>
      <c r="BH283" s="184">
        <f>IF(N283="sníž. přenesená",J283,0)</f>
        <v>0</v>
      </c>
      <c r="BI283" s="184">
        <f>IF(N283="nulová",J283,0)</f>
        <v>0</v>
      </c>
      <c r="BJ283" s="16" t="s">
        <v>22</v>
      </c>
      <c r="BK283" s="184">
        <f>ROUND(I283*H283,2)</f>
        <v>0</v>
      </c>
      <c r="BL283" s="16" t="s">
        <v>215</v>
      </c>
      <c r="BM283" s="183" t="s">
        <v>605</v>
      </c>
    </row>
    <row r="284" spans="1:65" s="2" customFormat="1">
      <c r="A284" s="33"/>
      <c r="B284" s="34"/>
      <c r="C284" s="35"/>
      <c r="D284" s="185" t="s">
        <v>142</v>
      </c>
      <c r="E284" s="35"/>
      <c r="F284" s="186" t="s">
        <v>606</v>
      </c>
      <c r="G284" s="35"/>
      <c r="H284" s="35"/>
      <c r="I284" s="187"/>
      <c r="J284" s="35"/>
      <c r="K284" s="35"/>
      <c r="L284" s="38"/>
      <c r="M284" s="188"/>
      <c r="N284" s="189"/>
      <c r="O284" s="63"/>
      <c r="P284" s="63"/>
      <c r="Q284" s="63"/>
      <c r="R284" s="63"/>
      <c r="S284" s="63"/>
      <c r="T284" s="64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T284" s="16" t="s">
        <v>142</v>
      </c>
      <c r="AU284" s="16" t="s">
        <v>87</v>
      </c>
    </row>
    <row r="285" spans="1:65" s="12" customFormat="1" ht="22.9" customHeight="1">
      <c r="B285" s="156"/>
      <c r="C285" s="157"/>
      <c r="D285" s="158" t="s">
        <v>77</v>
      </c>
      <c r="E285" s="170" t="s">
        <v>607</v>
      </c>
      <c r="F285" s="170" t="s">
        <v>608</v>
      </c>
      <c r="G285" s="157"/>
      <c r="H285" s="157"/>
      <c r="I285" s="160"/>
      <c r="J285" s="171">
        <f>BK285</f>
        <v>0</v>
      </c>
      <c r="K285" s="157"/>
      <c r="L285" s="162"/>
      <c r="M285" s="163"/>
      <c r="N285" s="164"/>
      <c r="O285" s="164"/>
      <c r="P285" s="165">
        <f>SUM(P286:P296)</f>
        <v>0</v>
      </c>
      <c r="Q285" s="164"/>
      <c r="R285" s="165">
        <f>SUM(R286:R296)</f>
        <v>0.58242302000000001</v>
      </c>
      <c r="S285" s="164"/>
      <c r="T285" s="166">
        <f>SUM(T286:T296)</f>
        <v>0</v>
      </c>
      <c r="AR285" s="167" t="s">
        <v>87</v>
      </c>
      <c r="AT285" s="168" t="s">
        <v>77</v>
      </c>
      <c r="AU285" s="168" t="s">
        <v>22</v>
      </c>
      <c r="AY285" s="167" t="s">
        <v>132</v>
      </c>
      <c r="BK285" s="169">
        <f>SUM(BK286:BK296)</f>
        <v>0</v>
      </c>
    </row>
    <row r="286" spans="1:65" s="2" customFormat="1" ht="21.75" customHeight="1">
      <c r="A286" s="33"/>
      <c r="B286" s="34"/>
      <c r="C286" s="172" t="s">
        <v>609</v>
      </c>
      <c r="D286" s="172" t="s">
        <v>135</v>
      </c>
      <c r="E286" s="173" t="s">
        <v>610</v>
      </c>
      <c r="F286" s="174" t="s">
        <v>611</v>
      </c>
      <c r="G286" s="175" t="s">
        <v>138</v>
      </c>
      <c r="H286" s="176">
        <v>22.492999999999999</v>
      </c>
      <c r="I286" s="177"/>
      <c r="J286" s="178">
        <f>ROUND(I286*H286,2)</f>
        <v>0</v>
      </c>
      <c r="K286" s="174" t="s">
        <v>139</v>
      </c>
      <c r="L286" s="38"/>
      <c r="M286" s="179" t="s">
        <v>20</v>
      </c>
      <c r="N286" s="180" t="s">
        <v>49</v>
      </c>
      <c r="O286" s="63"/>
      <c r="P286" s="181">
        <f>O286*H286</f>
        <v>0</v>
      </c>
      <c r="Q286" s="181">
        <v>5.3E-3</v>
      </c>
      <c r="R286" s="181">
        <f>Q286*H286</f>
        <v>0.1192129</v>
      </c>
      <c r="S286" s="181">
        <v>0</v>
      </c>
      <c r="T286" s="182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83" t="s">
        <v>215</v>
      </c>
      <c r="AT286" s="183" t="s">
        <v>135</v>
      </c>
      <c r="AU286" s="183" t="s">
        <v>87</v>
      </c>
      <c r="AY286" s="16" t="s">
        <v>132</v>
      </c>
      <c r="BE286" s="184">
        <f>IF(N286="základní",J286,0)</f>
        <v>0</v>
      </c>
      <c r="BF286" s="184">
        <f>IF(N286="snížená",J286,0)</f>
        <v>0</v>
      </c>
      <c r="BG286" s="184">
        <f>IF(N286="zákl. přenesená",J286,0)</f>
        <v>0</v>
      </c>
      <c r="BH286" s="184">
        <f>IF(N286="sníž. přenesená",J286,0)</f>
        <v>0</v>
      </c>
      <c r="BI286" s="184">
        <f>IF(N286="nulová",J286,0)</f>
        <v>0</v>
      </c>
      <c r="BJ286" s="16" t="s">
        <v>22</v>
      </c>
      <c r="BK286" s="184">
        <f>ROUND(I286*H286,2)</f>
        <v>0</v>
      </c>
      <c r="BL286" s="16" t="s">
        <v>215</v>
      </c>
      <c r="BM286" s="183" t="s">
        <v>612</v>
      </c>
    </row>
    <row r="287" spans="1:65" s="2" customFormat="1">
      <c r="A287" s="33"/>
      <c r="B287" s="34"/>
      <c r="C287" s="35"/>
      <c r="D287" s="185" t="s">
        <v>142</v>
      </c>
      <c r="E287" s="35"/>
      <c r="F287" s="186" t="s">
        <v>613</v>
      </c>
      <c r="G287" s="35"/>
      <c r="H287" s="35"/>
      <c r="I287" s="187"/>
      <c r="J287" s="35"/>
      <c r="K287" s="35"/>
      <c r="L287" s="38"/>
      <c r="M287" s="188"/>
      <c r="N287" s="189"/>
      <c r="O287" s="63"/>
      <c r="P287" s="63"/>
      <c r="Q287" s="63"/>
      <c r="R287" s="63"/>
      <c r="S287" s="63"/>
      <c r="T287" s="64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T287" s="16" t="s">
        <v>142</v>
      </c>
      <c r="AU287" s="16" t="s">
        <v>87</v>
      </c>
    </row>
    <row r="288" spans="1:65" s="2" customFormat="1" ht="16.5" customHeight="1">
      <c r="A288" s="33"/>
      <c r="B288" s="34"/>
      <c r="C288" s="190" t="s">
        <v>614</v>
      </c>
      <c r="D288" s="190" t="s">
        <v>180</v>
      </c>
      <c r="E288" s="191" t="s">
        <v>615</v>
      </c>
      <c r="F288" s="192" t="s">
        <v>616</v>
      </c>
      <c r="G288" s="193" t="s">
        <v>138</v>
      </c>
      <c r="H288" s="194">
        <v>24.742000000000001</v>
      </c>
      <c r="I288" s="195"/>
      <c r="J288" s="196">
        <f>ROUND(I288*H288,2)</f>
        <v>0</v>
      </c>
      <c r="K288" s="192" t="s">
        <v>139</v>
      </c>
      <c r="L288" s="197"/>
      <c r="M288" s="198" t="s">
        <v>20</v>
      </c>
      <c r="N288" s="199" t="s">
        <v>49</v>
      </c>
      <c r="O288" s="63"/>
      <c r="P288" s="181">
        <f>O288*H288</f>
        <v>0</v>
      </c>
      <c r="Q288" s="181">
        <v>1.8409999999999999E-2</v>
      </c>
      <c r="R288" s="181">
        <f>Q288*H288</f>
        <v>0.45550022000000001</v>
      </c>
      <c r="S288" s="181">
        <v>0</v>
      </c>
      <c r="T288" s="182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83" t="s">
        <v>304</v>
      </c>
      <c r="AT288" s="183" t="s">
        <v>180</v>
      </c>
      <c r="AU288" s="183" t="s">
        <v>87</v>
      </c>
      <c r="AY288" s="16" t="s">
        <v>132</v>
      </c>
      <c r="BE288" s="184">
        <f>IF(N288="základní",J288,0)</f>
        <v>0</v>
      </c>
      <c r="BF288" s="184">
        <f>IF(N288="snížená",J288,0)</f>
        <v>0</v>
      </c>
      <c r="BG288" s="184">
        <f>IF(N288="zákl. přenesená",J288,0)</f>
        <v>0</v>
      </c>
      <c r="BH288" s="184">
        <f>IF(N288="sníž. přenesená",J288,0)</f>
        <v>0</v>
      </c>
      <c r="BI288" s="184">
        <f>IF(N288="nulová",J288,0)</f>
        <v>0</v>
      </c>
      <c r="BJ288" s="16" t="s">
        <v>22</v>
      </c>
      <c r="BK288" s="184">
        <f>ROUND(I288*H288,2)</f>
        <v>0</v>
      </c>
      <c r="BL288" s="16" t="s">
        <v>215</v>
      </c>
      <c r="BM288" s="183" t="s">
        <v>617</v>
      </c>
    </row>
    <row r="289" spans="1:65" s="2" customFormat="1" ht="21.75" customHeight="1">
      <c r="A289" s="33"/>
      <c r="B289" s="34"/>
      <c r="C289" s="172" t="s">
        <v>618</v>
      </c>
      <c r="D289" s="172" t="s">
        <v>135</v>
      </c>
      <c r="E289" s="173" t="s">
        <v>619</v>
      </c>
      <c r="F289" s="174" t="s">
        <v>620</v>
      </c>
      <c r="G289" s="175" t="s">
        <v>138</v>
      </c>
      <c r="H289" s="176">
        <v>22.492999999999999</v>
      </c>
      <c r="I289" s="177"/>
      <c r="J289" s="178">
        <f>ROUND(I289*H289,2)</f>
        <v>0</v>
      </c>
      <c r="K289" s="174" t="s">
        <v>139</v>
      </c>
      <c r="L289" s="38"/>
      <c r="M289" s="179" t="s">
        <v>20</v>
      </c>
      <c r="N289" s="180" t="s">
        <v>49</v>
      </c>
      <c r="O289" s="63"/>
      <c r="P289" s="181">
        <f>O289*H289</f>
        <v>0</v>
      </c>
      <c r="Q289" s="181">
        <v>0</v>
      </c>
      <c r="R289" s="181">
        <f>Q289*H289</f>
        <v>0</v>
      </c>
      <c r="S289" s="181">
        <v>0</v>
      </c>
      <c r="T289" s="182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83" t="s">
        <v>215</v>
      </c>
      <c r="AT289" s="183" t="s">
        <v>135</v>
      </c>
      <c r="AU289" s="183" t="s">
        <v>87</v>
      </c>
      <c r="AY289" s="16" t="s">
        <v>132</v>
      </c>
      <c r="BE289" s="184">
        <f>IF(N289="základní",J289,0)</f>
        <v>0</v>
      </c>
      <c r="BF289" s="184">
        <f>IF(N289="snížená",J289,0)</f>
        <v>0</v>
      </c>
      <c r="BG289" s="184">
        <f>IF(N289="zákl. přenesená",J289,0)</f>
        <v>0</v>
      </c>
      <c r="BH289" s="184">
        <f>IF(N289="sníž. přenesená",J289,0)</f>
        <v>0</v>
      </c>
      <c r="BI289" s="184">
        <f>IF(N289="nulová",J289,0)</f>
        <v>0</v>
      </c>
      <c r="BJ289" s="16" t="s">
        <v>22</v>
      </c>
      <c r="BK289" s="184">
        <f>ROUND(I289*H289,2)</f>
        <v>0</v>
      </c>
      <c r="BL289" s="16" t="s">
        <v>215</v>
      </c>
      <c r="BM289" s="183" t="s">
        <v>621</v>
      </c>
    </row>
    <row r="290" spans="1:65" s="2" customFormat="1">
      <c r="A290" s="33"/>
      <c r="B290" s="34"/>
      <c r="C290" s="35"/>
      <c r="D290" s="185" t="s">
        <v>142</v>
      </c>
      <c r="E290" s="35"/>
      <c r="F290" s="186" t="s">
        <v>622</v>
      </c>
      <c r="G290" s="35"/>
      <c r="H290" s="35"/>
      <c r="I290" s="187"/>
      <c r="J290" s="35"/>
      <c r="K290" s="35"/>
      <c r="L290" s="38"/>
      <c r="M290" s="188"/>
      <c r="N290" s="189"/>
      <c r="O290" s="63"/>
      <c r="P290" s="63"/>
      <c r="Q290" s="63"/>
      <c r="R290" s="63"/>
      <c r="S290" s="63"/>
      <c r="T290" s="64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T290" s="16" t="s">
        <v>142</v>
      </c>
      <c r="AU290" s="16" t="s">
        <v>87</v>
      </c>
    </row>
    <row r="291" spans="1:65" s="2" customFormat="1" ht="16.5" customHeight="1">
      <c r="A291" s="33"/>
      <c r="B291" s="34"/>
      <c r="C291" s="172" t="s">
        <v>623</v>
      </c>
      <c r="D291" s="172" t="s">
        <v>135</v>
      </c>
      <c r="E291" s="173" t="s">
        <v>624</v>
      </c>
      <c r="F291" s="174" t="s">
        <v>625</v>
      </c>
      <c r="G291" s="175" t="s">
        <v>286</v>
      </c>
      <c r="H291" s="176">
        <v>3.7</v>
      </c>
      <c r="I291" s="177"/>
      <c r="J291" s="178">
        <f>ROUND(I291*H291,2)</f>
        <v>0</v>
      </c>
      <c r="K291" s="174" t="s">
        <v>139</v>
      </c>
      <c r="L291" s="38"/>
      <c r="M291" s="179" t="s">
        <v>20</v>
      </c>
      <c r="N291" s="180" t="s">
        <v>49</v>
      </c>
      <c r="O291" s="63"/>
      <c r="P291" s="181">
        <f>O291*H291</f>
        <v>0</v>
      </c>
      <c r="Q291" s="181">
        <v>2.5999999999999998E-4</v>
      </c>
      <c r="R291" s="181">
        <f>Q291*H291</f>
        <v>9.6199999999999996E-4</v>
      </c>
      <c r="S291" s="181">
        <v>0</v>
      </c>
      <c r="T291" s="182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83" t="s">
        <v>215</v>
      </c>
      <c r="AT291" s="183" t="s">
        <v>135</v>
      </c>
      <c r="AU291" s="183" t="s">
        <v>87</v>
      </c>
      <c r="AY291" s="16" t="s">
        <v>132</v>
      </c>
      <c r="BE291" s="184">
        <f>IF(N291="základní",J291,0)</f>
        <v>0</v>
      </c>
      <c r="BF291" s="184">
        <f>IF(N291="snížená",J291,0)</f>
        <v>0</v>
      </c>
      <c r="BG291" s="184">
        <f>IF(N291="zákl. přenesená",J291,0)</f>
        <v>0</v>
      </c>
      <c r="BH291" s="184">
        <f>IF(N291="sníž. přenesená",J291,0)</f>
        <v>0</v>
      </c>
      <c r="BI291" s="184">
        <f>IF(N291="nulová",J291,0)</f>
        <v>0</v>
      </c>
      <c r="BJ291" s="16" t="s">
        <v>22</v>
      </c>
      <c r="BK291" s="184">
        <f>ROUND(I291*H291,2)</f>
        <v>0</v>
      </c>
      <c r="BL291" s="16" t="s">
        <v>215</v>
      </c>
      <c r="BM291" s="183" t="s">
        <v>626</v>
      </c>
    </row>
    <row r="292" spans="1:65" s="2" customFormat="1">
      <c r="A292" s="33"/>
      <c r="B292" s="34"/>
      <c r="C292" s="35"/>
      <c r="D292" s="185" t="s">
        <v>142</v>
      </c>
      <c r="E292" s="35"/>
      <c r="F292" s="186" t="s">
        <v>627</v>
      </c>
      <c r="G292" s="35"/>
      <c r="H292" s="35"/>
      <c r="I292" s="187"/>
      <c r="J292" s="35"/>
      <c r="K292" s="35"/>
      <c r="L292" s="38"/>
      <c r="M292" s="188"/>
      <c r="N292" s="189"/>
      <c r="O292" s="63"/>
      <c r="P292" s="63"/>
      <c r="Q292" s="63"/>
      <c r="R292" s="63"/>
      <c r="S292" s="63"/>
      <c r="T292" s="64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T292" s="16" t="s">
        <v>142</v>
      </c>
      <c r="AU292" s="16" t="s">
        <v>87</v>
      </c>
    </row>
    <row r="293" spans="1:65" s="2" customFormat="1" ht="16.5" customHeight="1">
      <c r="A293" s="33"/>
      <c r="B293" s="34"/>
      <c r="C293" s="172" t="s">
        <v>628</v>
      </c>
      <c r="D293" s="172" t="s">
        <v>135</v>
      </c>
      <c r="E293" s="173" t="s">
        <v>629</v>
      </c>
      <c r="F293" s="174" t="s">
        <v>630</v>
      </c>
      <c r="G293" s="175" t="s">
        <v>138</v>
      </c>
      <c r="H293" s="176">
        <v>22.492999999999999</v>
      </c>
      <c r="I293" s="177"/>
      <c r="J293" s="178">
        <f>ROUND(I293*H293,2)</f>
        <v>0</v>
      </c>
      <c r="K293" s="174" t="s">
        <v>139</v>
      </c>
      <c r="L293" s="38"/>
      <c r="M293" s="179" t="s">
        <v>20</v>
      </c>
      <c r="N293" s="180" t="s">
        <v>49</v>
      </c>
      <c r="O293" s="63"/>
      <c r="P293" s="181">
        <f>O293*H293</f>
        <v>0</v>
      </c>
      <c r="Q293" s="181">
        <v>2.9999999999999997E-4</v>
      </c>
      <c r="R293" s="181">
        <f>Q293*H293</f>
        <v>6.7478999999999994E-3</v>
      </c>
      <c r="S293" s="181">
        <v>0</v>
      </c>
      <c r="T293" s="182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83" t="s">
        <v>215</v>
      </c>
      <c r="AT293" s="183" t="s">
        <v>135</v>
      </c>
      <c r="AU293" s="183" t="s">
        <v>87</v>
      </c>
      <c r="AY293" s="16" t="s">
        <v>132</v>
      </c>
      <c r="BE293" s="184">
        <f>IF(N293="základní",J293,0)</f>
        <v>0</v>
      </c>
      <c r="BF293" s="184">
        <f>IF(N293="snížená",J293,0)</f>
        <v>0</v>
      </c>
      <c r="BG293" s="184">
        <f>IF(N293="zákl. přenesená",J293,0)</f>
        <v>0</v>
      </c>
      <c r="BH293" s="184">
        <f>IF(N293="sníž. přenesená",J293,0)</f>
        <v>0</v>
      </c>
      <c r="BI293" s="184">
        <f>IF(N293="nulová",J293,0)</f>
        <v>0</v>
      </c>
      <c r="BJ293" s="16" t="s">
        <v>22</v>
      </c>
      <c r="BK293" s="184">
        <f>ROUND(I293*H293,2)</f>
        <v>0</v>
      </c>
      <c r="BL293" s="16" t="s">
        <v>215</v>
      </c>
      <c r="BM293" s="183" t="s">
        <v>631</v>
      </c>
    </row>
    <row r="294" spans="1:65" s="2" customFormat="1">
      <c r="A294" s="33"/>
      <c r="B294" s="34"/>
      <c r="C294" s="35"/>
      <c r="D294" s="185" t="s">
        <v>142</v>
      </c>
      <c r="E294" s="35"/>
      <c r="F294" s="186" t="s">
        <v>632</v>
      </c>
      <c r="G294" s="35"/>
      <c r="H294" s="35"/>
      <c r="I294" s="187"/>
      <c r="J294" s="35"/>
      <c r="K294" s="35"/>
      <c r="L294" s="38"/>
      <c r="M294" s="188"/>
      <c r="N294" s="189"/>
      <c r="O294" s="63"/>
      <c r="P294" s="63"/>
      <c r="Q294" s="63"/>
      <c r="R294" s="63"/>
      <c r="S294" s="63"/>
      <c r="T294" s="64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T294" s="16" t="s">
        <v>142</v>
      </c>
      <c r="AU294" s="16" t="s">
        <v>87</v>
      </c>
    </row>
    <row r="295" spans="1:65" s="2" customFormat="1" ht="24.2" customHeight="1">
      <c r="A295" s="33"/>
      <c r="B295" s="34"/>
      <c r="C295" s="172" t="s">
        <v>633</v>
      </c>
      <c r="D295" s="172" t="s">
        <v>135</v>
      </c>
      <c r="E295" s="173" t="s">
        <v>634</v>
      </c>
      <c r="F295" s="174" t="s">
        <v>635</v>
      </c>
      <c r="G295" s="175" t="s">
        <v>263</v>
      </c>
      <c r="H295" s="200"/>
      <c r="I295" s="177"/>
      <c r="J295" s="178">
        <f>ROUND(I295*H295,2)</f>
        <v>0</v>
      </c>
      <c r="K295" s="174" t="s">
        <v>139</v>
      </c>
      <c r="L295" s="38"/>
      <c r="M295" s="179" t="s">
        <v>20</v>
      </c>
      <c r="N295" s="180" t="s">
        <v>49</v>
      </c>
      <c r="O295" s="63"/>
      <c r="P295" s="181">
        <f>O295*H295</f>
        <v>0</v>
      </c>
      <c r="Q295" s="181">
        <v>0</v>
      </c>
      <c r="R295" s="181">
        <f>Q295*H295</f>
        <v>0</v>
      </c>
      <c r="S295" s="181">
        <v>0</v>
      </c>
      <c r="T295" s="182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83" t="s">
        <v>215</v>
      </c>
      <c r="AT295" s="183" t="s">
        <v>135</v>
      </c>
      <c r="AU295" s="183" t="s">
        <v>87</v>
      </c>
      <c r="AY295" s="16" t="s">
        <v>132</v>
      </c>
      <c r="BE295" s="184">
        <f>IF(N295="základní",J295,0)</f>
        <v>0</v>
      </c>
      <c r="BF295" s="184">
        <f>IF(N295="snížená",J295,0)</f>
        <v>0</v>
      </c>
      <c r="BG295" s="184">
        <f>IF(N295="zákl. přenesená",J295,0)</f>
        <v>0</v>
      </c>
      <c r="BH295" s="184">
        <f>IF(N295="sníž. přenesená",J295,0)</f>
        <v>0</v>
      </c>
      <c r="BI295" s="184">
        <f>IF(N295="nulová",J295,0)</f>
        <v>0</v>
      </c>
      <c r="BJ295" s="16" t="s">
        <v>22</v>
      </c>
      <c r="BK295" s="184">
        <f>ROUND(I295*H295,2)</f>
        <v>0</v>
      </c>
      <c r="BL295" s="16" t="s">
        <v>215</v>
      </c>
      <c r="BM295" s="183" t="s">
        <v>636</v>
      </c>
    </row>
    <row r="296" spans="1:65" s="2" customFormat="1">
      <c r="A296" s="33"/>
      <c r="B296" s="34"/>
      <c r="C296" s="35"/>
      <c r="D296" s="185" t="s">
        <v>142</v>
      </c>
      <c r="E296" s="35"/>
      <c r="F296" s="186" t="s">
        <v>637</v>
      </c>
      <c r="G296" s="35"/>
      <c r="H296" s="35"/>
      <c r="I296" s="187"/>
      <c r="J296" s="35"/>
      <c r="K296" s="35"/>
      <c r="L296" s="38"/>
      <c r="M296" s="188"/>
      <c r="N296" s="189"/>
      <c r="O296" s="63"/>
      <c r="P296" s="63"/>
      <c r="Q296" s="63"/>
      <c r="R296" s="63"/>
      <c r="S296" s="63"/>
      <c r="T296" s="64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T296" s="16" t="s">
        <v>142</v>
      </c>
      <c r="AU296" s="16" t="s">
        <v>87</v>
      </c>
    </row>
    <row r="297" spans="1:65" s="12" customFormat="1" ht="22.9" customHeight="1">
      <c r="B297" s="156"/>
      <c r="C297" s="157"/>
      <c r="D297" s="158" t="s">
        <v>77</v>
      </c>
      <c r="E297" s="170" t="s">
        <v>638</v>
      </c>
      <c r="F297" s="170" t="s">
        <v>639</v>
      </c>
      <c r="G297" s="157"/>
      <c r="H297" s="157"/>
      <c r="I297" s="160"/>
      <c r="J297" s="171">
        <f>BK297</f>
        <v>0</v>
      </c>
      <c r="K297" s="157"/>
      <c r="L297" s="162"/>
      <c r="M297" s="163"/>
      <c r="N297" s="164"/>
      <c r="O297" s="164"/>
      <c r="P297" s="165">
        <f>SUM(P298:P301)</f>
        <v>0</v>
      </c>
      <c r="Q297" s="164"/>
      <c r="R297" s="165">
        <f>SUM(R298:R301)</f>
        <v>5.2499999999999997E-4</v>
      </c>
      <c r="S297" s="164"/>
      <c r="T297" s="166">
        <f>SUM(T298:T301)</f>
        <v>0</v>
      </c>
      <c r="AR297" s="167" t="s">
        <v>87</v>
      </c>
      <c r="AT297" s="168" t="s">
        <v>77</v>
      </c>
      <c r="AU297" s="168" t="s">
        <v>22</v>
      </c>
      <c r="AY297" s="167" t="s">
        <v>132</v>
      </c>
      <c r="BK297" s="169">
        <f>SUM(BK298:BK301)</f>
        <v>0</v>
      </c>
    </row>
    <row r="298" spans="1:65" s="2" customFormat="1" ht="16.5" customHeight="1">
      <c r="A298" s="33"/>
      <c r="B298" s="34"/>
      <c r="C298" s="172" t="s">
        <v>640</v>
      </c>
      <c r="D298" s="172" t="s">
        <v>135</v>
      </c>
      <c r="E298" s="173" t="s">
        <v>641</v>
      </c>
      <c r="F298" s="174" t="s">
        <v>642</v>
      </c>
      <c r="G298" s="175" t="s">
        <v>138</v>
      </c>
      <c r="H298" s="176">
        <v>1.05</v>
      </c>
      <c r="I298" s="177"/>
      <c r="J298" s="178">
        <f>ROUND(I298*H298,2)</f>
        <v>0</v>
      </c>
      <c r="K298" s="174" t="s">
        <v>139</v>
      </c>
      <c r="L298" s="38"/>
      <c r="M298" s="179" t="s">
        <v>20</v>
      </c>
      <c r="N298" s="180" t="s">
        <v>49</v>
      </c>
      <c r="O298" s="63"/>
      <c r="P298" s="181">
        <f>O298*H298</f>
        <v>0</v>
      </c>
      <c r="Q298" s="181">
        <v>1.3999999999999999E-4</v>
      </c>
      <c r="R298" s="181">
        <f>Q298*H298</f>
        <v>1.47E-4</v>
      </c>
      <c r="S298" s="181">
        <v>0</v>
      </c>
      <c r="T298" s="182">
        <f>S298*H298</f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83" t="s">
        <v>215</v>
      </c>
      <c r="AT298" s="183" t="s">
        <v>135</v>
      </c>
      <c r="AU298" s="183" t="s">
        <v>87</v>
      </c>
      <c r="AY298" s="16" t="s">
        <v>132</v>
      </c>
      <c r="BE298" s="184">
        <f>IF(N298="základní",J298,0)</f>
        <v>0</v>
      </c>
      <c r="BF298" s="184">
        <f>IF(N298="snížená",J298,0)</f>
        <v>0</v>
      </c>
      <c r="BG298" s="184">
        <f>IF(N298="zákl. přenesená",J298,0)</f>
        <v>0</v>
      </c>
      <c r="BH298" s="184">
        <f>IF(N298="sníž. přenesená",J298,0)</f>
        <v>0</v>
      </c>
      <c r="BI298" s="184">
        <f>IF(N298="nulová",J298,0)</f>
        <v>0</v>
      </c>
      <c r="BJ298" s="16" t="s">
        <v>22</v>
      </c>
      <c r="BK298" s="184">
        <f>ROUND(I298*H298,2)</f>
        <v>0</v>
      </c>
      <c r="BL298" s="16" t="s">
        <v>215</v>
      </c>
      <c r="BM298" s="183" t="s">
        <v>643</v>
      </c>
    </row>
    <row r="299" spans="1:65" s="2" customFormat="1">
      <c r="A299" s="33"/>
      <c r="B299" s="34"/>
      <c r="C299" s="35"/>
      <c r="D299" s="185" t="s">
        <v>142</v>
      </c>
      <c r="E299" s="35"/>
      <c r="F299" s="186" t="s">
        <v>644</v>
      </c>
      <c r="G299" s="35"/>
      <c r="H299" s="35"/>
      <c r="I299" s="187"/>
      <c r="J299" s="35"/>
      <c r="K299" s="35"/>
      <c r="L299" s="38"/>
      <c r="M299" s="188"/>
      <c r="N299" s="189"/>
      <c r="O299" s="63"/>
      <c r="P299" s="63"/>
      <c r="Q299" s="63"/>
      <c r="R299" s="63"/>
      <c r="S299" s="63"/>
      <c r="T299" s="64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T299" s="16" t="s">
        <v>142</v>
      </c>
      <c r="AU299" s="16" t="s">
        <v>87</v>
      </c>
    </row>
    <row r="300" spans="1:65" s="2" customFormat="1" ht="16.5" customHeight="1">
      <c r="A300" s="33"/>
      <c r="B300" s="34"/>
      <c r="C300" s="172" t="s">
        <v>645</v>
      </c>
      <c r="D300" s="172" t="s">
        <v>135</v>
      </c>
      <c r="E300" s="173" t="s">
        <v>646</v>
      </c>
      <c r="F300" s="174" t="s">
        <v>647</v>
      </c>
      <c r="G300" s="175" t="s">
        <v>138</v>
      </c>
      <c r="H300" s="176">
        <v>3.15</v>
      </c>
      <c r="I300" s="177"/>
      <c r="J300" s="178">
        <f>ROUND(I300*H300,2)</f>
        <v>0</v>
      </c>
      <c r="K300" s="174" t="s">
        <v>139</v>
      </c>
      <c r="L300" s="38"/>
      <c r="M300" s="179" t="s">
        <v>20</v>
      </c>
      <c r="N300" s="180" t="s">
        <v>49</v>
      </c>
      <c r="O300" s="63"/>
      <c r="P300" s="181">
        <f>O300*H300</f>
        <v>0</v>
      </c>
      <c r="Q300" s="181">
        <v>1.2E-4</v>
      </c>
      <c r="R300" s="181">
        <f>Q300*H300</f>
        <v>3.7799999999999997E-4</v>
      </c>
      <c r="S300" s="181">
        <v>0</v>
      </c>
      <c r="T300" s="182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83" t="s">
        <v>215</v>
      </c>
      <c r="AT300" s="183" t="s">
        <v>135</v>
      </c>
      <c r="AU300" s="183" t="s">
        <v>87</v>
      </c>
      <c r="AY300" s="16" t="s">
        <v>132</v>
      </c>
      <c r="BE300" s="184">
        <f>IF(N300="základní",J300,0)</f>
        <v>0</v>
      </c>
      <c r="BF300" s="184">
        <f>IF(N300="snížená",J300,0)</f>
        <v>0</v>
      </c>
      <c r="BG300" s="184">
        <f>IF(N300="zákl. přenesená",J300,0)</f>
        <v>0</v>
      </c>
      <c r="BH300" s="184">
        <f>IF(N300="sníž. přenesená",J300,0)</f>
        <v>0</v>
      </c>
      <c r="BI300" s="184">
        <f>IF(N300="nulová",J300,0)</f>
        <v>0</v>
      </c>
      <c r="BJ300" s="16" t="s">
        <v>22</v>
      </c>
      <c r="BK300" s="184">
        <f>ROUND(I300*H300,2)</f>
        <v>0</v>
      </c>
      <c r="BL300" s="16" t="s">
        <v>215</v>
      </c>
      <c r="BM300" s="183" t="s">
        <v>648</v>
      </c>
    </row>
    <row r="301" spans="1:65" s="2" customFormat="1">
      <c r="A301" s="33"/>
      <c r="B301" s="34"/>
      <c r="C301" s="35"/>
      <c r="D301" s="185" t="s">
        <v>142</v>
      </c>
      <c r="E301" s="35"/>
      <c r="F301" s="186" t="s">
        <v>649</v>
      </c>
      <c r="G301" s="35"/>
      <c r="H301" s="35"/>
      <c r="I301" s="187"/>
      <c r="J301" s="35"/>
      <c r="K301" s="35"/>
      <c r="L301" s="38"/>
      <c r="M301" s="188"/>
      <c r="N301" s="189"/>
      <c r="O301" s="63"/>
      <c r="P301" s="63"/>
      <c r="Q301" s="63"/>
      <c r="R301" s="63"/>
      <c r="S301" s="63"/>
      <c r="T301" s="64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T301" s="16" t="s">
        <v>142</v>
      </c>
      <c r="AU301" s="16" t="s">
        <v>87</v>
      </c>
    </row>
    <row r="302" spans="1:65" s="12" customFormat="1" ht="22.9" customHeight="1">
      <c r="B302" s="156"/>
      <c r="C302" s="157"/>
      <c r="D302" s="158" t="s">
        <v>77</v>
      </c>
      <c r="E302" s="170" t="s">
        <v>650</v>
      </c>
      <c r="F302" s="170" t="s">
        <v>651</v>
      </c>
      <c r="G302" s="157"/>
      <c r="H302" s="157"/>
      <c r="I302" s="160"/>
      <c r="J302" s="171">
        <f>BK302</f>
        <v>0</v>
      </c>
      <c r="K302" s="157"/>
      <c r="L302" s="162"/>
      <c r="M302" s="163"/>
      <c r="N302" s="164"/>
      <c r="O302" s="164"/>
      <c r="P302" s="165">
        <f>SUM(P303:P308)</f>
        <v>0</v>
      </c>
      <c r="Q302" s="164"/>
      <c r="R302" s="165">
        <f>SUM(R303:R308)</f>
        <v>3.5255429999999997E-2</v>
      </c>
      <c r="S302" s="164"/>
      <c r="T302" s="166">
        <f>SUM(T303:T308)</f>
        <v>6.9027699999999999E-3</v>
      </c>
      <c r="AR302" s="167" t="s">
        <v>87</v>
      </c>
      <c r="AT302" s="168" t="s">
        <v>77</v>
      </c>
      <c r="AU302" s="168" t="s">
        <v>22</v>
      </c>
      <c r="AY302" s="167" t="s">
        <v>132</v>
      </c>
      <c r="BK302" s="169">
        <f>SUM(BK303:BK308)</f>
        <v>0</v>
      </c>
    </row>
    <row r="303" spans="1:65" s="2" customFormat="1" ht="16.5" customHeight="1">
      <c r="A303" s="33"/>
      <c r="B303" s="34"/>
      <c r="C303" s="172" t="s">
        <v>652</v>
      </c>
      <c r="D303" s="172" t="s">
        <v>135</v>
      </c>
      <c r="E303" s="173" t="s">
        <v>653</v>
      </c>
      <c r="F303" s="174" t="s">
        <v>654</v>
      </c>
      <c r="G303" s="175" t="s">
        <v>138</v>
      </c>
      <c r="H303" s="176">
        <v>22.266999999999999</v>
      </c>
      <c r="I303" s="177"/>
      <c r="J303" s="178">
        <f>ROUND(I303*H303,2)</f>
        <v>0</v>
      </c>
      <c r="K303" s="174" t="s">
        <v>139</v>
      </c>
      <c r="L303" s="38"/>
      <c r="M303" s="179" t="s">
        <v>20</v>
      </c>
      <c r="N303" s="180" t="s">
        <v>49</v>
      </c>
      <c r="O303" s="63"/>
      <c r="P303" s="181">
        <f>O303*H303</f>
        <v>0</v>
      </c>
      <c r="Q303" s="181">
        <v>1E-3</v>
      </c>
      <c r="R303" s="181">
        <f>Q303*H303</f>
        <v>2.2266999999999999E-2</v>
      </c>
      <c r="S303" s="181">
        <v>3.1E-4</v>
      </c>
      <c r="T303" s="182">
        <f>S303*H303</f>
        <v>6.9027699999999999E-3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83" t="s">
        <v>215</v>
      </c>
      <c r="AT303" s="183" t="s">
        <v>135</v>
      </c>
      <c r="AU303" s="183" t="s">
        <v>87</v>
      </c>
      <c r="AY303" s="16" t="s">
        <v>132</v>
      </c>
      <c r="BE303" s="184">
        <f>IF(N303="základní",J303,0)</f>
        <v>0</v>
      </c>
      <c r="BF303" s="184">
        <f>IF(N303="snížená",J303,0)</f>
        <v>0</v>
      </c>
      <c r="BG303" s="184">
        <f>IF(N303="zákl. přenesená",J303,0)</f>
        <v>0</v>
      </c>
      <c r="BH303" s="184">
        <f>IF(N303="sníž. přenesená",J303,0)</f>
        <v>0</v>
      </c>
      <c r="BI303" s="184">
        <f>IF(N303="nulová",J303,0)</f>
        <v>0</v>
      </c>
      <c r="BJ303" s="16" t="s">
        <v>22</v>
      </c>
      <c r="BK303" s="184">
        <f>ROUND(I303*H303,2)</f>
        <v>0</v>
      </c>
      <c r="BL303" s="16" t="s">
        <v>215</v>
      </c>
      <c r="BM303" s="183" t="s">
        <v>655</v>
      </c>
    </row>
    <row r="304" spans="1:65" s="2" customFormat="1">
      <c r="A304" s="33"/>
      <c r="B304" s="34"/>
      <c r="C304" s="35"/>
      <c r="D304" s="185" t="s">
        <v>142</v>
      </c>
      <c r="E304" s="35"/>
      <c r="F304" s="186" t="s">
        <v>656</v>
      </c>
      <c r="G304" s="35"/>
      <c r="H304" s="35"/>
      <c r="I304" s="187"/>
      <c r="J304" s="35"/>
      <c r="K304" s="35"/>
      <c r="L304" s="38"/>
      <c r="M304" s="188"/>
      <c r="N304" s="189"/>
      <c r="O304" s="63"/>
      <c r="P304" s="63"/>
      <c r="Q304" s="63"/>
      <c r="R304" s="63"/>
      <c r="S304" s="63"/>
      <c r="T304" s="64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T304" s="16" t="s">
        <v>142</v>
      </c>
      <c r="AU304" s="16" t="s">
        <v>87</v>
      </c>
    </row>
    <row r="305" spans="1:65" s="2" customFormat="1" ht="16.5" customHeight="1">
      <c r="A305" s="33"/>
      <c r="B305" s="34"/>
      <c r="C305" s="172" t="s">
        <v>28</v>
      </c>
      <c r="D305" s="172" t="s">
        <v>135</v>
      </c>
      <c r="E305" s="173" t="s">
        <v>657</v>
      </c>
      <c r="F305" s="174" t="s">
        <v>658</v>
      </c>
      <c r="G305" s="175" t="s">
        <v>138</v>
      </c>
      <c r="H305" s="176">
        <v>26.507000000000001</v>
      </c>
      <c r="I305" s="177"/>
      <c r="J305" s="178">
        <f>ROUND(I305*H305,2)</f>
        <v>0</v>
      </c>
      <c r="K305" s="174" t="s">
        <v>139</v>
      </c>
      <c r="L305" s="38"/>
      <c r="M305" s="179" t="s">
        <v>20</v>
      </c>
      <c r="N305" s="180" t="s">
        <v>49</v>
      </c>
      <c r="O305" s="63"/>
      <c r="P305" s="181">
        <f>O305*H305</f>
        <v>0</v>
      </c>
      <c r="Q305" s="181">
        <v>2.0000000000000001E-4</v>
      </c>
      <c r="R305" s="181">
        <f>Q305*H305</f>
        <v>5.3014000000000004E-3</v>
      </c>
      <c r="S305" s="181">
        <v>0</v>
      </c>
      <c r="T305" s="182">
        <f>S305*H305</f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83" t="s">
        <v>215</v>
      </c>
      <c r="AT305" s="183" t="s">
        <v>135</v>
      </c>
      <c r="AU305" s="183" t="s">
        <v>87</v>
      </c>
      <c r="AY305" s="16" t="s">
        <v>132</v>
      </c>
      <c r="BE305" s="184">
        <f>IF(N305="základní",J305,0)</f>
        <v>0</v>
      </c>
      <c r="BF305" s="184">
        <f>IF(N305="snížená",J305,0)</f>
        <v>0</v>
      </c>
      <c r="BG305" s="184">
        <f>IF(N305="zákl. přenesená",J305,0)</f>
        <v>0</v>
      </c>
      <c r="BH305" s="184">
        <f>IF(N305="sníž. přenesená",J305,0)</f>
        <v>0</v>
      </c>
      <c r="BI305" s="184">
        <f>IF(N305="nulová",J305,0)</f>
        <v>0</v>
      </c>
      <c r="BJ305" s="16" t="s">
        <v>22</v>
      </c>
      <c r="BK305" s="184">
        <f>ROUND(I305*H305,2)</f>
        <v>0</v>
      </c>
      <c r="BL305" s="16" t="s">
        <v>215</v>
      </c>
      <c r="BM305" s="183" t="s">
        <v>659</v>
      </c>
    </row>
    <row r="306" spans="1:65" s="2" customFormat="1">
      <c r="A306" s="33"/>
      <c r="B306" s="34"/>
      <c r="C306" s="35"/>
      <c r="D306" s="185" t="s">
        <v>142</v>
      </c>
      <c r="E306" s="35"/>
      <c r="F306" s="186" t="s">
        <v>660</v>
      </c>
      <c r="G306" s="35"/>
      <c r="H306" s="35"/>
      <c r="I306" s="187"/>
      <c r="J306" s="35"/>
      <c r="K306" s="35"/>
      <c r="L306" s="38"/>
      <c r="M306" s="188"/>
      <c r="N306" s="189"/>
      <c r="O306" s="63"/>
      <c r="P306" s="63"/>
      <c r="Q306" s="63"/>
      <c r="R306" s="63"/>
      <c r="S306" s="63"/>
      <c r="T306" s="64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T306" s="16" t="s">
        <v>142</v>
      </c>
      <c r="AU306" s="16" t="s">
        <v>87</v>
      </c>
    </row>
    <row r="307" spans="1:65" s="2" customFormat="1" ht="24.2" customHeight="1">
      <c r="A307" s="33"/>
      <c r="B307" s="34"/>
      <c r="C307" s="172" t="s">
        <v>661</v>
      </c>
      <c r="D307" s="172" t="s">
        <v>135</v>
      </c>
      <c r="E307" s="173" t="s">
        <v>662</v>
      </c>
      <c r="F307" s="174" t="s">
        <v>663</v>
      </c>
      <c r="G307" s="175" t="s">
        <v>138</v>
      </c>
      <c r="H307" s="176">
        <v>26.507000000000001</v>
      </c>
      <c r="I307" s="177"/>
      <c r="J307" s="178">
        <f>ROUND(I307*H307,2)</f>
        <v>0</v>
      </c>
      <c r="K307" s="174" t="s">
        <v>139</v>
      </c>
      <c r="L307" s="38"/>
      <c r="M307" s="179" t="s">
        <v>20</v>
      </c>
      <c r="N307" s="180" t="s">
        <v>49</v>
      </c>
      <c r="O307" s="63"/>
      <c r="P307" s="181">
        <f>O307*H307</f>
        <v>0</v>
      </c>
      <c r="Q307" s="181">
        <v>2.9E-4</v>
      </c>
      <c r="R307" s="181">
        <f>Q307*H307</f>
        <v>7.6870300000000001E-3</v>
      </c>
      <c r="S307" s="181">
        <v>0</v>
      </c>
      <c r="T307" s="182">
        <f>S307*H307</f>
        <v>0</v>
      </c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R307" s="183" t="s">
        <v>215</v>
      </c>
      <c r="AT307" s="183" t="s">
        <v>135</v>
      </c>
      <c r="AU307" s="183" t="s">
        <v>87</v>
      </c>
      <c r="AY307" s="16" t="s">
        <v>132</v>
      </c>
      <c r="BE307" s="184">
        <f>IF(N307="základní",J307,0)</f>
        <v>0</v>
      </c>
      <c r="BF307" s="184">
        <f>IF(N307="snížená",J307,0)</f>
        <v>0</v>
      </c>
      <c r="BG307" s="184">
        <f>IF(N307="zákl. přenesená",J307,0)</f>
        <v>0</v>
      </c>
      <c r="BH307" s="184">
        <f>IF(N307="sníž. přenesená",J307,0)</f>
        <v>0</v>
      </c>
      <c r="BI307" s="184">
        <f>IF(N307="nulová",J307,0)</f>
        <v>0</v>
      </c>
      <c r="BJ307" s="16" t="s">
        <v>22</v>
      </c>
      <c r="BK307" s="184">
        <f>ROUND(I307*H307,2)</f>
        <v>0</v>
      </c>
      <c r="BL307" s="16" t="s">
        <v>215</v>
      </c>
      <c r="BM307" s="183" t="s">
        <v>664</v>
      </c>
    </row>
    <row r="308" spans="1:65" s="2" customFormat="1">
      <c r="A308" s="33"/>
      <c r="B308" s="34"/>
      <c r="C308" s="35"/>
      <c r="D308" s="185" t="s">
        <v>142</v>
      </c>
      <c r="E308" s="35"/>
      <c r="F308" s="186" t="s">
        <v>665</v>
      </c>
      <c r="G308" s="35"/>
      <c r="H308" s="35"/>
      <c r="I308" s="187"/>
      <c r="J308" s="35"/>
      <c r="K308" s="35"/>
      <c r="L308" s="38"/>
      <c r="M308" s="201"/>
      <c r="N308" s="202"/>
      <c r="O308" s="203"/>
      <c r="P308" s="203"/>
      <c r="Q308" s="203"/>
      <c r="R308" s="203"/>
      <c r="S308" s="203"/>
      <c r="T308" s="204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T308" s="16" t="s">
        <v>142</v>
      </c>
      <c r="AU308" s="16" t="s">
        <v>87</v>
      </c>
    </row>
    <row r="309" spans="1:65" s="2" customFormat="1" ht="6.95" customHeight="1">
      <c r="A309" s="33"/>
      <c r="B309" s="46"/>
      <c r="C309" s="47"/>
      <c r="D309" s="47"/>
      <c r="E309" s="47"/>
      <c r="F309" s="47"/>
      <c r="G309" s="47"/>
      <c r="H309" s="47"/>
      <c r="I309" s="47"/>
      <c r="J309" s="47"/>
      <c r="K309" s="47"/>
      <c r="L309" s="38"/>
      <c r="M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</row>
  </sheetData>
  <sheetProtection algorithmName="SHA-512" hashValue="HoWVxquIRjNB6KOa/0wpjS387doDGWZwZ03d5bTVCH4zuTq9AQP+LfRSta/FFyCw20j381+NS6VoUVAlEpMbWA==" saltValue="MMMb8ykIo7LlroiiupKrOmnxr1bBHWAYHMr8zryRpjrf5Q2ci/uqTQi/3E6IBEYaNFi0IjxsBn4tF99/je2Euw==" spinCount="100000" sheet="1" objects="1" scenarios="1" formatColumns="0" formatRows="0" autoFilter="0"/>
  <autoFilter ref="C96:K308"/>
  <mergeCells count="9">
    <mergeCell ref="E50:H50"/>
    <mergeCell ref="E87:H87"/>
    <mergeCell ref="E89:H89"/>
    <mergeCell ref="L2:V2"/>
    <mergeCell ref="E7:H7"/>
    <mergeCell ref="E9:H9"/>
    <mergeCell ref="E18:H18"/>
    <mergeCell ref="E27:H27"/>
    <mergeCell ref="E48:H48"/>
  </mergeCells>
  <hyperlinks>
    <hyperlink ref="F101" r:id="rId1"/>
    <hyperlink ref="F103" r:id="rId2"/>
    <hyperlink ref="F105" r:id="rId3"/>
    <hyperlink ref="F107" r:id="rId4"/>
    <hyperlink ref="F109" r:id="rId5"/>
    <hyperlink ref="F111" r:id="rId6"/>
    <hyperlink ref="F113" r:id="rId7"/>
    <hyperlink ref="F115" r:id="rId8"/>
    <hyperlink ref="F119" r:id="rId9"/>
    <hyperlink ref="F121" r:id="rId10"/>
    <hyperlink ref="F123" r:id="rId11"/>
    <hyperlink ref="F125" r:id="rId12"/>
    <hyperlink ref="F127" r:id="rId13"/>
    <hyperlink ref="F129" r:id="rId14"/>
    <hyperlink ref="F132" r:id="rId15"/>
    <hyperlink ref="F134" r:id="rId16"/>
    <hyperlink ref="F136" r:id="rId17"/>
    <hyperlink ref="F138" r:id="rId18"/>
    <hyperlink ref="F140" r:id="rId19"/>
    <hyperlink ref="F143" r:id="rId20"/>
    <hyperlink ref="F147" r:id="rId21"/>
    <hyperlink ref="F149" r:id="rId22"/>
    <hyperlink ref="F151" r:id="rId23"/>
    <hyperlink ref="F154" r:id="rId24"/>
    <hyperlink ref="F156" r:id="rId25"/>
    <hyperlink ref="F158" r:id="rId26"/>
    <hyperlink ref="F160" r:id="rId27"/>
    <hyperlink ref="F162" r:id="rId28"/>
    <hyperlink ref="F164" r:id="rId29"/>
    <hyperlink ref="F166" r:id="rId30"/>
    <hyperlink ref="F168" r:id="rId31"/>
    <hyperlink ref="F170" r:id="rId32"/>
    <hyperlink ref="F172" r:id="rId33"/>
    <hyperlink ref="F174" r:id="rId34"/>
    <hyperlink ref="F176" r:id="rId35"/>
    <hyperlink ref="F178" r:id="rId36"/>
    <hyperlink ref="F180" r:id="rId37"/>
    <hyperlink ref="F182" r:id="rId38"/>
    <hyperlink ref="F184" r:id="rId39"/>
    <hyperlink ref="F186" r:id="rId40"/>
    <hyperlink ref="F189" r:id="rId41"/>
    <hyperlink ref="F191" r:id="rId42"/>
    <hyperlink ref="F193" r:id="rId43"/>
    <hyperlink ref="F195" r:id="rId44"/>
    <hyperlink ref="F197" r:id="rId45"/>
    <hyperlink ref="F199" r:id="rId46"/>
    <hyperlink ref="F201" r:id="rId47"/>
    <hyperlink ref="F203" r:id="rId48"/>
    <hyperlink ref="F205" r:id="rId49"/>
    <hyperlink ref="F207" r:id="rId50"/>
    <hyperlink ref="F209" r:id="rId51"/>
    <hyperlink ref="F211" r:id="rId52"/>
    <hyperlink ref="F213" r:id="rId53"/>
    <hyperlink ref="F215" r:id="rId54"/>
    <hyperlink ref="F218" r:id="rId55"/>
    <hyperlink ref="F220" r:id="rId56"/>
    <hyperlink ref="F223" r:id="rId57"/>
    <hyperlink ref="F225" r:id="rId58"/>
    <hyperlink ref="F227" r:id="rId59"/>
    <hyperlink ref="F229" r:id="rId60"/>
    <hyperlink ref="F231" r:id="rId61"/>
    <hyperlink ref="F233" r:id="rId62"/>
    <hyperlink ref="F235" r:id="rId63"/>
    <hyperlink ref="F237" r:id="rId64"/>
    <hyperlink ref="F239" r:id="rId65"/>
    <hyperlink ref="F241" r:id="rId66"/>
    <hyperlink ref="F243" r:id="rId67"/>
    <hyperlink ref="F245" r:id="rId68"/>
    <hyperlink ref="F247" r:id="rId69"/>
    <hyperlink ref="F249" r:id="rId70"/>
    <hyperlink ref="F251" r:id="rId71"/>
    <hyperlink ref="F253" r:id="rId72"/>
    <hyperlink ref="F255" r:id="rId73"/>
    <hyperlink ref="F258" r:id="rId74"/>
    <hyperlink ref="F260" r:id="rId75"/>
    <hyperlink ref="F262" r:id="rId76"/>
    <hyperlink ref="F269" r:id="rId77"/>
    <hyperlink ref="F273" r:id="rId78"/>
    <hyperlink ref="F276" r:id="rId79"/>
    <hyperlink ref="F279" r:id="rId80"/>
    <hyperlink ref="F281" r:id="rId81"/>
    <hyperlink ref="F284" r:id="rId82"/>
    <hyperlink ref="F287" r:id="rId83"/>
    <hyperlink ref="F290" r:id="rId84"/>
    <hyperlink ref="F292" r:id="rId85"/>
    <hyperlink ref="F294" r:id="rId86"/>
    <hyperlink ref="F296" r:id="rId87"/>
    <hyperlink ref="F299" r:id="rId88"/>
    <hyperlink ref="F301" r:id="rId89"/>
    <hyperlink ref="F304" r:id="rId90"/>
    <hyperlink ref="F306" r:id="rId91"/>
    <hyperlink ref="F308" r:id="rId92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9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634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AT2" s="16" t="s">
        <v>90</v>
      </c>
    </row>
    <row r="3" spans="1:46" s="1" customFormat="1" ht="6.95" customHeight="1">
      <c r="B3" s="100"/>
      <c r="C3" s="101"/>
      <c r="D3" s="101"/>
      <c r="E3" s="101"/>
      <c r="F3" s="101"/>
      <c r="G3" s="101"/>
      <c r="H3" s="101"/>
      <c r="I3" s="101"/>
      <c r="J3" s="101"/>
      <c r="K3" s="101"/>
      <c r="L3" s="19"/>
      <c r="AT3" s="16" t="s">
        <v>87</v>
      </c>
    </row>
    <row r="4" spans="1:46" s="1" customFormat="1" ht="24.95" customHeight="1">
      <c r="B4" s="19"/>
      <c r="D4" s="102" t="s">
        <v>91</v>
      </c>
      <c r="L4" s="19"/>
      <c r="M4" s="103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04" t="s">
        <v>16</v>
      </c>
      <c r="L6" s="19"/>
    </row>
    <row r="7" spans="1:46" s="1" customFormat="1" ht="16.5" customHeight="1">
      <c r="B7" s="19"/>
      <c r="E7" s="349" t="str">
        <f>'Rekapitulace stavby'!K6</f>
        <v>Stavební úpravy a přístavba výtahu ZŠ Žižkov</v>
      </c>
      <c r="F7" s="350"/>
      <c r="G7" s="350"/>
      <c r="H7" s="350"/>
      <c r="L7" s="19"/>
    </row>
    <row r="8" spans="1:46" s="2" customFormat="1" ht="12" customHeight="1">
      <c r="A8" s="33"/>
      <c r="B8" s="38"/>
      <c r="C8" s="33"/>
      <c r="D8" s="104" t="s">
        <v>92</v>
      </c>
      <c r="E8" s="33"/>
      <c r="F8" s="33"/>
      <c r="G8" s="33"/>
      <c r="H8" s="33"/>
      <c r="I8" s="33"/>
      <c r="J8" s="33"/>
      <c r="K8" s="33"/>
      <c r="L8" s="105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351" t="s">
        <v>666</v>
      </c>
      <c r="F9" s="352"/>
      <c r="G9" s="352"/>
      <c r="H9" s="352"/>
      <c r="I9" s="33"/>
      <c r="J9" s="33"/>
      <c r="K9" s="33"/>
      <c r="L9" s="105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105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04" t="s">
        <v>19</v>
      </c>
      <c r="E11" s="33"/>
      <c r="F11" s="106" t="s">
        <v>20</v>
      </c>
      <c r="G11" s="33"/>
      <c r="H11" s="33"/>
      <c r="I11" s="104" t="s">
        <v>21</v>
      </c>
      <c r="J11" s="106" t="s">
        <v>20</v>
      </c>
      <c r="K11" s="33"/>
      <c r="L11" s="105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04" t="s">
        <v>23</v>
      </c>
      <c r="E12" s="33"/>
      <c r="F12" s="106" t="s">
        <v>24</v>
      </c>
      <c r="G12" s="33"/>
      <c r="H12" s="33"/>
      <c r="I12" s="104" t="s">
        <v>25</v>
      </c>
      <c r="J12" s="107" t="str">
        <f>'Rekapitulace stavby'!AN8</f>
        <v>20. 2. 2026</v>
      </c>
      <c r="K12" s="33"/>
      <c r="L12" s="105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105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04" t="s">
        <v>29</v>
      </c>
      <c r="E14" s="33"/>
      <c r="F14" s="33"/>
      <c r="G14" s="33"/>
      <c r="H14" s="33"/>
      <c r="I14" s="104" t="s">
        <v>30</v>
      </c>
      <c r="J14" s="106" t="s">
        <v>31</v>
      </c>
      <c r="K14" s="33"/>
      <c r="L14" s="105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06" t="s">
        <v>32</v>
      </c>
      <c r="F15" s="33"/>
      <c r="G15" s="33"/>
      <c r="H15" s="33"/>
      <c r="I15" s="104" t="s">
        <v>33</v>
      </c>
      <c r="J15" s="106" t="s">
        <v>20</v>
      </c>
      <c r="K15" s="33"/>
      <c r="L15" s="105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105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04" t="s">
        <v>34</v>
      </c>
      <c r="E17" s="33"/>
      <c r="F17" s="33"/>
      <c r="G17" s="33"/>
      <c r="H17" s="33"/>
      <c r="I17" s="104" t="s">
        <v>30</v>
      </c>
      <c r="J17" s="29" t="str">
        <f>'Rekapitulace stavby'!AN13</f>
        <v>Vyplň údaj</v>
      </c>
      <c r="K17" s="33"/>
      <c r="L17" s="105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353" t="str">
        <f>'Rekapitulace stavby'!E14</f>
        <v>Vyplň údaj</v>
      </c>
      <c r="F18" s="354"/>
      <c r="G18" s="354"/>
      <c r="H18" s="354"/>
      <c r="I18" s="104" t="s">
        <v>33</v>
      </c>
      <c r="J18" s="29" t="str">
        <f>'Rekapitulace stavby'!AN14</f>
        <v>Vyplň údaj</v>
      </c>
      <c r="K18" s="33"/>
      <c r="L18" s="105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105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04" t="s">
        <v>36</v>
      </c>
      <c r="E20" s="33"/>
      <c r="F20" s="33"/>
      <c r="G20" s="33"/>
      <c r="H20" s="33"/>
      <c r="I20" s="104" t="s">
        <v>30</v>
      </c>
      <c r="J20" s="106" t="s">
        <v>37</v>
      </c>
      <c r="K20" s="33"/>
      <c r="L20" s="105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06" t="s">
        <v>38</v>
      </c>
      <c r="F21" s="33"/>
      <c r="G21" s="33"/>
      <c r="H21" s="33"/>
      <c r="I21" s="104" t="s">
        <v>33</v>
      </c>
      <c r="J21" s="106" t="s">
        <v>20</v>
      </c>
      <c r="K21" s="33"/>
      <c r="L21" s="105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105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04" t="s">
        <v>40</v>
      </c>
      <c r="E23" s="33"/>
      <c r="F23" s="33"/>
      <c r="G23" s="33"/>
      <c r="H23" s="33"/>
      <c r="I23" s="104" t="s">
        <v>30</v>
      </c>
      <c r="J23" s="106" t="str">
        <f>IF('Rekapitulace stavby'!AN19="","",'Rekapitulace stavby'!AN19)</f>
        <v/>
      </c>
      <c r="K23" s="33"/>
      <c r="L23" s="105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06" t="str">
        <f>IF('Rekapitulace stavby'!E20="","",'Rekapitulace stavby'!E20)</f>
        <v xml:space="preserve"> </v>
      </c>
      <c r="F24" s="33"/>
      <c r="G24" s="33"/>
      <c r="H24" s="33"/>
      <c r="I24" s="104" t="s">
        <v>33</v>
      </c>
      <c r="J24" s="106" t="str">
        <f>IF('Rekapitulace stavby'!AN20="","",'Rekapitulace stavby'!AN20)</f>
        <v/>
      </c>
      <c r="K24" s="33"/>
      <c r="L24" s="105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105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04" t="s">
        <v>42</v>
      </c>
      <c r="E26" s="33"/>
      <c r="F26" s="33"/>
      <c r="G26" s="33"/>
      <c r="H26" s="33"/>
      <c r="I26" s="33"/>
      <c r="J26" s="33"/>
      <c r="K26" s="33"/>
      <c r="L26" s="105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47.25" customHeight="1">
      <c r="A27" s="108"/>
      <c r="B27" s="109"/>
      <c r="C27" s="108"/>
      <c r="D27" s="108"/>
      <c r="E27" s="355" t="s">
        <v>94</v>
      </c>
      <c r="F27" s="355"/>
      <c r="G27" s="355"/>
      <c r="H27" s="355"/>
      <c r="I27" s="108"/>
      <c r="J27" s="108"/>
      <c r="K27" s="108"/>
      <c r="L27" s="110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105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1"/>
      <c r="E29" s="111"/>
      <c r="F29" s="111"/>
      <c r="G29" s="111"/>
      <c r="H29" s="111"/>
      <c r="I29" s="111"/>
      <c r="J29" s="111"/>
      <c r="K29" s="111"/>
      <c r="L29" s="105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2" t="s">
        <v>44</v>
      </c>
      <c r="E30" s="33"/>
      <c r="F30" s="33"/>
      <c r="G30" s="33"/>
      <c r="H30" s="33"/>
      <c r="I30" s="33"/>
      <c r="J30" s="113">
        <f>ROUND(J114, 2)</f>
        <v>0</v>
      </c>
      <c r="K30" s="33"/>
      <c r="L30" s="105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1"/>
      <c r="E31" s="111"/>
      <c r="F31" s="111"/>
      <c r="G31" s="111"/>
      <c r="H31" s="111"/>
      <c r="I31" s="111"/>
      <c r="J31" s="111"/>
      <c r="K31" s="111"/>
      <c r="L31" s="105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14" t="s">
        <v>46</v>
      </c>
      <c r="G32" s="33"/>
      <c r="H32" s="33"/>
      <c r="I32" s="114" t="s">
        <v>45</v>
      </c>
      <c r="J32" s="114" t="s">
        <v>47</v>
      </c>
      <c r="K32" s="33"/>
      <c r="L32" s="105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15" t="s">
        <v>48</v>
      </c>
      <c r="E33" s="104" t="s">
        <v>49</v>
      </c>
      <c r="F33" s="116">
        <f>ROUND((SUM(BE114:BE633)),  2)</f>
        <v>0</v>
      </c>
      <c r="G33" s="33"/>
      <c r="H33" s="33"/>
      <c r="I33" s="117">
        <v>0.21</v>
      </c>
      <c r="J33" s="116">
        <f>ROUND(((SUM(BE114:BE633))*I33),  2)</f>
        <v>0</v>
      </c>
      <c r="K33" s="33"/>
      <c r="L33" s="105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04" t="s">
        <v>50</v>
      </c>
      <c r="F34" s="116">
        <f>ROUND((SUM(BF114:BF633)),  2)</f>
        <v>0</v>
      </c>
      <c r="G34" s="33"/>
      <c r="H34" s="33"/>
      <c r="I34" s="117">
        <v>0.12</v>
      </c>
      <c r="J34" s="116">
        <f>ROUND(((SUM(BF114:BF633))*I34),  2)</f>
        <v>0</v>
      </c>
      <c r="K34" s="33"/>
      <c r="L34" s="105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04" t="s">
        <v>51</v>
      </c>
      <c r="F35" s="116">
        <f>ROUND((SUM(BG114:BG633)),  2)</f>
        <v>0</v>
      </c>
      <c r="G35" s="33"/>
      <c r="H35" s="33"/>
      <c r="I35" s="117">
        <v>0.21</v>
      </c>
      <c r="J35" s="116">
        <f>0</f>
        <v>0</v>
      </c>
      <c r="K35" s="33"/>
      <c r="L35" s="105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04" t="s">
        <v>52</v>
      </c>
      <c r="F36" s="116">
        <f>ROUND((SUM(BH114:BH633)),  2)</f>
        <v>0</v>
      </c>
      <c r="G36" s="33"/>
      <c r="H36" s="33"/>
      <c r="I36" s="117">
        <v>0.12</v>
      </c>
      <c r="J36" s="116">
        <f>0</f>
        <v>0</v>
      </c>
      <c r="K36" s="33"/>
      <c r="L36" s="105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04" t="s">
        <v>53</v>
      </c>
      <c r="F37" s="116">
        <f>ROUND((SUM(BI114:BI633)),  2)</f>
        <v>0</v>
      </c>
      <c r="G37" s="33"/>
      <c r="H37" s="33"/>
      <c r="I37" s="117">
        <v>0</v>
      </c>
      <c r="J37" s="116">
        <f>0</f>
        <v>0</v>
      </c>
      <c r="K37" s="33"/>
      <c r="L37" s="105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105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18"/>
      <c r="D39" s="119" t="s">
        <v>54</v>
      </c>
      <c r="E39" s="120"/>
      <c r="F39" s="120"/>
      <c r="G39" s="121" t="s">
        <v>55</v>
      </c>
      <c r="H39" s="122" t="s">
        <v>56</v>
      </c>
      <c r="I39" s="120"/>
      <c r="J39" s="123">
        <f>SUM(J30:J37)</f>
        <v>0</v>
      </c>
      <c r="K39" s="124"/>
      <c r="L39" s="105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125"/>
      <c r="C40" s="126"/>
      <c r="D40" s="126"/>
      <c r="E40" s="126"/>
      <c r="F40" s="126"/>
      <c r="G40" s="126"/>
      <c r="H40" s="126"/>
      <c r="I40" s="126"/>
      <c r="J40" s="126"/>
      <c r="K40" s="126"/>
      <c r="L40" s="105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4" spans="1:31" s="2" customFormat="1" ht="6.95" customHeight="1">
      <c r="A44" s="33"/>
      <c r="B44" s="127"/>
      <c r="C44" s="128"/>
      <c r="D44" s="128"/>
      <c r="E44" s="128"/>
      <c r="F44" s="128"/>
      <c r="G44" s="128"/>
      <c r="H44" s="128"/>
      <c r="I44" s="128"/>
      <c r="J44" s="128"/>
      <c r="K44" s="128"/>
      <c r="L44" s="105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2" customFormat="1" ht="24.95" customHeight="1">
      <c r="A45" s="33"/>
      <c r="B45" s="34"/>
      <c r="C45" s="22" t="s">
        <v>95</v>
      </c>
      <c r="D45" s="35"/>
      <c r="E45" s="35"/>
      <c r="F45" s="35"/>
      <c r="G45" s="35"/>
      <c r="H45" s="35"/>
      <c r="I45" s="35"/>
      <c r="J45" s="35"/>
      <c r="K45" s="35"/>
      <c r="L45" s="105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pans="1:31" s="2" customFormat="1" ht="6.95" customHeight="1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105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pans="1:31" s="2" customFormat="1" ht="12" customHeight="1">
      <c r="A47" s="33"/>
      <c r="B47" s="34"/>
      <c r="C47" s="28" t="s">
        <v>16</v>
      </c>
      <c r="D47" s="35"/>
      <c r="E47" s="35"/>
      <c r="F47" s="35"/>
      <c r="G47" s="35"/>
      <c r="H47" s="35"/>
      <c r="I47" s="35"/>
      <c r="J47" s="35"/>
      <c r="K47" s="35"/>
      <c r="L47" s="105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pans="1:31" s="2" customFormat="1" ht="16.5" customHeight="1">
      <c r="A48" s="33"/>
      <c r="B48" s="34"/>
      <c r="C48" s="35"/>
      <c r="D48" s="35"/>
      <c r="E48" s="347" t="str">
        <f>E7</f>
        <v>Stavební úpravy a přístavba výtahu ZŠ Žižkov</v>
      </c>
      <c r="F48" s="348"/>
      <c r="G48" s="348"/>
      <c r="H48" s="348"/>
      <c r="I48" s="35"/>
      <c r="J48" s="35"/>
      <c r="K48" s="35"/>
      <c r="L48" s="105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pans="1:47" s="2" customFormat="1" ht="12" customHeight="1">
      <c r="A49" s="33"/>
      <c r="B49" s="34"/>
      <c r="C49" s="28" t="s">
        <v>92</v>
      </c>
      <c r="D49" s="35"/>
      <c r="E49" s="35"/>
      <c r="F49" s="35"/>
      <c r="G49" s="35"/>
      <c r="H49" s="35"/>
      <c r="I49" s="35"/>
      <c r="J49" s="35"/>
      <c r="K49" s="35"/>
      <c r="L49" s="105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</row>
    <row r="50" spans="1:47" s="2" customFormat="1" ht="16.5" customHeight="1">
      <c r="A50" s="33"/>
      <c r="B50" s="34"/>
      <c r="C50" s="35"/>
      <c r="D50" s="35"/>
      <c r="E50" s="316" t="str">
        <f>E9</f>
        <v>16240D-S2 - Přístavba výtahu,ZŠ Žižkov - Kutná Hora,Kremnická čp.98</v>
      </c>
      <c r="F50" s="346"/>
      <c r="G50" s="346"/>
      <c r="H50" s="346"/>
      <c r="I50" s="35"/>
      <c r="J50" s="35"/>
      <c r="K50" s="35"/>
      <c r="L50" s="105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</row>
    <row r="51" spans="1:47" s="2" customFormat="1" ht="6.95" customHeight="1">
      <c r="A51" s="33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105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</row>
    <row r="52" spans="1:47" s="2" customFormat="1" ht="12" customHeight="1">
      <c r="A52" s="33"/>
      <c r="B52" s="34"/>
      <c r="C52" s="28" t="s">
        <v>23</v>
      </c>
      <c r="D52" s="35"/>
      <c r="E52" s="35"/>
      <c r="F52" s="26" t="str">
        <f>F12</f>
        <v>Kutná Hora,Kremnická čp. 98</v>
      </c>
      <c r="G52" s="35"/>
      <c r="H52" s="35"/>
      <c r="I52" s="28" t="s">
        <v>25</v>
      </c>
      <c r="J52" s="58" t="str">
        <f>IF(J12="","",J12)</f>
        <v>20. 2. 2026</v>
      </c>
      <c r="K52" s="35"/>
      <c r="L52" s="105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</row>
    <row r="53" spans="1:47" s="2" customFormat="1" ht="6.95" customHeight="1">
      <c r="A53" s="33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105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</row>
    <row r="54" spans="1:47" s="2" customFormat="1" ht="40.15" customHeight="1">
      <c r="A54" s="33"/>
      <c r="B54" s="34"/>
      <c r="C54" s="28" t="s">
        <v>29</v>
      </c>
      <c r="D54" s="35"/>
      <c r="E54" s="35"/>
      <c r="F54" s="26" t="str">
        <f>E15</f>
        <v>Město Kutná Hora,Havlíčkovo náměstí 552/1,Kutná Ho</v>
      </c>
      <c r="G54" s="35"/>
      <c r="H54" s="35"/>
      <c r="I54" s="28" t="s">
        <v>36</v>
      </c>
      <c r="J54" s="31" t="str">
        <f>E21</f>
        <v>Kutnohorská stavební projekce- ing Zuzana Hádková</v>
      </c>
      <c r="K54" s="35"/>
      <c r="L54" s="105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</row>
    <row r="55" spans="1:47" s="2" customFormat="1" ht="15.2" customHeight="1">
      <c r="A55" s="33"/>
      <c r="B55" s="34"/>
      <c r="C55" s="28" t="s">
        <v>34</v>
      </c>
      <c r="D55" s="35"/>
      <c r="E55" s="35"/>
      <c r="F55" s="26" t="str">
        <f>IF(E18="","",E18)</f>
        <v>Vyplň údaj</v>
      </c>
      <c r="G55" s="35"/>
      <c r="H55" s="35"/>
      <c r="I55" s="28" t="s">
        <v>40</v>
      </c>
      <c r="J55" s="31" t="str">
        <f>E24</f>
        <v xml:space="preserve"> </v>
      </c>
      <c r="K55" s="35"/>
      <c r="L55" s="105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</row>
    <row r="56" spans="1:47" s="2" customFormat="1" ht="10.35" customHeight="1">
      <c r="A56" s="33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105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</row>
    <row r="57" spans="1:47" s="2" customFormat="1" ht="29.25" customHeight="1">
      <c r="A57" s="33"/>
      <c r="B57" s="34"/>
      <c r="C57" s="129" t="s">
        <v>96</v>
      </c>
      <c r="D57" s="130"/>
      <c r="E57" s="130"/>
      <c r="F57" s="130"/>
      <c r="G57" s="130"/>
      <c r="H57" s="130"/>
      <c r="I57" s="130"/>
      <c r="J57" s="131" t="s">
        <v>97</v>
      </c>
      <c r="K57" s="130"/>
      <c r="L57" s="105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</row>
    <row r="58" spans="1:47" s="2" customFormat="1" ht="10.35" customHeight="1">
      <c r="A58" s="33"/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105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</row>
    <row r="59" spans="1:47" s="2" customFormat="1" ht="22.9" customHeight="1">
      <c r="A59" s="33"/>
      <c r="B59" s="34"/>
      <c r="C59" s="132" t="s">
        <v>76</v>
      </c>
      <c r="D59" s="35"/>
      <c r="E59" s="35"/>
      <c r="F59" s="35"/>
      <c r="G59" s="35"/>
      <c r="H59" s="35"/>
      <c r="I59" s="35"/>
      <c r="J59" s="76">
        <f>J114</f>
        <v>0</v>
      </c>
      <c r="K59" s="35"/>
      <c r="L59" s="105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U59" s="16" t="s">
        <v>98</v>
      </c>
    </row>
    <row r="60" spans="1:47" s="9" customFormat="1" ht="24.95" customHeight="1">
      <c r="B60" s="133"/>
      <c r="C60" s="134"/>
      <c r="D60" s="135" t="s">
        <v>99</v>
      </c>
      <c r="E60" s="136"/>
      <c r="F60" s="136"/>
      <c r="G60" s="136"/>
      <c r="H60" s="136"/>
      <c r="I60" s="136"/>
      <c r="J60" s="137">
        <f>J115</f>
        <v>0</v>
      </c>
      <c r="K60" s="134"/>
      <c r="L60" s="138"/>
    </row>
    <row r="61" spans="1:47" s="10" customFormat="1" ht="19.899999999999999" customHeight="1">
      <c r="B61" s="139"/>
      <c r="C61" s="140"/>
      <c r="D61" s="141" t="s">
        <v>667</v>
      </c>
      <c r="E61" s="142"/>
      <c r="F61" s="142"/>
      <c r="G61" s="142"/>
      <c r="H61" s="142"/>
      <c r="I61" s="142"/>
      <c r="J61" s="143">
        <f>J116</f>
        <v>0</v>
      </c>
      <c r="K61" s="140"/>
      <c r="L61" s="144"/>
    </row>
    <row r="62" spans="1:47" s="10" customFormat="1" ht="19.899999999999999" customHeight="1">
      <c r="B62" s="139"/>
      <c r="C62" s="140"/>
      <c r="D62" s="141" t="s">
        <v>668</v>
      </c>
      <c r="E62" s="142"/>
      <c r="F62" s="142"/>
      <c r="G62" s="142"/>
      <c r="H62" s="142"/>
      <c r="I62" s="142"/>
      <c r="J62" s="143">
        <f>J151</f>
        <v>0</v>
      </c>
      <c r="K62" s="140"/>
      <c r="L62" s="144"/>
    </row>
    <row r="63" spans="1:47" s="10" customFormat="1" ht="19.899999999999999" customHeight="1">
      <c r="B63" s="139"/>
      <c r="C63" s="140"/>
      <c r="D63" s="141" t="s">
        <v>669</v>
      </c>
      <c r="E63" s="142"/>
      <c r="F63" s="142"/>
      <c r="G63" s="142"/>
      <c r="H63" s="142"/>
      <c r="I63" s="142"/>
      <c r="J63" s="143">
        <f>J174</f>
        <v>0</v>
      </c>
      <c r="K63" s="140"/>
      <c r="L63" s="144"/>
    </row>
    <row r="64" spans="1:47" s="10" customFormat="1" ht="19.899999999999999" customHeight="1">
      <c r="B64" s="139"/>
      <c r="C64" s="140"/>
      <c r="D64" s="141" t="s">
        <v>670</v>
      </c>
      <c r="E64" s="142"/>
      <c r="F64" s="142"/>
      <c r="G64" s="142"/>
      <c r="H64" s="142"/>
      <c r="I64" s="142"/>
      <c r="J64" s="143">
        <f>J197</f>
        <v>0</v>
      </c>
      <c r="K64" s="140"/>
      <c r="L64" s="144"/>
    </row>
    <row r="65" spans="2:12" s="10" customFormat="1" ht="19.899999999999999" customHeight="1">
      <c r="B65" s="139"/>
      <c r="C65" s="140"/>
      <c r="D65" s="141" t="s">
        <v>100</v>
      </c>
      <c r="E65" s="142"/>
      <c r="F65" s="142"/>
      <c r="G65" s="142"/>
      <c r="H65" s="142"/>
      <c r="I65" s="142"/>
      <c r="J65" s="143">
        <f>J220</f>
        <v>0</v>
      </c>
      <c r="K65" s="140"/>
      <c r="L65" s="144"/>
    </row>
    <row r="66" spans="2:12" s="10" customFormat="1" ht="19.899999999999999" customHeight="1">
      <c r="B66" s="139"/>
      <c r="C66" s="140"/>
      <c r="D66" s="141" t="s">
        <v>671</v>
      </c>
      <c r="E66" s="142"/>
      <c r="F66" s="142"/>
      <c r="G66" s="142"/>
      <c r="H66" s="142"/>
      <c r="I66" s="142"/>
      <c r="J66" s="143">
        <f>J268</f>
        <v>0</v>
      </c>
      <c r="K66" s="140"/>
      <c r="L66" s="144"/>
    </row>
    <row r="67" spans="2:12" s="10" customFormat="1" ht="19.899999999999999" customHeight="1">
      <c r="B67" s="139"/>
      <c r="C67" s="140"/>
      <c r="D67" s="141" t="s">
        <v>102</v>
      </c>
      <c r="E67" s="142"/>
      <c r="F67" s="142"/>
      <c r="G67" s="142"/>
      <c r="H67" s="142"/>
      <c r="I67" s="142"/>
      <c r="J67" s="143">
        <f>J323</f>
        <v>0</v>
      </c>
      <c r="K67" s="140"/>
      <c r="L67" s="144"/>
    </row>
    <row r="68" spans="2:12" s="10" customFormat="1" ht="19.899999999999999" customHeight="1">
      <c r="B68" s="139"/>
      <c r="C68" s="140"/>
      <c r="D68" s="141" t="s">
        <v>103</v>
      </c>
      <c r="E68" s="142"/>
      <c r="F68" s="142"/>
      <c r="G68" s="142"/>
      <c r="H68" s="142"/>
      <c r="I68" s="142"/>
      <c r="J68" s="143">
        <f>J334</f>
        <v>0</v>
      </c>
      <c r="K68" s="140"/>
      <c r="L68" s="144"/>
    </row>
    <row r="69" spans="2:12" s="9" customFormat="1" ht="24.95" customHeight="1">
      <c r="B69" s="133"/>
      <c r="C69" s="134"/>
      <c r="D69" s="135" t="s">
        <v>104</v>
      </c>
      <c r="E69" s="136"/>
      <c r="F69" s="136"/>
      <c r="G69" s="136"/>
      <c r="H69" s="136"/>
      <c r="I69" s="136"/>
      <c r="J69" s="137">
        <f>J337</f>
        <v>0</v>
      </c>
      <c r="K69" s="134"/>
      <c r="L69" s="138"/>
    </row>
    <row r="70" spans="2:12" s="10" customFormat="1" ht="19.899999999999999" customHeight="1">
      <c r="B70" s="139"/>
      <c r="C70" s="140"/>
      <c r="D70" s="141" t="s">
        <v>105</v>
      </c>
      <c r="E70" s="142"/>
      <c r="F70" s="142"/>
      <c r="G70" s="142"/>
      <c r="H70" s="142"/>
      <c r="I70" s="142"/>
      <c r="J70" s="143">
        <f>J338</f>
        <v>0</v>
      </c>
      <c r="K70" s="140"/>
      <c r="L70" s="144"/>
    </row>
    <row r="71" spans="2:12" s="10" customFormat="1" ht="19.899999999999999" customHeight="1">
      <c r="B71" s="139"/>
      <c r="C71" s="140"/>
      <c r="D71" s="141" t="s">
        <v>672</v>
      </c>
      <c r="E71" s="142"/>
      <c r="F71" s="142"/>
      <c r="G71" s="142"/>
      <c r="H71" s="142"/>
      <c r="I71" s="142"/>
      <c r="J71" s="143">
        <f>J351</f>
        <v>0</v>
      </c>
      <c r="K71" s="140"/>
      <c r="L71" s="144"/>
    </row>
    <row r="72" spans="2:12" s="10" customFormat="1" ht="19.899999999999999" customHeight="1">
      <c r="B72" s="139"/>
      <c r="C72" s="140"/>
      <c r="D72" s="141" t="s">
        <v>673</v>
      </c>
      <c r="E72" s="142"/>
      <c r="F72" s="142"/>
      <c r="G72" s="142"/>
      <c r="H72" s="142"/>
      <c r="I72" s="142"/>
      <c r="J72" s="143">
        <f>J373</f>
        <v>0</v>
      </c>
      <c r="K72" s="140"/>
      <c r="L72" s="144"/>
    </row>
    <row r="73" spans="2:12" s="10" customFormat="1" ht="19.899999999999999" customHeight="1">
      <c r="B73" s="139"/>
      <c r="C73" s="140"/>
      <c r="D73" s="141" t="s">
        <v>674</v>
      </c>
      <c r="E73" s="142"/>
      <c r="F73" s="142"/>
      <c r="G73" s="142"/>
      <c r="H73" s="142"/>
      <c r="I73" s="142"/>
      <c r="J73" s="143">
        <f>J400</f>
        <v>0</v>
      </c>
      <c r="K73" s="140"/>
      <c r="L73" s="144"/>
    </row>
    <row r="74" spans="2:12" s="10" customFormat="1" ht="19.899999999999999" customHeight="1">
      <c r="B74" s="139"/>
      <c r="C74" s="140"/>
      <c r="D74" s="141" t="s">
        <v>109</v>
      </c>
      <c r="E74" s="142"/>
      <c r="F74" s="142"/>
      <c r="G74" s="142"/>
      <c r="H74" s="142"/>
      <c r="I74" s="142"/>
      <c r="J74" s="143">
        <f>J407</f>
        <v>0</v>
      </c>
      <c r="K74" s="140"/>
      <c r="L74" s="144"/>
    </row>
    <row r="75" spans="2:12" s="10" customFormat="1" ht="19.899999999999999" customHeight="1">
      <c r="B75" s="139"/>
      <c r="C75" s="140"/>
      <c r="D75" s="141" t="s">
        <v>675</v>
      </c>
      <c r="E75" s="142"/>
      <c r="F75" s="142"/>
      <c r="G75" s="142"/>
      <c r="H75" s="142"/>
      <c r="I75" s="142"/>
      <c r="J75" s="143">
        <f>J422</f>
        <v>0</v>
      </c>
      <c r="K75" s="140"/>
      <c r="L75" s="144"/>
    </row>
    <row r="76" spans="2:12" s="10" customFormat="1" ht="19.899999999999999" customHeight="1">
      <c r="B76" s="139"/>
      <c r="C76" s="140"/>
      <c r="D76" s="141" t="s">
        <v>676</v>
      </c>
      <c r="E76" s="142"/>
      <c r="F76" s="142"/>
      <c r="G76" s="142"/>
      <c r="H76" s="142"/>
      <c r="I76" s="142"/>
      <c r="J76" s="143">
        <f>J425</f>
        <v>0</v>
      </c>
      <c r="K76" s="140"/>
      <c r="L76" s="144"/>
    </row>
    <row r="77" spans="2:12" s="10" customFormat="1" ht="19.899999999999999" customHeight="1">
      <c r="B77" s="139"/>
      <c r="C77" s="140"/>
      <c r="D77" s="141" t="s">
        <v>677</v>
      </c>
      <c r="E77" s="142"/>
      <c r="F77" s="142"/>
      <c r="G77" s="142"/>
      <c r="H77" s="142"/>
      <c r="I77" s="142"/>
      <c r="J77" s="143">
        <f>J438</f>
        <v>0</v>
      </c>
      <c r="K77" s="140"/>
      <c r="L77" s="144"/>
    </row>
    <row r="78" spans="2:12" s="10" customFormat="1" ht="19.899999999999999" customHeight="1">
      <c r="B78" s="139"/>
      <c r="C78" s="140"/>
      <c r="D78" s="141" t="s">
        <v>678</v>
      </c>
      <c r="E78" s="142"/>
      <c r="F78" s="142"/>
      <c r="G78" s="142"/>
      <c r="H78" s="142"/>
      <c r="I78" s="142"/>
      <c r="J78" s="143">
        <f>J450</f>
        <v>0</v>
      </c>
      <c r="K78" s="140"/>
      <c r="L78" s="144"/>
    </row>
    <row r="79" spans="2:12" s="10" customFormat="1" ht="19.899999999999999" customHeight="1">
      <c r="B79" s="139"/>
      <c r="C79" s="140"/>
      <c r="D79" s="141" t="s">
        <v>679</v>
      </c>
      <c r="E79" s="142"/>
      <c r="F79" s="142"/>
      <c r="G79" s="142"/>
      <c r="H79" s="142"/>
      <c r="I79" s="142"/>
      <c r="J79" s="143">
        <f>J456</f>
        <v>0</v>
      </c>
      <c r="K79" s="140"/>
      <c r="L79" s="144"/>
    </row>
    <row r="80" spans="2:12" s="10" customFormat="1" ht="19.899999999999999" customHeight="1">
      <c r="B80" s="139"/>
      <c r="C80" s="140"/>
      <c r="D80" s="141" t="s">
        <v>680</v>
      </c>
      <c r="E80" s="142"/>
      <c r="F80" s="142"/>
      <c r="G80" s="142"/>
      <c r="H80" s="142"/>
      <c r="I80" s="142"/>
      <c r="J80" s="143">
        <f>J479</f>
        <v>0</v>
      </c>
      <c r="K80" s="140"/>
      <c r="L80" s="144"/>
    </row>
    <row r="81" spans="1:31" s="10" customFormat="1" ht="19.899999999999999" customHeight="1">
      <c r="B81" s="139"/>
      <c r="C81" s="140"/>
      <c r="D81" s="141" t="s">
        <v>681</v>
      </c>
      <c r="E81" s="142"/>
      <c r="F81" s="142"/>
      <c r="G81" s="142"/>
      <c r="H81" s="142"/>
      <c r="I81" s="142"/>
      <c r="J81" s="143">
        <f>J486</f>
        <v>0</v>
      </c>
      <c r="K81" s="140"/>
      <c r="L81" s="144"/>
    </row>
    <row r="82" spans="1:31" s="10" customFormat="1" ht="19.899999999999999" customHeight="1">
      <c r="B82" s="139"/>
      <c r="C82" s="140"/>
      <c r="D82" s="141" t="s">
        <v>112</v>
      </c>
      <c r="E82" s="142"/>
      <c r="F82" s="142"/>
      <c r="G82" s="142"/>
      <c r="H82" s="142"/>
      <c r="I82" s="142"/>
      <c r="J82" s="143">
        <f>J515</f>
        <v>0</v>
      </c>
      <c r="K82" s="140"/>
      <c r="L82" s="144"/>
    </row>
    <row r="83" spans="1:31" s="10" customFormat="1" ht="19.899999999999999" customHeight="1">
      <c r="B83" s="139"/>
      <c r="C83" s="140"/>
      <c r="D83" s="141" t="s">
        <v>682</v>
      </c>
      <c r="E83" s="142"/>
      <c r="F83" s="142"/>
      <c r="G83" s="142"/>
      <c r="H83" s="142"/>
      <c r="I83" s="142"/>
      <c r="J83" s="143">
        <f>J535</f>
        <v>0</v>
      </c>
      <c r="K83" s="140"/>
      <c r="L83" s="144"/>
    </row>
    <row r="84" spans="1:31" s="10" customFormat="1" ht="19.899999999999999" customHeight="1">
      <c r="B84" s="139"/>
      <c r="C84" s="140"/>
      <c r="D84" s="141" t="s">
        <v>113</v>
      </c>
      <c r="E84" s="142"/>
      <c r="F84" s="142"/>
      <c r="G84" s="142"/>
      <c r="H84" s="142"/>
      <c r="I84" s="142"/>
      <c r="J84" s="143">
        <f>J546</f>
        <v>0</v>
      </c>
      <c r="K84" s="140"/>
      <c r="L84" s="144"/>
    </row>
    <row r="85" spans="1:31" s="10" customFormat="1" ht="19.899999999999999" customHeight="1">
      <c r="B85" s="139"/>
      <c r="C85" s="140"/>
      <c r="D85" s="141" t="s">
        <v>116</v>
      </c>
      <c r="E85" s="142"/>
      <c r="F85" s="142"/>
      <c r="G85" s="142"/>
      <c r="H85" s="142"/>
      <c r="I85" s="142"/>
      <c r="J85" s="143">
        <f>J556</f>
        <v>0</v>
      </c>
      <c r="K85" s="140"/>
      <c r="L85" s="144"/>
    </row>
    <row r="86" spans="1:31" s="9" customFormat="1" ht="24.95" customHeight="1">
      <c r="B86" s="133"/>
      <c r="C86" s="134"/>
      <c r="D86" s="135" t="s">
        <v>683</v>
      </c>
      <c r="E86" s="136"/>
      <c r="F86" s="136"/>
      <c r="G86" s="136"/>
      <c r="H86" s="136"/>
      <c r="I86" s="136"/>
      <c r="J86" s="137">
        <f>J561</f>
        <v>0</v>
      </c>
      <c r="K86" s="134"/>
      <c r="L86" s="138"/>
    </row>
    <row r="87" spans="1:31" s="10" customFormat="1" ht="19.899999999999999" customHeight="1">
      <c r="B87" s="139"/>
      <c r="C87" s="140"/>
      <c r="D87" s="141" t="s">
        <v>684</v>
      </c>
      <c r="E87" s="142"/>
      <c r="F87" s="142"/>
      <c r="G87" s="142"/>
      <c r="H87" s="142"/>
      <c r="I87" s="142"/>
      <c r="J87" s="143">
        <f>J562</f>
        <v>0</v>
      </c>
      <c r="K87" s="140"/>
      <c r="L87" s="144"/>
    </row>
    <row r="88" spans="1:31" s="10" customFormat="1" ht="19.899999999999999" customHeight="1">
      <c r="B88" s="139"/>
      <c r="C88" s="140"/>
      <c r="D88" s="141" t="s">
        <v>685</v>
      </c>
      <c r="E88" s="142"/>
      <c r="F88" s="142"/>
      <c r="G88" s="142"/>
      <c r="H88" s="142"/>
      <c r="I88" s="142"/>
      <c r="J88" s="143">
        <f>J587</f>
        <v>0</v>
      </c>
      <c r="K88" s="140"/>
      <c r="L88" s="144"/>
    </row>
    <row r="89" spans="1:31" s="10" customFormat="1" ht="19.899999999999999" customHeight="1">
      <c r="B89" s="139"/>
      <c r="C89" s="140"/>
      <c r="D89" s="141" t="s">
        <v>686</v>
      </c>
      <c r="E89" s="142"/>
      <c r="F89" s="142"/>
      <c r="G89" s="142"/>
      <c r="H89" s="142"/>
      <c r="I89" s="142"/>
      <c r="J89" s="143">
        <f>J590</f>
        <v>0</v>
      </c>
      <c r="K89" s="140"/>
      <c r="L89" s="144"/>
    </row>
    <row r="90" spans="1:31" s="9" customFormat="1" ht="24.95" customHeight="1">
      <c r="B90" s="133"/>
      <c r="C90" s="134"/>
      <c r="D90" s="135" t="s">
        <v>687</v>
      </c>
      <c r="E90" s="136"/>
      <c r="F90" s="136"/>
      <c r="G90" s="136"/>
      <c r="H90" s="136"/>
      <c r="I90" s="136"/>
      <c r="J90" s="137">
        <f>J603</f>
        <v>0</v>
      </c>
      <c r="K90" s="134"/>
      <c r="L90" s="138"/>
    </row>
    <row r="91" spans="1:31" s="9" customFormat="1" ht="24.95" customHeight="1">
      <c r="B91" s="133"/>
      <c r="C91" s="134"/>
      <c r="D91" s="135" t="s">
        <v>688</v>
      </c>
      <c r="E91" s="136"/>
      <c r="F91" s="136"/>
      <c r="G91" s="136"/>
      <c r="H91" s="136"/>
      <c r="I91" s="136"/>
      <c r="J91" s="137">
        <f>J606</f>
        <v>0</v>
      </c>
      <c r="K91" s="134"/>
      <c r="L91" s="138"/>
    </row>
    <row r="92" spans="1:31" s="10" customFormat="1" ht="19.899999999999999" customHeight="1">
      <c r="B92" s="139"/>
      <c r="C92" s="140"/>
      <c r="D92" s="141" t="s">
        <v>689</v>
      </c>
      <c r="E92" s="142"/>
      <c r="F92" s="142"/>
      <c r="G92" s="142"/>
      <c r="H92" s="142"/>
      <c r="I92" s="142"/>
      <c r="J92" s="143">
        <f>J607</f>
        <v>0</v>
      </c>
      <c r="K92" s="140"/>
      <c r="L92" s="144"/>
    </row>
    <row r="93" spans="1:31" s="10" customFormat="1" ht="14.85" customHeight="1">
      <c r="B93" s="139"/>
      <c r="C93" s="140"/>
      <c r="D93" s="141" t="s">
        <v>690</v>
      </c>
      <c r="E93" s="142"/>
      <c r="F93" s="142"/>
      <c r="G93" s="142"/>
      <c r="H93" s="142"/>
      <c r="I93" s="142"/>
      <c r="J93" s="143">
        <f>J616</f>
        <v>0</v>
      </c>
      <c r="K93" s="140"/>
      <c r="L93" s="144"/>
    </row>
    <row r="94" spans="1:31" s="10" customFormat="1" ht="14.85" customHeight="1">
      <c r="B94" s="139"/>
      <c r="C94" s="140"/>
      <c r="D94" s="141" t="s">
        <v>691</v>
      </c>
      <c r="E94" s="142"/>
      <c r="F94" s="142"/>
      <c r="G94" s="142"/>
      <c r="H94" s="142"/>
      <c r="I94" s="142"/>
      <c r="J94" s="143">
        <f>J629</f>
        <v>0</v>
      </c>
      <c r="K94" s="140"/>
      <c r="L94" s="144"/>
    </row>
    <row r="95" spans="1:31" s="2" customFormat="1" ht="21.75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105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6.95" customHeight="1">
      <c r="A96" s="33"/>
      <c r="B96" s="46"/>
      <c r="C96" s="47"/>
      <c r="D96" s="47"/>
      <c r="E96" s="47"/>
      <c r="F96" s="47"/>
      <c r="G96" s="47"/>
      <c r="H96" s="47"/>
      <c r="I96" s="47"/>
      <c r="J96" s="47"/>
      <c r="K96" s="47"/>
      <c r="L96" s="105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100" spans="1:31" s="2" customFormat="1" ht="6.95" customHeight="1">
      <c r="A100" s="33"/>
      <c r="B100" s="48"/>
      <c r="C100" s="49"/>
      <c r="D100" s="49"/>
      <c r="E100" s="49"/>
      <c r="F100" s="49"/>
      <c r="G100" s="49"/>
      <c r="H100" s="49"/>
      <c r="I100" s="49"/>
      <c r="J100" s="49"/>
      <c r="K100" s="49"/>
      <c r="L100" s="105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31" s="2" customFormat="1" ht="24.95" customHeight="1">
      <c r="A101" s="33"/>
      <c r="B101" s="34"/>
      <c r="C101" s="22" t="s">
        <v>117</v>
      </c>
      <c r="D101" s="35"/>
      <c r="E101" s="35"/>
      <c r="F101" s="35"/>
      <c r="G101" s="35"/>
      <c r="H101" s="35"/>
      <c r="I101" s="35"/>
      <c r="J101" s="35"/>
      <c r="K101" s="35"/>
      <c r="L101" s="105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31" s="2" customFormat="1" ht="6.95" customHeight="1">
      <c r="A102" s="33"/>
      <c r="B102" s="34"/>
      <c r="C102" s="35"/>
      <c r="D102" s="35"/>
      <c r="E102" s="35"/>
      <c r="F102" s="35"/>
      <c r="G102" s="35"/>
      <c r="H102" s="35"/>
      <c r="I102" s="35"/>
      <c r="J102" s="35"/>
      <c r="K102" s="35"/>
      <c r="L102" s="105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31" s="2" customFormat="1" ht="12" customHeight="1">
      <c r="A103" s="33"/>
      <c r="B103" s="34"/>
      <c r="C103" s="28" t="s">
        <v>16</v>
      </c>
      <c r="D103" s="35"/>
      <c r="E103" s="35"/>
      <c r="F103" s="35"/>
      <c r="G103" s="35"/>
      <c r="H103" s="35"/>
      <c r="I103" s="35"/>
      <c r="J103" s="35"/>
      <c r="K103" s="35"/>
      <c r="L103" s="105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31" s="2" customFormat="1" ht="16.5" customHeight="1">
      <c r="A104" s="33"/>
      <c r="B104" s="34"/>
      <c r="C104" s="35"/>
      <c r="D104" s="35"/>
      <c r="E104" s="347" t="str">
        <f>E7</f>
        <v>Stavební úpravy a přístavba výtahu ZŠ Žižkov</v>
      </c>
      <c r="F104" s="348"/>
      <c r="G104" s="348"/>
      <c r="H104" s="348"/>
      <c r="I104" s="35"/>
      <c r="J104" s="35"/>
      <c r="K104" s="35"/>
      <c r="L104" s="105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12" customHeight="1">
      <c r="A105" s="33"/>
      <c r="B105" s="34"/>
      <c r="C105" s="28" t="s">
        <v>92</v>
      </c>
      <c r="D105" s="35"/>
      <c r="E105" s="35"/>
      <c r="F105" s="35"/>
      <c r="G105" s="35"/>
      <c r="H105" s="35"/>
      <c r="I105" s="35"/>
      <c r="J105" s="35"/>
      <c r="K105" s="35"/>
      <c r="L105" s="105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16.5" customHeight="1">
      <c r="A106" s="33"/>
      <c r="B106" s="34"/>
      <c r="C106" s="35"/>
      <c r="D106" s="35"/>
      <c r="E106" s="316" t="str">
        <f>E9</f>
        <v>16240D-S2 - Přístavba výtahu,ZŠ Žižkov - Kutná Hora,Kremnická čp.98</v>
      </c>
      <c r="F106" s="346"/>
      <c r="G106" s="346"/>
      <c r="H106" s="346"/>
      <c r="I106" s="35"/>
      <c r="J106" s="35"/>
      <c r="K106" s="35"/>
      <c r="L106" s="105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5" customHeight="1">
      <c r="A107" s="33"/>
      <c r="B107" s="34"/>
      <c r="C107" s="35"/>
      <c r="D107" s="35"/>
      <c r="E107" s="35"/>
      <c r="F107" s="35"/>
      <c r="G107" s="35"/>
      <c r="H107" s="35"/>
      <c r="I107" s="35"/>
      <c r="J107" s="35"/>
      <c r="K107" s="35"/>
      <c r="L107" s="105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2" customHeight="1">
      <c r="A108" s="33"/>
      <c r="B108" s="34"/>
      <c r="C108" s="28" t="s">
        <v>23</v>
      </c>
      <c r="D108" s="35"/>
      <c r="E108" s="35"/>
      <c r="F108" s="26" t="str">
        <f>F12</f>
        <v>Kutná Hora,Kremnická čp. 98</v>
      </c>
      <c r="G108" s="35"/>
      <c r="H108" s="35"/>
      <c r="I108" s="28" t="s">
        <v>25</v>
      </c>
      <c r="J108" s="58" t="str">
        <f>IF(J12="","",J12)</f>
        <v>20. 2. 2026</v>
      </c>
      <c r="K108" s="35"/>
      <c r="L108" s="105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6.95" customHeight="1">
      <c r="A109" s="33"/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105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40.15" customHeight="1">
      <c r="A110" s="33"/>
      <c r="B110" s="34"/>
      <c r="C110" s="28" t="s">
        <v>29</v>
      </c>
      <c r="D110" s="35"/>
      <c r="E110" s="35"/>
      <c r="F110" s="26" t="str">
        <f>E15</f>
        <v>Město Kutná Hora,Havlíčkovo náměstí 552/1,Kutná Ho</v>
      </c>
      <c r="G110" s="35"/>
      <c r="H110" s="35"/>
      <c r="I110" s="28" t="s">
        <v>36</v>
      </c>
      <c r="J110" s="31" t="str">
        <f>E21</f>
        <v>Kutnohorská stavební projekce- ing Zuzana Hádková</v>
      </c>
      <c r="K110" s="35"/>
      <c r="L110" s="105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5.2" customHeight="1">
      <c r="A111" s="33"/>
      <c r="B111" s="34"/>
      <c r="C111" s="28" t="s">
        <v>34</v>
      </c>
      <c r="D111" s="35"/>
      <c r="E111" s="35"/>
      <c r="F111" s="26" t="str">
        <f>IF(E18="","",E18)</f>
        <v>Vyplň údaj</v>
      </c>
      <c r="G111" s="35"/>
      <c r="H111" s="35"/>
      <c r="I111" s="28" t="s">
        <v>40</v>
      </c>
      <c r="J111" s="31" t="str">
        <f>E24</f>
        <v xml:space="preserve"> </v>
      </c>
      <c r="K111" s="35"/>
      <c r="L111" s="105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0.35" customHeight="1">
      <c r="A112" s="33"/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105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11" customFormat="1" ht="29.25" customHeight="1">
      <c r="A113" s="145"/>
      <c r="B113" s="146"/>
      <c r="C113" s="147" t="s">
        <v>118</v>
      </c>
      <c r="D113" s="148" t="s">
        <v>63</v>
      </c>
      <c r="E113" s="148" t="s">
        <v>59</v>
      </c>
      <c r="F113" s="148" t="s">
        <v>60</v>
      </c>
      <c r="G113" s="148" t="s">
        <v>119</v>
      </c>
      <c r="H113" s="148" t="s">
        <v>120</v>
      </c>
      <c r="I113" s="148" t="s">
        <v>121</v>
      </c>
      <c r="J113" s="148" t="s">
        <v>97</v>
      </c>
      <c r="K113" s="149" t="s">
        <v>122</v>
      </c>
      <c r="L113" s="150"/>
      <c r="M113" s="67" t="s">
        <v>20</v>
      </c>
      <c r="N113" s="68" t="s">
        <v>48</v>
      </c>
      <c r="O113" s="68" t="s">
        <v>123</v>
      </c>
      <c r="P113" s="68" t="s">
        <v>124</v>
      </c>
      <c r="Q113" s="68" t="s">
        <v>125</v>
      </c>
      <c r="R113" s="68" t="s">
        <v>126</v>
      </c>
      <c r="S113" s="68" t="s">
        <v>127</v>
      </c>
      <c r="T113" s="69" t="s">
        <v>128</v>
      </c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</row>
    <row r="114" spans="1:65" s="2" customFormat="1" ht="22.9" customHeight="1">
      <c r="A114" s="33"/>
      <c r="B114" s="34"/>
      <c r="C114" s="74" t="s">
        <v>129</v>
      </c>
      <c r="D114" s="35"/>
      <c r="E114" s="35"/>
      <c r="F114" s="35"/>
      <c r="G114" s="35"/>
      <c r="H114" s="35"/>
      <c r="I114" s="35"/>
      <c r="J114" s="151">
        <f>BK114</f>
        <v>0</v>
      </c>
      <c r="K114" s="35"/>
      <c r="L114" s="38"/>
      <c r="M114" s="70"/>
      <c r="N114" s="152"/>
      <c r="O114" s="71"/>
      <c r="P114" s="153">
        <f>P115+P337+P561+P603+P606</f>
        <v>0</v>
      </c>
      <c r="Q114" s="71"/>
      <c r="R114" s="153">
        <f>R115+R337+R561+R603+R606</f>
        <v>177.23898319</v>
      </c>
      <c r="S114" s="71"/>
      <c r="T114" s="154">
        <f>T115+T337+T561+T603+T606</f>
        <v>67.427907000000005</v>
      </c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T114" s="16" t="s">
        <v>77</v>
      </c>
      <c r="AU114" s="16" t="s">
        <v>98</v>
      </c>
      <c r="BK114" s="155">
        <f>BK115+BK337+BK561+BK603+BK606</f>
        <v>0</v>
      </c>
    </row>
    <row r="115" spans="1:65" s="12" customFormat="1" ht="25.9" customHeight="1">
      <c r="B115" s="156"/>
      <c r="C115" s="157"/>
      <c r="D115" s="158" t="s">
        <v>77</v>
      </c>
      <c r="E115" s="159" t="s">
        <v>130</v>
      </c>
      <c r="F115" s="159" t="s">
        <v>131</v>
      </c>
      <c r="G115" s="157"/>
      <c r="H115" s="157"/>
      <c r="I115" s="160"/>
      <c r="J115" s="161">
        <f>BK115</f>
        <v>0</v>
      </c>
      <c r="K115" s="157"/>
      <c r="L115" s="162"/>
      <c r="M115" s="163"/>
      <c r="N115" s="164"/>
      <c r="O115" s="164"/>
      <c r="P115" s="165">
        <f>P116+P151+P174+P197+P220+P268+P323+P334</f>
        <v>0</v>
      </c>
      <c r="Q115" s="164"/>
      <c r="R115" s="165">
        <f>R116+R151+R174+R197+R220+R268+R323+R334</f>
        <v>172.69129873</v>
      </c>
      <c r="S115" s="164"/>
      <c r="T115" s="166">
        <f>T116+T151+T174+T197+T220+T268+T323+T334</f>
        <v>65.084942999999996</v>
      </c>
      <c r="AR115" s="167" t="s">
        <v>22</v>
      </c>
      <c r="AT115" s="168" t="s">
        <v>77</v>
      </c>
      <c r="AU115" s="168" t="s">
        <v>78</v>
      </c>
      <c r="AY115" s="167" t="s">
        <v>132</v>
      </c>
      <c r="BK115" s="169">
        <f>BK116+BK151+BK174+BK197+BK220+BK268+BK323+BK334</f>
        <v>0</v>
      </c>
    </row>
    <row r="116" spans="1:65" s="12" customFormat="1" ht="22.9" customHeight="1">
      <c r="B116" s="156"/>
      <c r="C116" s="157"/>
      <c r="D116" s="158" t="s">
        <v>77</v>
      </c>
      <c r="E116" s="170" t="s">
        <v>22</v>
      </c>
      <c r="F116" s="170" t="s">
        <v>692</v>
      </c>
      <c r="G116" s="157"/>
      <c r="H116" s="157"/>
      <c r="I116" s="160"/>
      <c r="J116" s="171">
        <f>BK116</f>
        <v>0</v>
      </c>
      <c r="K116" s="157"/>
      <c r="L116" s="162"/>
      <c r="M116" s="163"/>
      <c r="N116" s="164"/>
      <c r="O116" s="164"/>
      <c r="P116" s="165">
        <f>SUM(P117:P150)</f>
        <v>0</v>
      </c>
      <c r="Q116" s="164"/>
      <c r="R116" s="165">
        <f>SUM(R117:R150)</f>
        <v>6.0510600000000005E-2</v>
      </c>
      <c r="S116" s="164"/>
      <c r="T116" s="166">
        <f>SUM(T117:T150)</f>
        <v>7.41</v>
      </c>
      <c r="AR116" s="167" t="s">
        <v>22</v>
      </c>
      <c r="AT116" s="168" t="s">
        <v>77</v>
      </c>
      <c r="AU116" s="168" t="s">
        <v>22</v>
      </c>
      <c r="AY116" s="167" t="s">
        <v>132</v>
      </c>
      <c r="BK116" s="169">
        <f>SUM(BK117:BK150)</f>
        <v>0</v>
      </c>
    </row>
    <row r="117" spans="1:65" s="2" customFormat="1" ht="37.9" customHeight="1">
      <c r="A117" s="33"/>
      <c r="B117" s="34"/>
      <c r="C117" s="172" t="s">
        <v>22</v>
      </c>
      <c r="D117" s="172" t="s">
        <v>135</v>
      </c>
      <c r="E117" s="173" t="s">
        <v>693</v>
      </c>
      <c r="F117" s="174" t="s">
        <v>694</v>
      </c>
      <c r="G117" s="175" t="s">
        <v>138</v>
      </c>
      <c r="H117" s="176">
        <v>28.5</v>
      </c>
      <c r="I117" s="177"/>
      <c r="J117" s="178">
        <f>ROUND(I117*H117,2)</f>
        <v>0</v>
      </c>
      <c r="K117" s="174" t="s">
        <v>139</v>
      </c>
      <c r="L117" s="38"/>
      <c r="M117" s="179" t="s">
        <v>20</v>
      </c>
      <c r="N117" s="180" t="s">
        <v>49</v>
      </c>
      <c r="O117" s="63"/>
      <c r="P117" s="181">
        <f>O117*H117</f>
        <v>0</v>
      </c>
      <c r="Q117" s="181">
        <v>0</v>
      </c>
      <c r="R117" s="181">
        <f>Q117*H117</f>
        <v>0</v>
      </c>
      <c r="S117" s="181">
        <v>0.26</v>
      </c>
      <c r="T117" s="182">
        <f>S117*H117</f>
        <v>7.41</v>
      </c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R117" s="183" t="s">
        <v>140</v>
      </c>
      <c r="AT117" s="183" t="s">
        <v>135</v>
      </c>
      <c r="AU117" s="183" t="s">
        <v>87</v>
      </c>
      <c r="AY117" s="16" t="s">
        <v>132</v>
      </c>
      <c r="BE117" s="184">
        <f>IF(N117="základní",J117,0)</f>
        <v>0</v>
      </c>
      <c r="BF117" s="184">
        <f>IF(N117="snížená",J117,0)</f>
        <v>0</v>
      </c>
      <c r="BG117" s="184">
        <f>IF(N117="zákl. přenesená",J117,0)</f>
        <v>0</v>
      </c>
      <c r="BH117" s="184">
        <f>IF(N117="sníž. přenesená",J117,0)</f>
        <v>0</v>
      </c>
      <c r="BI117" s="184">
        <f>IF(N117="nulová",J117,0)</f>
        <v>0</v>
      </c>
      <c r="BJ117" s="16" t="s">
        <v>22</v>
      </c>
      <c r="BK117" s="184">
        <f>ROUND(I117*H117,2)</f>
        <v>0</v>
      </c>
      <c r="BL117" s="16" t="s">
        <v>140</v>
      </c>
      <c r="BM117" s="183" t="s">
        <v>695</v>
      </c>
    </row>
    <row r="118" spans="1:65" s="2" customFormat="1">
      <c r="A118" s="33"/>
      <c r="B118" s="34"/>
      <c r="C118" s="35"/>
      <c r="D118" s="185" t="s">
        <v>142</v>
      </c>
      <c r="E118" s="35"/>
      <c r="F118" s="186" t="s">
        <v>696</v>
      </c>
      <c r="G118" s="35"/>
      <c r="H118" s="35"/>
      <c r="I118" s="187"/>
      <c r="J118" s="35"/>
      <c r="K118" s="35"/>
      <c r="L118" s="38"/>
      <c r="M118" s="188"/>
      <c r="N118" s="189"/>
      <c r="O118" s="63"/>
      <c r="P118" s="63"/>
      <c r="Q118" s="63"/>
      <c r="R118" s="63"/>
      <c r="S118" s="63"/>
      <c r="T118" s="64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6" t="s">
        <v>142</v>
      </c>
      <c r="AU118" s="16" t="s">
        <v>87</v>
      </c>
    </row>
    <row r="119" spans="1:65" s="2" customFormat="1" ht="24.2" customHeight="1">
      <c r="A119" s="33"/>
      <c r="B119" s="34"/>
      <c r="C119" s="172" t="s">
        <v>87</v>
      </c>
      <c r="D119" s="172" t="s">
        <v>135</v>
      </c>
      <c r="E119" s="173" t="s">
        <v>697</v>
      </c>
      <c r="F119" s="174" t="s">
        <v>698</v>
      </c>
      <c r="G119" s="175" t="s">
        <v>160</v>
      </c>
      <c r="H119" s="176">
        <v>30.36</v>
      </c>
      <c r="I119" s="177"/>
      <c r="J119" s="178">
        <f>ROUND(I119*H119,2)</f>
        <v>0</v>
      </c>
      <c r="K119" s="174" t="s">
        <v>139</v>
      </c>
      <c r="L119" s="38"/>
      <c r="M119" s="179" t="s">
        <v>20</v>
      </c>
      <c r="N119" s="180" t="s">
        <v>49</v>
      </c>
      <c r="O119" s="63"/>
      <c r="P119" s="181">
        <f>O119*H119</f>
        <v>0</v>
      </c>
      <c r="Q119" s="181">
        <v>0</v>
      </c>
      <c r="R119" s="181">
        <f>Q119*H119</f>
        <v>0</v>
      </c>
      <c r="S119" s="181">
        <v>0</v>
      </c>
      <c r="T119" s="182">
        <f>S119*H119</f>
        <v>0</v>
      </c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R119" s="183" t="s">
        <v>140</v>
      </c>
      <c r="AT119" s="183" t="s">
        <v>135</v>
      </c>
      <c r="AU119" s="183" t="s">
        <v>87</v>
      </c>
      <c r="AY119" s="16" t="s">
        <v>132</v>
      </c>
      <c r="BE119" s="184">
        <f>IF(N119="základní",J119,0)</f>
        <v>0</v>
      </c>
      <c r="BF119" s="184">
        <f>IF(N119="snížená",J119,0)</f>
        <v>0</v>
      </c>
      <c r="BG119" s="184">
        <f>IF(N119="zákl. přenesená",J119,0)</f>
        <v>0</v>
      </c>
      <c r="BH119" s="184">
        <f>IF(N119="sníž. přenesená",J119,0)</f>
        <v>0</v>
      </c>
      <c r="BI119" s="184">
        <f>IF(N119="nulová",J119,0)</f>
        <v>0</v>
      </c>
      <c r="BJ119" s="16" t="s">
        <v>22</v>
      </c>
      <c r="BK119" s="184">
        <f>ROUND(I119*H119,2)</f>
        <v>0</v>
      </c>
      <c r="BL119" s="16" t="s">
        <v>140</v>
      </c>
      <c r="BM119" s="183" t="s">
        <v>699</v>
      </c>
    </row>
    <row r="120" spans="1:65" s="2" customFormat="1">
      <c r="A120" s="33"/>
      <c r="B120" s="34"/>
      <c r="C120" s="35"/>
      <c r="D120" s="185" t="s">
        <v>142</v>
      </c>
      <c r="E120" s="35"/>
      <c r="F120" s="186" t="s">
        <v>700</v>
      </c>
      <c r="G120" s="35"/>
      <c r="H120" s="35"/>
      <c r="I120" s="187"/>
      <c r="J120" s="35"/>
      <c r="K120" s="35"/>
      <c r="L120" s="38"/>
      <c r="M120" s="188"/>
      <c r="N120" s="189"/>
      <c r="O120" s="63"/>
      <c r="P120" s="63"/>
      <c r="Q120" s="63"/>
      <c r="R120" s="63"/>
      <c r="S120" s="63"/>
      <c r="T120" s="64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T120" s="16" t="s">
        <v>142</v>
      </c>
      <c r="AU120" s="16" t="s">
        <v>87</v>
      </c>
    </row>
    <row r="121" spans="1:65" s="2" customFormat="1" ht="24.2" customHeight="1">
      <c r="A121" s="33"/>
      <c r="B121" s="34"/>
      <c r="C121" s="172" t="s">
        <v>148</v>
      </c>
      <c r="D121" s="172" t="s">
        <v>135</v>
      </c>
      <c r="E121" s="173" t="s">
        <v>701</v>
      </c>
      <c r="F121" s="174" t="s">
        <v>702</v>
      </c>
      <c r="G121" s="175" t="s">
        <v>160</v>
      </c>
      <c r="H121" s="176">
        <v>7.0190000000000001</v>
      </c>
      <c r="I121" s="177"/>
      <c r="J121" s="178">
        <f>ROUND(I121*H121,2)</f>
        <v>0</v>
      </c>
      <c r="K121" s="174" t="s">
        <v>139</v>
      </c>
      <c r="L121" s="38"/>
      <c r="M121" s="179" t="s">
        <v>20</v>
      </c>
      <c r="N121" s="180" t="s">
        <v>49</v>
      </c>
      <c r="O121" s="63"/>
      <c r="P121" s="181">
        <f>O121*H121</f>
        <v>0</v>
      </c>
      <c r="Q121" s="181">
        <v>0</v>
      </c>
      <c r="R121" s="181">
        <f>Q121*H121</f>
        <v>0</v>
      </c>
      <c r="S121" s="181">
        <v>0</v>
      </c>
      <c r="T121" s="182">
        <f>S121*H121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83" t="s">
        <v>140</v>
      </c>
      <c r="AT121" s="183" t="s">
        <v>135</v>
      </c>
      <c r="AU121" s="183" t="s">
        <v>87</v>
      </c>
      <c r="AY121" s="16" t="s">
        <v>132</v>
      </c>
      <c r="BE121" s="184">
        <f>IF(N121="základní",J121,0)</f>
        <v>0</v>
      </c>
      <c r="BF121" s="184">
        <f>IF(N121="snížená",J121,0)</f>
        <v>0</v>
      </c>
      <c r="BG121" s="184">
        <f>IF(N121="zákl. přenesená",J121,0)</f>
        <v>0</v>
      </c>
      <c r="BH121" s="184">
        <f>IF(N121="sníž. přenesená",J121,0)</f>
        <v>0</v>
      </c>
      <c r="BI121" s="184">
        <f>IF(N121="nulová",J121,0)</f>
        <v>0</v>
      </c>
      <c r="BJ121" s="16" t="s">
        <v>22</v>
      </c>
      <c r="BK121" s="184">
        <f>ROUND(I121*H121,2)</f>
        <v>0</v>
      </c>
      <c r="BL121" s="16" t="s">
        <v>140</v>
      </c>
      <c r="BM121" s="183" t="s">
        <v>703</v>
      </c>
    </row>
    <row r="122" spans="1:65" s="2" customFormat="1">
      <c r="A122" s="33"/>
      <c r="B122" s="34"/>
      <c r="C122" s="35"/>
      <c r="D122" s="185" t="s">
        <v>142</v>
      </c>
      <c r="E122" s="35"/>
      <c r="F122" s="186" t="s">
        <v>704</v>
      </c>
      <c r="G122" s="35"/>
      <c r="H122" s="35"/>
      <c r="I122" s="187"/>
      <c r="J122" s="35"/>
      <c r="K122" s="35"/>
      <c r="L122" s="38"/>
      <c r="M122" s="188"/>
      <c r="N122" s="189"/>
      <c r="O122" s="63"/>
      <c r="P122" s="63"/>
      <c r="Q122" s="63"/>
      <c r="R122" s="63"/>
      <c r="S122" s="63"/>
      <c r="T122" s="64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T122" s="16" t="s">
        <v>142</v>
      </c>
      <c r="AU122" s="16" t="s">
        <v>87</v>
      </c>
    </row>
    <row r="123" spans="1:65" s="2" customFormat="1" ht="24.2" customHeight="1">
      <c r="A123" s="33"/>
      <c r="B123" s="34"/>
      <c r="C123" s="172" t="s">
        <v>140</v>
      </c>
      <c r="D123" s="172" t="s">
        <v>135</v>
      </c>
      <c r="E123" s="173" t="s">
        <v>705</v>
      </c>
      <c r="F123" s="174" t="s">
        <v>706</v>
      </c>
      <c r="G123" s="175" t="s">
        <v>160</v>
      </c>
      <c r="H123" s="176">
        <v>5.2350000000000003</v>
      </c>
      <c r="I123" s="177"/>
      <c r="J123" s="178">
        <f>ROUND(I123*H123,2)</f>
        <v>0</v>
      </c>
      <c r="K123" s="174" t="s">
        <v>139</v>
      </c>
      <c r="L123" s="38"/>
      <c r="M123" s="179" t="s">
        <v>20</v>
      </c>
      <c r="N123" s="180" t="s">
        <v>49</v>
      </c>
      <c r="O123" s="63"/>
      <c r="P123" s="181">
        <f>O123*H123</f>
        <v>0</v>
      </c>
      <c r="Q123" s="181">
        <v>0</v>
      </c>
      <c r="R123" s="181">
        <f>Q123*H123</f>
        <v>0</v>
      </c>
      <c r="S123" s="181">
        <v>0</v>
      </c>
      <c r="T123" s="182">
        <f>S123*H123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83" t="s">
        <v>140</v>
      </c>
      <c r="AT123" s="183" t="s">
        <v>135</v>
      </c>
      <c r="AU123" s="183" t="s">
        <v>87</v>
      </c>
      <c r="AY123" s="16" t="s">
        <v>132</v>
      </c>
      <c r="BE123" s="184">
        <f>IF(N123="základní",J123,0)</f>
        <v>0</v>
      </c>
      <c r="BF123" s="184">
        <f>IF(N123="snížená",J123,0)</f>
        <v>0</v>
      </c>
      <c r="BG123" s="184">
        <f>IF(N123="zákl. přenesená",J123,0)</f>
        <v>0</v>
      </c>
      <c r="BH123" s="184">
        <f>IF(N123="sníž. přenesená",J123,0)</f>
        <v>0</v>
      </c>
      <c r="BI123" s="184">
        <f>IF(N123="nulová",J123,0)</f>
        <v>0</v>
      </c>
      <c r="BJ123" s="16" t="s">
        <v>22</v>
      </c>
      <c r="BK123" s="184">
        <f>ROUND(I123*H123,2)</f>
        <v>0</v>
      </c>
      <c r="BL123" s="16" t="s">
        <v>140</v>
      </c>
      <c r="BM123" s="183" t="s">
        <v>707</v>
      </c>
    </row>
    <row r="124" spans="1:65" s="2" customFormat="1">
      <c r="A124" s="33"/>
      <c r="B124" s="34"/>
      <c r="C124" s="35"/>
      <c r="D124" s="185" t="s">
        <v>142</v>
      </c>
      <c r="E124" s="35"/>
      <c r="F124" s="186" t="s">
        <v>708</v>
      </c>
      <c r="G124" s="35"/>
      <c r="H124" s="35"/>
      <c r="I124" s="187"/>
      <c r="J124" s="35"/>
      <c r="K124" s="35"/>
      <c r="L124" s="38"/>
      <c r="M124" s="188"/>
      <c r="N124" s="189"/>
      <c r="O124" s="63"/>
      <c r="P124" s="63"/>
      <c r="Q124" s="63"/>
      <c r="R124" s="63"/>
      <c r="S124" s="63"/>
      <c r="T124" s="64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6" t="s">
        <v>142</v>
      </c>
      <c r="AU124" s="16" t="s">
        <v>87</v>
      </c>
    </row>
    <row r="125" spans="1:65" s="2" customFormat="1" ht="24.2" customHeight="1">
      <c r="A125" s="33"/>
      <c r="B125" s="34"/>
      <c r="C125" s="172" t="s">
        <v>157</v>
      </c>
      <c r="D125" s="172" t="s">
        <v>135</v>
      </c>
      <c r="E125" s="173" t="s">
        <v>709</v>
      </c>
      <c r="F125" s="174" t="s">
        <v>710</v>
      </c>
      <c r="G125" s="175" t="s">
        <v>160</v>
      </c>
      <c r="H125" s="176">
        <v>3.44</v>
      </c>
      <c r="I125" s="177"/>
      <c r="J125" s="178">
        <f>ROUND(I125*H125,2)</f>
        <v>0</v>
      </c>
      <c r="K125" s="174" t="s">
        <v>139</v>
      </c>
      <c r="L125" s="38"/>
      <c r="M125" s="179" t="s">
        <v>20</v>
      </c>
      <c r="N125" s="180" t="s">
        <v>49</v>
      </c>
      <c r="O125" s="63"/>
      <c r="P125" s="181">
        <f>O125*H125</f>
        <v>0</v>
      </c>
      <c r="Q125" s="181">
        <v>0</v>
      </c>
      <c r="R125" s="181">
        <f>Q125*H125</f>
        <v>0</v>
      </c>
      <c r="S125" s="181">
        <v>0</v>
      </c>
      <c r="T125" s="182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83" t="s">
        <v>140</v>
      </c>
      <c r="AT125" s="183" t="s">
        <v>135</v>
      </c>
      <c r="AU125" s="183" t="s">
        <v>87</v>
      </c>
      <c r="AY125" s="16" t="s">
        <v>132</v>
      </c>
      <c r="BE125" s="184">
        <f>IF(N125="základní",J125,0)</f>
        <v>0</v>
      </c>
      <c r="BF125" s="184">
        <f>IF(N125="snížená",J125,0)</f>
        <v>0</v>
      </c>
      <c r="BG125" s="184">
        <f>IF(N125="zákl. přenesená",J125,0)</f>
        <v>0</v>
      </c>
      <c r="BH125" s="184">
        <f>IF(N125="sníž. přenesená",J125,0)</f>
        <v>0</v>
      </c>
      <c r="BI125" s="184">
        <f>IF(N125="nulová",J125,0)</f>
        <v>0</v>
      </c>
      <c r="BJ125" s="16" t="s">
        <v>22</v>
      </c>
      <c r="BK125" s="184">
        <f>ROUND(I125*H125,2)</f>
        <v>0</v>
      </c>
      <c r="BL125" s="16" t="s">
        <v>140</v>
      </c>
      <c r="BM125" s="183" t="s">
        <v>711</v>
      </c>
    </row>
    <row r="126" spans="1:65" s="2" customFormat="1">
      <c r="A126" s="33"/>
      <c r="B126" s="34"/>
      <c r="C126" s="35"/>
      <c r="D126" s="185" t="s">
        <v>142</v>
      </c>
      <c r="E126" s="35"/>
      <c r="F126" s="186" t="s">
        <v>712</v>
      </c>
      <c r="G126" s="35"/>
      <c r="H126" s="35"/>
      <c r="I126" s="187"/>
      <c r="J126" s="35"/>
      <c r="K126" s="35"/>
      <c r="L126" s="38"/>
      <c r="M126" s="188"/>
      <c r="N126" s="189"/>
      <c r="O126" s="63"/>
      <c r="P126" s="63"/>
      <c r="Q126" s="63"/>
      <c r="R126" s="63"/>
      <c r="S126" s="63"/>
      <c r="T126" s="64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6" t="s">
        <v>142</v>
      </c>
      <c r="AU126" s="16" t="s">
        <v>87</v>
      </c>
    </row>
    <row r="127" spans="1:65" s="2" customFormat="1" ht="16.5" customHeight="1">
      <c r="A127" s="33"/>
      <c r="B127" s="34"/>
      <c r="C127" s="172" t="s">
        <v>133</v>
      </c>
      <c r="D127" s="172" t="s">
        <v>135</v>
      </c>
      <c r="E127" s="173" t="s">
        <v>713</v>
      </c>
      <c r="F127" s="174" t="s">
        <v>714</v>
      </c>
      <c r="G127" s="175" t="s">
        <v>138</v>
      </c>
      <c r="H127" s="176">
        <v>12.9</v>
      </c>
      <c r="I127" s="177"/>
      <c r="J127" s="178">
        <f>ROUND(I127*H127,2)</f>
        <v>0</v>
      </c>
      <c r="K127" s="174" t="s">
        <v>139</v>
      </c>
      <c r="L127" s="38"/>
      <c r="M127" s="179" t="s">
        <v>20</v>
      </c>
      <c r="N127" s="180" t="s">
        <v>49</v>
      </c>
      <c r="O127" s="63"/>
      <c r="P127" s="181">
        <f>O127*H127</f>
        <v>0</v>
      </c>
      <c r="Q127" s="181">
        <v>1.49E-3</v>
      </c>
      <c r="R127" s="181">
        <f>Q127*H127</f>
        <v>1.9221000000000002E-2</v>
      </c>
      <c r="S127" s="181">
        <v>0</v>
      </c>
      <c r="T127" s="182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83" t="s">
        <v>140</v>
      </c>
      <c r="AT127" s="183" t="s">
        <v>135</v>
      </c>
      <c r="AU127" s="183" t="s">
        <v>87</v>
      </c>
      <c r="AY127" s="16" t="s">
        <v>132</v>
      </c>
      <c r="BE127" s="184">
        <f>IF(N127="základní",J127,0)</f>
        <v>0</v>
      </c>
      <c r="BF127" s="184">
        <f>IF(N127="snížená",J127,0)</f>
        <v>0</v>
      </c>
      <c r="BG127" s="184">
        <f>IF(N127="zákl. přenesená",J127,0)</f>
        <v>0</v>
      </c>
      <c r="BH127" s="184">
        <f>IF(N127="sníž. přenesená",J127,0)</f>
        <v>0</v>
      </c>
      <c r="BI127" s="184">
        <f>IF(N127="nulová",J127,0)</f>
        <v>0</v>
      </c>
      <c r="BJ127" s="16" t="s">
        <v>22</v>
      </c>
      <c r="BK127" s="184">
        <f>ROUND(I127*H127,2)</f>
        <v>0</v>
      </c>
      <c r="BL127" s="16" t="s">
        <v>140</v>
      </c>
      <c r="BM127" s="183" t="s">
        <v>715</v>
      </c>
    </row>
    <row r="128" spans="1:65" s="2" customFormat="1">
      <c r="A128" s="33"/>
      <c r="B128" s="34"/>
      <c r="C128" s="35"/>
      <c r="D128" s="185" t="s">
        <v>142</v>
      </c>
      <c r="E128" s="35"/>
      <c r="F128" s="186" t="s">
        <v>716</v>
      </c>
      <c r="G128" s="35"/>
      <c r="H128" s="35"/>
      <c r="I128" s="187"/>
      <c r="J128" s="35"/>
      <c r="K128" s="35"/>
      <c r="L128" s="38"/>
      <c r="M128" s="188"/>
      <c r="N128" s="189"/>
      <c r="O128" s="63"/>
      <c r="P128" s="63"/>
      <c r="Q128" s="63"/>
      <c r="R128" s="63"/>
      <c r="S128" s="63"/>
      <c r="T128" s="64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6" t="s">
        <v>142</v>
      </c>
      <c r="AU128" s="16" t="s">
        <v>87</v>
      </c>
    </row>
    <row r="129" spans="1:65" s="2" customFormat="1" ht="24.2" customHeight="1">
      <c r="A129" s="33"/>
      <c r="B129" s="34"/>
      <c r="C129" s="172" t="s">
        <v>167</v>
      </c>
      <c r="D129" s="172" t="s">
        <v>135</v>
      </c>
      <c r="E129" s="173" t="s">
        <v>717</v>
      </c>
      <c r="F129" s="174" t="s">
        <v>718</v>
      </c>
      <c r="G129" s="175" t="s">
        <v>138</v>
      </c>
      <c r="H129" s="176">
        <v>12.9</v>
      </c>
      <c r="I129" s="177"/>
      <c r="J129" s="178">
        <f>ROUND(I129*H129,2)</f>
        <v>0</v>
      </c>
      <c r="K129" s="174" t="s">
        <v>139</v>
      </c>
      <c r="L129" s="38"/>
      <c r="M129" s="179" t="s">
        <v>20</v>
      </c>
      <c r="N129" s="180" t="s">
        <v>49</v>
      </c>
      <c r="O129" s="63"/>
      <c r="P129" s="181">
        <f>O129*H129</f>
        <v>0</v>
      </c>
      <c r="Q129" s="181">
        <v>0</v>
      </c>
      <c r="R129" s="181">
        <f>Q129*H129</f>
        <v>0</v>
      </c>
      <c r="S129" s="181">
        <v>0</v>
      </c>
      <c r="T129" s="182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83" t="s">
        <v>140</v>
      </c>
      <c r="AT129" s="183" t="s">
        <v>135</v>
      </c>
      <c r="AU129" s="183" t="s">
        <v>87</v>
      </c>
      <c r="AY129" s="16" t="s">
        <v>132</v>
      </c>
      <c r="BE129" s="184">
        <f>IF(N129="základní",J129,0)</f>
        <v>0</v>
      </c>
      <c r="BF129" s="184">
        <f>IF(N129="snížená",J129,0)</f>
        <v>0</v>
      </c>
      <c r="BG129" s="184">
        <f>IF(N129="zákl. přenesená",J129,0)</f>
        <v>0</v>
      </c>
      <c r="BH129" s="184">
        <f>IF(N129="sníž. přenesená",J129,0)</f>
        <v>0</v>
      </c>
      <c r="BI129" s="184">
        <f>IF(N129="nulová",J129,0)</f>
        <v>0</v>
      </c>
      <c r="BJ129" s="16" t="s">
        <v>22</v>
      </c>
      <c r="BK129" s="184">
        <f>ROUND(I129*H129,2)</f>
        <v>0</v>
      </c>
      <c r="BL129" s="16" t="s">
        <v>140</v>
      </c>
      <c r="BM129" s="183" t="s">
        <v>719</v>
      </c>
    </row>
    <row r="130" spans="1:65" s="2" customFormat="1">
      <c r="A130" s="33"/>
      <c r="B130" s="34"/>
      <c r="C130" s="35"/>
      <c r="D130" s="185" t="s">
        <v>142</v>
      </c>
      <c r="E130" s="35"/>
      <c r="F130" s="186" t="s">
        <v>720</v>
      </c>
      <c r="G130" s="35"/>
      <c r="H130" s="35"/>
      <c r="I130" s="187"/>
      <c r="J130" s="35"/>
      <c r="K130" s="35"/>
      <c r="L130" s="38"/>
      <c r="M130" s="188"/>
      <c r="N130" s="189"/>
      <c r="O130" s="63"/>
      <c r="P130" s="63"/>
      <c r="Q130" s="63"/>
      <c r="R130" s="63"/>
      <c r="S130" s="63"/>
      <c r="T130" s="64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T130" s="16" t="s">
        <v>142</v>
      </c>
      <c r="AU130" s="16" t="s">
        <v>87</v>
      </c>
    </row>
    <row r="131" spans="1:65" s="2" customFormat="1" ht="21.75" customHeight="1">
      <c r="A131" s="33"/>
      <c r="B131" s="34"/>
      <c r="C131" s="172" t="s">
        <v>173</v>
      </c>
      <c r="D131" s="172" t="s">
        <v>135</v>
      </c>
      <c r="E131" s="173" t="s">
        <v>721</v>
      </c>
      <c r="F131" s="174" t="s">
        <v>722</v>
      </c>
      <c r="G131" s="175" t="s">
        <v>160</v>
      </c>
      <c r="H131" s="176">
        <v>30.36</v>
      </c>
      <c r="I131" s="177"/>
      <c r="J131" s="178">
        <f>ROUND(I131*H131,2)</f>
        <v>0</v>
      </c>
      <c r="K131" s="174" t="s">
        <v>139</v>
      </c>
      <c r="L131" s="38"/>
      <c r="M131" s="179" t="s">
        <v>20</v>
      </c>
      <c r="N131" s="180" t="s">
        <v>49</v>
      </c>
      <c r="O131" s="63"/>
      <c r="P131" s="181">
        <f>O131*H131</f>
        <v>0</v>
      </c>
      <c r="Q131" s="181">
        <v>1.3600000000000001E-3</v>
      </c>
      <c r="R131" s="181">
        <f>Q131*H131</f>
        <v>4.1289600000000003E-2</v>
      </c>
      <c r="S131" s="181">
        <v>0</v>
      </c>
      <c r="T131" s="182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83" t="s">
        <v>140</v>
      </c>
      <c r="AT131" s="183" t="s">
        <v>135</v>
      </c>
      <c r="AU131" s="183" t="s">
        <v>87</v>
      </c>
      <c r="AY131" s="16" t="s">
        <v>132</v>
      </c>
      <c r="BE131" s="184">
        <f>IF(N131="základní",J131,0)</f>
        <v>0</v>
      </c>
      <c r="BF131" s="184">
        <f>IF(N131="snížená",J131,0)</f>
        <v>0</v>
      </c>
      <c r="BG131" s="184">
        <f>IF(N131="zákl. přenesená",J131,0)</f>
        <v>0</v>
      </c>
      <c r="BH131" s="184">
        <f>IF(N131="sníž. přenesená",J131,0)</f>
        <v>0</v>
      </c>
      <c r="BI131" s="184">
        <f>IF(N131="nulová",J131,0)</f>
        <v>0</v>
      </c>
      <c r="BJ131" s="16" t="s">
        <v>22</v>
      </c>
      <c r="BK131" s="184">
        <f>ROUND(I131*H131,2)</f>
        <v>0</v>
      </c>
      <c r="BL131" s="16" t="s">
        <v>140</v>
      </c>
      <c r="BM131" s="183" t="s">
        <v>723</v>
      </c>
    </row>
    <row r="132" spans="1:65" s="2" customFormat="1">
      <c r="A132" s="33"/>
      <c r="B132" s="34"/>
      <c r="C132" s="35"/>
      <c r="D132" s="185" t="s">
        <v>142</v>
      </c>
      <c r="E132" s="35"/>
      <c r="F132" s="186" t="s">
        <v>724</v>
      </c>
      <c r="G132" s="35"/>
      <c r="H132" s="35"/>
      <c r="I132" s="187"/>
      <c r="J132" s="35"/>
      <c r="K132" s="35"/>
      <c r="L132" s="38"/>
      <c r="M132" s="188"/>
      <c r="N132" s="189"/>
      <c r="O132" s="63"/>
      <c r="P132" s="63"/>
      <c r="Q132" s="63"/>
      <c r="R132" s="63"/>
      <c r="S132" s="63"/>
      <c r="T132" s="64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6" t="s">
        <v>142</v>
      </c>
      <c r="AU132" s="16" t="s">
        <v>87</v>
      </c>
    </row>
    <row r="133" spans="1:65" s="2" customFormat="1" ht="24.2" customHeight="1">
      <c r="A133" s="33"/>
      <c r="B133" s="34"/>
      <c r="C133" s="172" t="s">
        <v>179</v>
      </c>
      <c r="D133" s="172" t="s">
        <v>135</v>
      </c>
      <c r="E133" s="173" t="s">
        <v>725</v>
      </c>
      <c r="F133" s="174" t="s">
        <v>726</v>
      </c>
      <c r="G133" s="175" t="s">
        <v>160</v>
      </c>
      <c r="H133" s="176">
        <v>30.36</v>
      </c>
      <c r="I133" s="177"/>
      <c r="J133" s="178">
        <f>ROUND(I133*H133,2)</f>
        <v>0</v>
      </c>
      <c r="K133" s="174" t="s">
        <v>139</v>
      </c>
      <c r="L133" s="38"/>
      <c r="M133" s="179" t="s">
        <v>20</v>
      </c>
      <c r="N133" s="180" t="s">
        <v>49</v>
      </c>
      <c r="O133" s="63"/>
      <c r="P133" s="181">
        <f>O133*H133</f>
        <v>0</v>
      </c>
      <c r="Q133" s="181">
        <v>0</v>
      </c>
      <c r="R133" s="181">
        <f>Q133*H133</f>
        <v>0</v>
      </c>
      <c r="S133" s="181">
        <v>0</v>
      </c>
      <c r="T133" s="182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83" t="s">
        <v>140</v>
      </c>
      <c r="AT133" s="183" t="s">
        <v>135</v>
      </c>
      <c r="AU133" s="183" t="s">
        <v>87</v>
      </c>
      <c r="AY133" s="16" t="s">
        <v>132</v>
      </c>
      <c r="BE133" s="184">
        <f>IF(N133="základní",J133,0)</f>
        <v>0</v>
      </c>
      <c r="BF133" s="184">
        <f>IF(N133="snížená",J133,0)</f>
        <v>0</v>
      </c>
      <c r="BG133" s="184">
        <f>IF(N133="zákl. přenesená",J133,0)</f>
        <v>0</v>
      </c>
      <c r="BH133" s="184">
        <f>IF(N133="sníž. přenesená",J133,0)</f>
        <v>0</v>
      </c>
      <c r="BI133" s="184">
        <f>IF(N133="nulová",J133,0)</f>
        <v>0</v>
      </c>
      <c r="BJ133" s="16" t="s">
        <v>22</v>
      </c>
      <c r="BK133" s="184">
        <f>ROUND(I133*H133,2)</f>
        <v>0</v>
      </c>
      <c r="BL133" s="16" t="s">
        <v>140</v>
      </c>
      <c r="BM133" s="183" t="s">
        <v>727</v>
      </c>
    </row>
    <row r="134" spans="1:65" s="2" customFormat="1">
      <c r="A134" s="33"/>
      <c r="B134" s="34"/>
      <c r="C134" s="35"/>
      <c r="D134" s="185" t="s">
        <v>142</v>
      </c>
      <c r="E134" s="35"/>
      <c r="F134" s="186" t="s">
        <v>728</v>
      </c>
      <c r="G134" s="35"/>
      <c r="H134" s="35"/>
      <c r="I134" s="187"/>
      <c r="J134" s="35"/>
      <c r="K134" s="35"/>
      <c r="L134" s="38"/>
      <c r="M134" s="188"/>
      <c r="N134" s="189"/>
      <c r="O134" s="63"/>
      <c r="P134" s="63"/>
      <c r="Q134" s="63"/>
      <c r="R134" s="63"/>
      <c r="S134" s="63"/>
      <c r="T134" s="64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T134" s="16" t="s">
        <v>142</v>
      </c>
      <c r="AU134" s="16" t="s">
        <v>87</v>
      </c>
    </row>
    <row r="135" spans="1:65" s="2" customFormat="1" ht="37.9" customHeight="1">
      <c r="A135" s="33"/>
      <c r="B135" s="34"/>
      <c r="C135" s="172" t="s">
        <v>27</v>
      </c>
      <c r="D135" s="172" t="s">
        <v>135</v>
      </c>
      <c r="E135" s="173" t="s">
        <v>729</v>
      </c>
      <c r="F135" s="174" t="s">
        <v>730</v>
      </c>
      <c r="G135" s="175" t="s">
        <v>160</v>
      </c>
      <c r="H135" s="176">
        <v>7.0190000000000001</v>
      </c>
      <c r="I135" s="177"/>
      <c r="J135" s="178">
        <f>ROUND(I135*H135,2)</f>
        <v>0</v>
      </c>
      <c r="K135" s="174" t="s">
        <v>139</v>
      </c>
      <c r="L135" s="38"/>
      <c r="M135" s="179" t="s">
        <v>20</v>
      </c>
      <c r="N135" s="180" t="s">
        <v>49</v>
      </c>
      <c r="O135" s="63"/>
      <c r="P135" s="181">
        <f>O135*H135</f>
        <v>0</v>
      </c>
      <c r="Q135" s="181">
        <v>0</v>
      </c>
      <c r="R135" s="181">
        <f>Q135*H135</f>
        <v>0</v>
      </c>
      <c r="S135" s="181">
        <v>0</v>
      </c>
      <c r="T135" s="182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83" t="s">
        <v>140</v>
      </c>
      <c r="AT135" s="183" t="s">
        <v>135</v>
      </c>
      <c r="AU135" s="183" t="s">
        <v>87</v>
      </c>
      <c r="AY135" s="16" t="s">
        <v>132</v>
      </c>
      <c r="BE135" s="184">
        <f>IF(N135="základní",J135,0)</f>
        <v>0</v>
      </c>
      <c r="BF135" s="184">
        <f>IF(N135="snížená",J135,0)</f>
        <v>0</v>
      </c>
      <c r="BG135" s="184">
        <f>IF(N135="zákl. přenesená",J135,0)</f>
        <v>0</v>
      </c>
      <c r="BH135" s="184">
        <f>IF(N135="sníž. přenesená",J135,0)</f>
        <v>0</v>
      </c>
      <c r="BI135" s="184">
        <f>IF(N135="nulová",J135,0)</f>
        <v>0</v>
      </c>
      <c r="BJ135" s="16" t="s">
        <v>22</v>
      </c>
      <c r="BK135" s="184">
        <f>ROUND(I135*H135,2)</f>
        <v>0</v>
      </c>
      <c r="BL135" s="16" t="s">
        <v>140</v>
      </c>
      <c r="BM135" s="183" t="s">
        <v>731</v>
      </c>
    </row>
    <row r="136" spans="1:65" s="2" customFormat="1">
      <c r="A136" s="33"/>
      <c r="B136" s="34"/>
      <c r="C136" s="35"/>
      <c r="D136" s="185" t="s">
        <v>142</v>
      </c>
      <c r="E136" s="35"/>
      <c r="F136" s="186" t="s">
        <v>732</v>
      </c>
      <c r="G136" s="35"/>
      <c r="H136" s="35"/>
      <c r="I136" s="187"/>
      <c r="J136" s="35"/>
      <c r="K136" s="35"/>
      <c r="L136" s="38"/>
      <c r="M136" s="188"/>
      <c r="N136" s="189"/>
      <c r="O136" s="63"/>
      <c r="P136" s="63"/>
      <c r="Q136" s="63"/>
      <c r="R136" s="63"/>
      <c r="S136" s="63"/>
      <c r="T136" s="64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6" t="s">
        <v>142</v>
      </c>
      <c r="AU136" s="16" t="s">
        <v>87</v>
      </c>
    </row>
    <row r="137" spans="1:65" s="2" customFormat="1" ht="37.9" customHeight="1">
      <c r="A137" s="33"/>
      <c r="B137" s="34"/>
      <c r="C137" s="172" t="s">
        <v>189</v>
      </c>
      <c r="D137" s="172" t="s">
        <v>135</v>
      </c>
      <c r="E137" s="173" t="s">
        <v>733</v>
      </c>
      <c r="F137" s="174" t="s">
        <v>734</v>
      </c>
      <c r="G137" s="175" t="s">
        <v>160</v>
      </c>
      <c r="H137" s="176">
        <v>44.134</v>
      </c>
      <c r="I137" s="177"/>
      <c r="J137" s="178">
        <f>ROUND(I137*H137,2)</f>
        <v>0</v>
      </c>
      <c r="K137" s="174" t="s">
        <v>139</v>
      </c>
      <c r="L137" s="38"/>
      <c r="M137" s="179" t="s">
        <v>20</v>
      </c>
      <c r="N137" s="180" t="s">
        <v>49</v>
      </c>
      <c r="O137" s="63"/>
      <c r="P137" s="181">
        <f>O137*H137</f>
        <v>0</v>
      </c>
      <c r="Q137" s="181">
        <v>0</v>
      </c>
      <c r="R137" s="181">
        <f>Q137*H137</f>
        <v>0</v>
      </c>
      <c r="S137" s="181">
        <v>0</v>
      </c>
      <c r="T137" s="182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83" t="s">
        <v>140</v>
      </c>
      <c r="AT137" s="183" t="s">
        <v>135</v>
      </c>
      <c r="AU137" s="183" t="s">
        <v>87</v>
      </c>
      <c r="AY137" s="16" t="s">
        <v>132</v>
      </c>
      <c r="BE137" s="184">
        <f>IF(N137="základní",J137,0)</f>
        <v>0</v>
      </c>
      <c r="BF137" s="184">
        <f>IF(N137="snížená",J137,0)</f>
        <v>0</v>
      </c>
      <c r="BG137" s="184">
        <f>IF(N137="zákl. přenesená",J137,0)</f>
        <v>0</v>
      </c>
      <c r="BH137" s="184">
        <f>IF(N137="sníž. přenesená",J137,0)</f>
        <v>0</v>
      </c>
      <c r="BI137" s="184">
        <f>IF(N137="nulová",J137,0)</f>
        <v>0</v>
      </c>
      <c r="BJ137" s="16" t="s">
        <v>22</v>
      </c>
      <c r="BK137" s="184">
        <f>ROUND(I137*H137,2)</f>
        <v>0</v>
      </c>
      <c r="BL137" s="16" t="s">
        <v>140</v>
      </c>
      <c r="BM137" s="183" t="s">
        <v>735</v>
      </c>
    </row>
    <row r="138" spans="1:65" s="2" customFormat="1">
      <c r="A138" s="33"/>
      <c r="B138" s="34"/>
      <c r="C138" s="35"/>
      <c r="D138" s="185" t="s">
        <v>142</v>
      </c>
      <c r="E138" s="35"/>
      <c r="F138" s="186" t="s">
        <v>736</v>
      </c>
      <c r="G138" s="35"/>
      <c r="H138" s="35"/>
      <c r="I138" s="187"/>
      <c r="J138" s="35"/>
      <c r="K138" s="35"/>
      <c r="L138" s="38"/>
      <c r="M138" s="188"/>
      <c r="N138" s="189"/>
      <c r="O138" s="63"/>
      <c r="P138" s="63"/>
      <c r="Q138" s="63"/>
      <c r="R138" s="63"/>
      <c r="S138" s="63"/>
      <c r="T138" s="64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T138" s="16" t="s">
        <v>142</v>
      </c>
      <c r="AU138" s="16" t="s">
        <v>87</v>
      </c>
    </row>
    <row r="139" spans="1:65" s="2" customFormat="1" ht="37.9" customHeight="1">
      <c r="A139" s="33"/>
      <c r="B139" s="34"/>
      <c r="C139" s="172" t="s">
        <v>8</v>
      </c>
      <c r="D139" s="172" t="s">
        <v>135</v>
      </c>
      <c r="E139" s="173" t="s">
        <v>737</v>
      </c>
      <c r="F139" s="174" t="s">
        <v>738</v>
      </c>
      <c r="G139" s="175" t="s">
        <v>160</v>
      </c>
      <c r="H139" s="176">
        <v>176.536</v>
      </c>
      <c r="I139" s="177"/>
      <c r="J139" s="178">
        <f>ROUND(I139*H139,2)</f>
        <v>0</v>
      </c>
      <c r="K139" s="174" t="s">
        <v>139</v>
      </c>
      <c r="L139" s="38"/>
      <c r="M139" s="179" t="s">
        <v>20</v>
      </c>
      <c r="N139" s="180" t="s">
        <v>49</v>
      </c>
      <c r="O139" s="63"/>
      <c r="P139" s="181">
        <f>O139*H139</f>
        <v>0</v>
      </c>
      <c r="Q139" s="181">
        <v>0</v>
      </c>
      <c r="R139" s="181">
        <f>Q139*H139</f>
        <v>0</v>
      </c>
      <c r="S139" s="181">
        <v>0</v>
      </c>
      <c r="T139" s="182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83" t="s">
        <v>140</v>
      </c>
      <c r="AT139" s="183" t="s">
        <v>135</v>
      </c>
      <c r="AU139" s="183" t="s">
        <v>87</v>
      </c>
      <c r="AY139" s="16" t="s">
        <v>132</v>
      </c>
      <c r="BE139" s="184">
        <f>IF(N139="základní",J139,0)</f>
        <v>0</v>
      </c>
      <c r="BF139" s="184">
        <f>IF(N139="snížená",J139,0)</f>
        <v>0</v>
      </c>
      <c r="BG139" s="184">
        <f>IF(N139="zákl. přenesená",J139,0)</f>
        <v>0</v>
      </c>
      <c r="BH139" s="184">
        <f>IF(N139="sníž. přenesená",J139,0)</f>
        <v>0</v>
      </c>
      <c r="BI139" s="184">
        <f>IF(N139="nulová",J139,0)</f>
        <v>0</v>
      </c>
      <c r="BJ139" s="16" t="s">
        <v>22</v>
      </c>
      <c r="BK139" s="184">
        <f>ROUND(I139*H139,2)</f>
        <v>0</v>
      </c>
      <c r="BL139" s="16" t="s">
        <v>140</v>
      </c>
      <c r="BM139" s="183" t="s">
        <v>739</v>
      </c>
    </row>
    <row r="140" spans="1:65" s="2" customFormat="1">
      <c r="A140" s="33"/>
      <c r="B140" s="34"/>
      <c r="C140" s="35"/>
      <c r="D140" s="185" t="s">
        <v>142</v>
      </c>
      <c r="E140" s="35"/>
      <c r="F140" s="186" t="s">
        <v>740</v>
      </c>
      <c r="G140" s="35"/>
      <c r="H140" s="35"/>
      <c r="I140" s="187"/>
      <c r="J140" s="35"/>
      <c r="K140" s="35"/>
      <c r="L140" s="38"/>
      <c r="M140" s="188"/>
      <c r="N140" s="189"/>
      <c r="O140" s="63"/>
      <c r="P140" s="63"/>
      <c r="Q140" s="63"/>
      <c r="R140" s="63"/>
      <c r="S140" s="63"/>
      <c r="T140" s="64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T140" s="16" t="s">
        <v>142</v>
      </c>
      <c r="AU140" s="16" t="s">
        <v>87</v>
      </c>
    </row>
    <row r="141" spans="1:65" s="2" customFormat="1" ht="24.2" customHeight="1">
      <c r="A141" s="33"/>
      <c r="B141" s="34"/>
      <c r="C141" s="172" t="s">
        <v>198</v>
      </c>
      <c r="D141" s="172" t="s">
        <v>135</v>
      </c>
      <c r="E141" s="173" t="s">
        <v>741</v>
      </c>
      <c r="F141" s="174" t="s">
        <v>742</v>
      </c>
      <c r="G141" s="175" t="s">
        <v>160</v>
      </c>
      <c r="H141" s="176">
        <v>5.8049999999999997</v>
      </c>
      <c r="I141" s="177"/>
      <c r="J141" s="178">
        <f>ROUND(I141*H141,2)</f>
        <v>0</v>
      </c>
      <c r="K141" s="174" t="s">
        <v>139</v>
      </c>
      <c r="L141" s="38"/>
      <c r="M141" s="179" t="s">
        <v>20</v>
      </c>
      <c r="N141" s="180" t="s">
        <v>49</v>
      </c>
      <c r="O141" s="63"/>
      <c r="P141" s="181">
        <f>O141*H141</f>
        <v>0</v>
      </c>
      <c r="Q141" s="181">
        <v>0</v>
      </c>
      <c r="R141" s="181">
        <f>Q141*H141</f>
        <v>0</v>
      </c>
      <c r="S141" s="181">
        <v>0</v>
      </c>
      <c r="T141" s="182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83" t="s">
        <v>140</v>
      </c>
      <c r="AT141" s="183" t="s">
        <v>135</v>
      </c>
      <c r="AU141" s="183" t="s">
        <v>87</v>
      </c>
      <c r="AY141" s="16" t="s">
        <v>132</v>
      </c>
      <c r="BE141" s="184">
        <f>IF(N141="základní",J141,0)</f>
        <v>0</v>
      </c>
      <c r="BF141" s="184">
        <f>IF(N141="snížená",J141,0)</f>
        <v>0</v>
      </c>
      <c r="BG141" s="184">
        <f>IF(N141="zákl. přenesená",J141,0)</f>
        <v>0</v>
      </c>
      <c r="BH141" s="184">
        <f>IF(N141="sníž. přenesená",J141,0)</f>
        <v>0</v>
      </c>
      <c r="BI141" s="184">
        <f>IF(N141="nulová",J141,0)</f>
        <v>0</v>
      </c>
      <c r="BJ141" s="16" t="s">
        <v>22</v>
      </c>
      <c r="BK141" s="184">
        <f>ROUND(I141*H141,2)</f>
        <v>0</v>
      </c>
      <c r="BL141" s="16" t="s">
        <v>140</v>
      </c>
      <c r="BM141" s="183" t="s">
        <v>743</v>
      </c>
    </row>
    <row r="142" spans="1:65" s="2" customFormat="1">
      <c r="A142" s="33"/>
      <c r="B142" s="34"/>
      <c r="C142" s="35"/>
      <c r="D142" s="185" t="s">
        <v>142</v>
      </c>
      <c r="E142" s="35"/>
      <c r="F142" s="186" t="s">
        <v>744</v>
      </c>
      <c r="G142" s="35"/>
      <c r="H142" s="35"/>
      <c r="I142" s="187"/>
      <c r="J142" s="35"/>
      <c r="K142" s="35"/>
      <c r="L142" s="38"/>
      <c r="M142" s="188"/>
      <c r="N142" s="189"/>
      <c r="O142" s="63"/>
      <c r="P142" s="63"/>
      <c r="Q142" s="63"/>
      <c r="R142" s="63"/>
      <c r="S142" s="63"/>
      <c r="T142" s="64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T142" s="16" t="s">
        <v>142</v>
      </c>
      <c r="AU142" s="16" t="s">
        <v>87</v>
      </c>
    </row>
    <row r="143" spans="1:65" s="2" customFormat="1" ht="24.2" customHeight="1">
      <c r="A143" s="33"/>
      <c r="B143" s="34"/>
      <c r="C143" s="172" t="s">
        <v>203</v>
      </c>
      <c r="D143" s="172" t="s">
        <v>135</v>
      </c>
      <c r="E143" s="173" t="s">
        <v>745</v>
      </c>
      <c r="F143" s="174" t="s">
        <v>746</v>
      </c>
      <c r="G143" s="175" t="s">
        <v>170</v>
      </c>
      <c r="H143" s="176">
        <v>72.820999999999998</v>
      </c>
      <c r="I143" s="177"/>
      <c r="J143" s="178">
        <f>ROUND(I143*H143,2)</f>
        <v>0</v>
      </c>
      <c r="K143" s="174" t="s">
        <v>139</v>
      </c>
      <c r="L143" s="38"/>
      <c r="M143" s="179" t="s">
        <v>20</v>
      </c>
      <c r="N143" s="180" t="s">
        <v>49</v>
      </c>
      <c r="O143" s="63"/>
      <c r="P143" s="181">
        <f>O143*H143</f>
        <v>0</v>
      </c>
      <c r="Q143" s="181">
        <v>0</v>
      </c>
      <c r="R143" s="181">
        <f>Q143*H143</f>
        <v>0</v>
      </c>
      <c r="S143" s="181">
        <v>0</v>
      </c>
      <c r="T143" s="182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83" t="s">
        <v>140</v>
      </c>
      <c r="AT143" s="183" t="s">
        <v>135</v>
      </c>
      <c r="AU143" s="183" t="s">
        <v>87</v>
      </c>
      <c r="AY143" s="16" t="s">
        <v>132</v>
      </c>
      <c r="BE143" s="184">
        <f>IF(N143="základní",J143,0)</f>
        <v>0</v>
      </c>
      <c r="BF143" s="184">
        <f>IF(N143="snížená",J143,0)</f>
        <v>0</v>
      </c>
      <c r="BG143" s="184">
        <f>IF(N143="zákl. přenesená",J143,0)</f>
        <v>0</v>
      </c>
      <c r="BH143" s="184">
        <f>IF(N143="sníž. přenesená",J143,0)</f>
        <v>0</v>
      </c>
      <c r="BI143" s="184">
        <f>IF(N143="nulová",J143,0)</f>
        <v>0</v>
      </c>
      <c r="BJ143" s="16" t="s">
        <v>22</v>
      </c>
      <c r="BK143" s="184">
        <f>ROUND(I143*H143,2)</f>
        <v>0</v>
      </c>
      <c r="BL143" s="16" t="s">
        <v>140</v>
      </c>
      <c r="BM143" s="183" t="s">
        <v>747</v>
      </c>
    </row>
    <row r="144" spans="1:65" s="2" customFormat="1">
      <c r="A144" s="33"/>
      <c r="B144" s="34"/>
      <c r="C144" s="35"/>
      <c r="D144" s="185" t="s">
        <v>142</v>
      </c>
      <c r="E144" s="35"/>
      <c r="F144" s="186" t="s">
        <v>748</v>
      </c>
      <c r="G144" s="35"/>
      <c r="H144" s="35"/>
      <c r="I144" s="187"/>
      <c r="J144" s="35"/>
      <c r="K144" s="35"/>
      <c r="L144" s="38"/>
      <c r="M144" s="188"/>
      <c r="N144" s="189"/>
      <c r="O144" s="63"/>
      <c r="P144" s="63"/>
      <c r="Q144" s="63"/>
      <c r="R144" s="63"/>
      <c r="S144" s="63"/>
      <c r="T144" s="64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T144" s="16" t="s">
        <v>142</v>
      </c>
      <c r="AU144" s="16" t="s">
        <v>87</v>
      </c>
    </row>
    <row r="145" spans="1:65" s="2" customFormat="1" ht="24.2" customHeight="1">
      <c r="A145" s="33"/>
      <c r="B145" s="34"/>
      <c r="C145" s="172" t="s">
        <v>208</v>
      </c>
      <c r="D145" s="172" t="s">
        <v>135</v>
      </c>
      <c r="E145" s="173" t="s">
        <v>749</v>
      </c>
      <c r="F145" s="174" t="s">
        <v>750</v>
      </c>
      <c r="G145" s="175" t="s">
        <v>160</v>
      </c>
      <c r="H145" s="176">
        <v>44.134</v>
      </c>
      <c r="I145" s="177"/>
      <c r="J145" s="178">
        <f>ROUND(I145*H145,2)</f>
        <v>0</v>
      </c>
      <c r="K145" s="174" t="s">
        <v>139</v>
      </c>
      <c r="L145" s="38"/>
      <c r="M145" s="179" t="s">
        <v>20</v>
      </c>
      <c r="N145" s="180" t="s">
        <v>49</v>
      </c>
      <c r="O145" s="63"/>
      <c r="P145" s="181">
        <f>O145*H145</f>
        <v>0</v>
      </c>
      <c r="Q145" s="181">
        <v>0</v>
      </c>
      <c r="R145" s="181">
        <f>Q145*H145</f>
        <v>0</v>
      </c>
      <c r="S145" s="181">
        <v>0</v>
      </c>
      <c r="T145" s="18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83" t="s">
        <v>140</v>
      </c>
      <c r="AT145" s="183" t="s">
        <v>135</v>
      </c>
      <c r="AU145" s="183" t="s">
        <v>87</v>
      </c>
      <c r="AY145" s="16" t="s">
        <v>132</v>
      </c>
      <c r="BE145" s="184">
        <f>IF(N145="základní",J145,0)</f>
        <v>0</v>
      </c>
      <c r="BF145" s="184">
        <f>IF(N145="snížená",J145,0)</f>
        <v>0</v>
      </c>
      <c r="BG145" s="184">
        <f>IF(N145="zákl. přenesená",J145,0)</f>
        <v>0</v>
      </c>
      <c r="BH145" s="184">
        <f>IF(N145="sníž. přenesená",J145,0)</f>
        <v>0</v>
      </c>
      <c r="BI145" s="184">
        <f>IF(N145="nulová",J145,0)</f>
        <v>0</v>
      </c>
      <c r="BJ145" s="16" t="s">
        <v>22</v>
      </c>
      <c r="BK145" s="184">
        <f>ROUND(I145*H145,2)</f>
        <v>0</v>
      </c>
      <c r="BL145" s="16" t="s">
        <v>140</v>
      </c>
      <c r="BM145" s="183" t="s">
        <v>751</v>
      </c>
    </row>
    <row r="146" spans="1:65" s="2" customFormat="1">
      <c r="A146" s="33"/>
      <c r="B146" s="34"/>
      <c r="C146" s="35"/>
      <c r="D146" s="185" t="s">
        <v>142</v>
      </c>
      <c r="E146" s="35"/>
      <c r="F146" s="186" t="s">
        <v>752</v>
      </c>
      <c r="G146" s="35"/>
      <c r="H146" s="35"/>
      <c r="I146" s="187"/>
      <c r="J146" s="35"/>
      <c r="K146" s="35"/>
      <c r="L146" s="38"/>
      <c r="M146" s="188"/>
      <c r="N146" s="189"/>
      <c r="O146" s="63"/>
      <c r="P146" s="63"/>
      <c r="Q146" s="63"/>
      <c r="R146" s="63"/>
      <c r="S146" s="63"/>
      <c r="T146" s="64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T146" s="16" t="s">
        <v>142</v>
      </c>
      <c r="AU146" s="16" t="s">
        <v>87</v>
      </c>
    </row>
    <row r="147" spans="1:65" s="2" customFormat="1" ht="24.2" customHeight="1">
      <c r="A147" s="33"/>
      <c r="B147" s="34"/>
      <c r="C147" s="172" t="s">
        <v>215</v>
      </c>
      <c r="D147" s="172" t="s">
        <v>135</v>
      </c>
      <c r="E147" s="173" t="s">
        <v>753</v>
      </c>
      <c r="F147" s="174" t="s">
        <v>754</v>
      </c>
      <c r="G147" s="175" t="s">
        <v>160</v>
      </c>
      <c r="H147" s="176">
        <v>5.8049999999999997</v>
      </c>
      <c r="I147" s="177"/>
      <c r="J147" s="178">
        <f>ROUND(I147*H147,2)</f>
        <v>0</v>
      </c>
      <c r="K147" s="174" t="s">
        <v>139</v>
      </c>
      <c r="L147" s="38"/>
      <c r="M147" s="179" t="s">
        <v>20</v>
      </c>
      <c r="N147" s="180" t="s">
        <v>49</v>
      </c>
      <c r="O147" s="63"/>
      <c r="P147" s="181">
        <f>O147*H147</f>
        <v>0</v>
      </c>
      <c r="Q147" s="181">
        <v>0</v>
      </c>
      <c r="R147" s="181">
        <f>Q147*H147</f>
        <v>0</v>
      </c>
      <c r="S147" s="181">
        <v>0</v>
      </c>
      <c r="T147" s="182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83" t="s">
        <v>140</v>
      </c>
      <c r="AT147" s="183" t="s">
        <v>135</v>
      </c>
      <c r="AU147" s="183" t="s">
        <v>87</v>
      </c>
      <c r="AY147" s="16" t="s">
        <v>132</v>
      </c>
      <c r="BE147" s="184">
        <f>IF(N147="základní",J147,0)</f>
        <v>0</v>
      </c>
      <c r="BF147" s="184">
        <f>IF(N147="snížená",J147,0)</f>
        <v>0</v>
      </c>
      <c r="BG147" s="184">
        <f>IF(N147="zákl. přenesená",J147,0)</f>
        <v>0</v>
      </c>
      <c r="BH147" s="184">
        <f>IF(N147="sníž. přenesená",J147,0)</f>
        <v>0</v>
      </c>
      <c r="BI147" s="184">
        <f>IF(N147="nulová",J147,0)</f>
        <v>0</v>
      </c>
      <c r="BJ147" s="16" t="s">
        <v>22</v>
      </c>
      <c r="BK147" s="184">
        <f>ROUND(I147*H147,2)</f>
        <v>0</v>
      </c>
      <c r="BL147" s="16" t="s">
        <v>140</v>
      </c>
      <c r="BM147" s="183" t="s">
        <v>755</v>
      </c>
    </row>
    <row r="148" spans="1:65" s="2" customFormat="1">
      <c r="A148" s="33"/>
      <c r="B148" s="34"/>
      <c r="C148" s="35"/>
      <c r="D148" s="185" t="s">
        <v>142</v>
      </c>
      <c r="E148" s="35"/>
      <c r="F148" s="186" t="s">
        <v>756</v>
      </c>
      <c r="G148" s="35"/>
      <c r="H148" s="35"/>
      <c r="I148" s="187"/>
      <c r="J148" s="35"/>
      <c r="K148" s="35"/>
      <c r="L148" s="38"/>
      <c r="M148" s="188"/>
      <c r="N148" s="189"/>
      <c r="O148" s="63"/>
      <c r="P148" s="63"/>
      <c r="Q148" s="63"/>
      <c r="R148" s="63"/>
      <c r="S148" s="63"/>
      <c r="T148" s="64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T148" s="16" t="s">
        <v>142</v>
      </c>
      <c r="AU148" s="16" t="s">
        <v>87</v>
      </c>
    </row>
    <row r="149" spans="1:65" s="2" customFormat="1" ht="24.2" customHeight="1">
      <c r="A149" s="33"/>
      <c r="B149" s="34"/>
      <c r="C149" s="172" t="s">
        <v>220</v>
      </c>
      <c r="D149" s="172" t="s">
        <v>135</v>
      </c>
      <c r="E149" s="173" t="s">
        <v>757</v>
      </c>
      <c r="F149" s="174" t="s">
        <v>758</v>
      </c>
      <c r="G149" s="175" t="s">
        <v>160</v>
      </c>
      <c r="H149" s="176">
        <v>6.2350000000000003</v>
      </c>
      <c r="I149" s="177"/>
      <c r="J149" s="178">
        <f>ROUND(I149*H149,2)</f>
        <v>0</v>
      </c>
      <c r="K149" s="174" t="s">
        <v>139</v>
      </c>
      <c r="L149" s="38"/>
      <c r="M149" s="179" t="s">
        <v>20</v>
      </c>
      <c r="N149" s="180" t="s">
        <v>49</v>
      </c>
      <c r="O149" s="63"/>
      <c r="P149" s="181">
        <f>O149*H149</f>
        <v>0</v>
      </c>
      <c r="Q149" s="181">
        <v>0</v>
      </c>
      <c r="R149" s="181">
        <f>Q149*H149</f>
        <v>0</v>
      </c>
      <c r="S149" s="181">
        <v>0</v>
      </c>
      <c r="T149" s="182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83" t="s">
        <v>140</v>
      </c>
      <c r="AT149" s="183" t="s">
        <v>135</v>
      </c>
      <c r="AU149" s="183" t="s">
        <v>87</v>
      </c>
      <c r="AY149" s="16" t="s">
        <v>132</v>
      </c>
      <c r="BE149" s="184">
        <f>IF(N149="základní",J149,0)</f>
        <v>0</v>
      </c>
      <c r="BF149" s="184">
        <f>IF(N149="snížená",J149,0)</f>
        <v>0</v>
      </c>
      <c r="BG149" s="184">
        <f>IF(N149="zákl. přenesená",J149,0)</f>
        <v>0</v>
      </c>
      <c r="BH149" s="184">
        <f>IF(N149="sníž. přenesená",J149,0)</f>
        <v>0</v>
      </c>
      <c r="BI149" s="184">
        <f>IF(N149="nulová",J149,0)</f>
        <v>0</v>
      </c>
      <c r="BJ149" s="16" t="s">
        <v>22</v>
      </c>
      <c r="BK149" s="184">
        <f>ROUND(I149*H149,2)</f>
        <v>0</v>
      </c>
      <c r="BL149" s="16" t="s">
        <v>140</v>
      </c>
      <c r="BM149" s="183" t="s">
        <v>759</v>
      </c>
    </row>
    <row r="150" spans="1:65" s="2" customFormat="1">
      <c r="A150" s="33"/>
      <c r="B150" s="34"/>
      <c r="C150" s="35"/>
      <c r="D150" s="185" t="s">
        <v>142</v>
      </c>
      <c r="E150" s="35"/>
      <c r="F150" s="186" t="s">
        <v>760</v>
      </c>
      <c r="G150" s="35"/>
      <c r="H150" s="35"/>
      <c r="I150" s="187"/>
      <c r="J150" s="35"/>
      <c r="K150" s="35"/>
      <c r="L150" s="38"/>
      <c r="M150" s="188"/>
      <c r="N150" s="189"/>
      <c r="O150" s="63"/>
      <c r="P150" s="63"/>
      <c r="Q150" s="63"/>
      <c r="R150" s="63"/>
      <c r="S150" s="63"/>
      <c r="T150" s="64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T150" s="16" t="s">
        <v>142</v>
      </c>
      <c r="AU150" s="16" t="s">
        <v>87</v>
      </c>
    </row>
    <row r="151" spans="1:65" s="12" customFormat="1" ht="22.9" customHeight="1">
      <c r="B151" s="156"/>
      <c r="C151" s="157"/>
      <c r="D151" s="158" t="s">
        <v>77</v>
      </c>
      <c r="E151" s="170" t="s">
        <v>87</v>
      </c>
      <c r="F151" s="170" t="s">
        <v>761</v>
      </c>
      <c r="G151" s="157"/>
      <c r="H151" s="157"/>
      <c r="I151" s="160"/>
      <c r="J151" s="171">
        <f>BK151</f>
        <v>0</v>
      </c>
      <c r="K151" s="157"/>
      <c r="L151" s="162"/>
      <c r="M151" s="163"/>
      <c r="N151" s="164"/>
      <c r="O151" s="164"/>
      <c r="P151" s="165">
        <f>SUM(P152:P173)</f>
        <v>0</v>
      </c>
      <c r="Q151" s="164"/>
      <c r="R151" s="165">
        <f>SUM(R152:R173)</f>
        <v>73.102024349999994</v>
      </c>
      <c r="S151" s="164"/>
      <c r="T151" s="166">
        <f>SUM(T152:T173)</f>
        <v>0</v>
      </c>
      <c r="AR151" s="167" t="s">
        <v>22</v>
      </c>
      <c r="AT151" s="168" t="s">
        <v>77</v>
      </c>
      <c r="AU151" s="168" t="s">
        <v>22</v>
      </c>
      <c r="AY151" s="167" t="s">
        <v>132</v>
      </c>
      <c r="BK151" s="169">
        <f>SUM(BK152:BK173)</f>
        <v>0</v>
      </c>
    </row>
    <row r="152" spans="1:65" s="2" customFormat="1" ht="16.5" customHeight="1">
      <c r="A152" s="33"/>
      <c r="B152" s="34"/>
      <c r="C152" s="172" t="s">
        <v>225</v>
      </c>
      <c r="D152" s="172" t="s">
        <v>135</v>
      </c>
      <c r="E152" s="173" t="s">
        <v>762</v>
      </c>
      <c r="F152" s="174" t="s">
        <v>763</v>
      </c>
      <c r="G152" s="175" t="s">
        <v>160</v>
      </c>
      <c r="H152" s="176">
        <v>1.1479999999999999</v>
      </c>
      <c r="I152" s="177"/>
      <c r="J152" s="178">
        <f>ROUND(I152*H152,2)</f>
        <v>0</v>
      </c>
      <c r="K152" s="174" t="s">
        <v>139</v>
      </c>
      <c r="L152" s="38"/>
      <c r="M152" s="179" t="s">
        <v>20</v>
      </c>
      <c r="N152" s="180" t="s">
        <v>49</v>
      </c>
      <c r="O152" s="63"/>
      <c r="P152" s="181">
        <f>O152*H152</f>
        <v>0</v>
      </c>
      <c r="Q152" s="181">
        <v>1.98</v>
      </c>
      <c r="R152" s="181">
        <f>Q152*H152</f>
        <v>2.2730399999999999</v>
      </c>
      <c r="S152" s="181">
        <v>0</v>
      </c>
      <c r="T152" s="182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83" t="s">
        <v>140</v>
      </c>
      <c r="AT152" s="183" t="s">
        <v>135</v>
      </c>
      <c r="AU152" s="183" t="s">
        <v>87</v>
      </c>
      <c r="AY152" s="16" t="s">
        <v>132</v>
      </c>
      <c r="BE152" s="184">
        <f>IF(N152="základní",J152,0)</f>
        <v>0</v>
      </c>
      <c r="BF152" s="184">
        <f>IF(N152="snížená",J152,0)</f>
        <v>0</v>
      </c>
      <c r="BG152" s="184">
        <f>IF(N152="zákl. přenesená",J152,0)</f>
        <v>0</v>
      </c>
      <c r="BH152" s="184">
        <f>IF(N152="sníž. přenesená",J152,0)</f>
        <v>0</v>
      </c>
      <c r="BI152" s="184">
        <f>IF(N152="nulová",J152,0)</f>
        <v>0</v>
      </c>
      <c r="BJ152" s="16" t="s">
        <v>22</v>
      </c>
      <c r="BK152" s="184">
        <f>ROUND(I152*H152,2)</f>
        <v>0</v>
      </c>
      <c r="BL152" s="16" t="s">
        <v>140</v>
      </c>
      <c r="BM152" s="183" t="s">
        <v>764</v>
      </c>
    </row>
    <row r="153" spans="1:65" s="2" customFormat="1">
      <c r="A153" s="33"/>
      <c r="B153" s="34"/>
      <c r="C153" s="35"/>
      <c r="D153" s="185" t="s">
        <v>142</v>
      </c>
      <c r="E153" s="35"/>
      <c r="F153" s="186" t="s">
        <v>765</v>
      </c>
      <c r="G153" s="35"/>
      <c r="H153" s="35"/>
      <c r="I153" s="187"/>
      <c r="J153" s="35"/>
      <c r="K153" s="35"/>
      <c r="L153" s="38"/>
      <c r="M153" s="188"/>
      <c r="N153" s="189"/>
      <c r="O153" s="63"/>
      <c r="P153" s="63"/>
      <c r="Q153" s="63"/>
      <c r="R153" s="63"/>
      <c r="S153" s="63"/>
      <c r="T153" s="64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T153" s="16" t="s">
        <v>142</v>
      </c>
      <c r="AU153" s="16" t="s">
        <v>87</v>
      </c>
    </row>
    <row r="154" spans="1:65" s="2" customFormat="1" ht="21.75" customHeight="1">
      <c r="A154" s="33"/>
      <c r="B154" s="34"/>
      <c r="C154" s="172" t="s">
        <v>230</v>
      </c>
      <c r="D154" s="172" t="s">
        <v>135</v>
      </c>
      <c r="E154" s="173" t="s">
        <v>766</v>
      </c>
      <c r="F154" s="174" t="s">
        <v>767</v>
      </c>
      <c r="G154" s="175" t="s">
        <v>160</v>
      </c>
      <c r="H154" s="176">
        <v>2.2549999999999999</v>
      </c>
      <c r="I154" s="177"/>
      <c r="J154" s="178">
        <f>ROUND(I154*H154,2)</f>
        <v>0</v>
      </c>
      <c r="K154" s="174" t="s">
        <v>139</v>
      </c>
      <c r="L154" s="38"/>
      <c r="M154" s="179" t="s">
        <v>20</v>
      </c>
      <c r="N154" s="180" t="s">
        <v>49</v>
      </c>
      <c r="O154" s="63"/>
      <c r="P154" s="181">
        <f>O154*H154</f>
        <v>0</v>
      </c>
      <c r="Q154" s="181">
        <v>2.5018699999999998</v>
      </c>
      <c r="R154" s="181">
        <f>Q154*H154</f>
        <v>5.641716849999999</v>
      </c>
      <c r="S154" s="181">
        <v>0</v>
      </c>
      <c r="T154" s="182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83" t="s">
        <v>140</v>
      </c>
      <c r="AT154" s="183" t="s">
        <v>135</v>
      </c>
      <c r="AU154" s="183" t="s">
        <v>87</v>
      </c>
      <c r="AY154" s="16" t="s">
        <v>132</v>
      </c>
      <c r="BE154" s="184">
        <f>IF(N154="základní",J154,0)</f>
        <v>0</v>
      </c>
      <c r="BF154" s="184">
        <f>IF(N154="snížená",J154,0)</f>
        <v>0</v>
      </c>
      <c r="BG154" s="184">
        <f>IF(N154="zákl. přenesená",J154,0)</f>
        <v>0</v>
      </c>
      <c r="BH154" s="184">
        <f>IF(N154="sníž. přenesená",J154,0)</f>
        <v>0</v>
      </c>
      <c r="BI154" s="184">
        <f>IF(N154="nulová",J154,0)</f>
        <v>0</v>
      </c>
      <c r="BJ154" s="16" t="s">
        <v>22</v>
      </c>
      <c r="BK154" s="184">
        <f>ROUND(I154*H154,2)</f>
        <v>0</v>
      </c>
      <c r="BL154" s="16" t="s">
        <v>140</v>
      </c>
      <c r="BM154" s="183" t="s">
        <v>768</v>
      </c>
    </row>
    <row r="155" spans="1:65" s="2" customFormat="1">
      <c r="A155" s="33"/>
      <c r="B155" s="34"/>
      <c r="C155" s="35"/>
      <c r="D155" s="185" t="s">
        <v>142</v>
      </c>
      <c r="E155" s="35"/>
      <c r="F155" s="186" t="s">
        <v>769</v>
      </c>
      <c r="G155" s="35"/>
      <c r="H155" s="35"/>
      <c r="I155" s="187"/>
      <c r="J155" s="35"/>
      <c r="K155" s="35"/>
      <c r="L155" s="38"/>
      <c r="M155" s="188"/>
      <c r="N155" s="189"/>
      <c r="O155" s="63"/>
      <c r="P155" s="63"/>
      <c r="Q155" s="63"/>
      <c r="R155" s="63"/>
      <c r="S155" s="63"/>
      <c r="T155" s="64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T155" s="16" t="s">
        <v>142</v>
      </c>
      <c r="AU155" s="16" t="s">
        <v>87</v>
      </c>
    </row>
    <row r="156" spans="1:65" s="2" customFormat="1" ht="16.5" customHeight="1">
      <c r="A156" s="33"/>
      <c r="B156" s="34"/>
      <c r="C156" s="172" t="s">
        <v>235</v>
      </c>
      <c r="D156" s="172" t="s">
        <v>135</v>
      </c>
      <c r="E156" s="173" t="s">
        <v>770</v>
      </c>
      <c r="F156" s="174" t="s">
        <v>771</v>
      </c>
      <c r="G156" s="175" t="s">
        <v>170</v>
      </c>
      <c r="H156" s="176">
        <v>0.105</v>
      </c>
      <c r="I156" s="177"/>
      <c r="J156" s="178">
        <f>ROUND(I156*H156,2)</f>
        <v>0</v>
      </c>
      <c r="K156" s="174" t="s">
        <v>139</v>
      </c>
      <c r="L156" s="38"/>
      <c r="M156" s="179" t="s">
        <v>20</v>
      </c>
      <c r="N156" s="180" t="s">
        <v>49</v>
      </c>
      <c r="O156" s="63"/>
      <c r="P156" s="181">
        <f>O156*H156</f>
        <v>0</v>
      </c>
      <c r="Q156" s="181">
        <v>1.06277</v>
      </c>
      <c r="R156" s="181">
        <f>Q156*H156</f>
        <v>0.11159084999999999</v>
      </c>
      <c r="S156" s="181">
        <v>0</v>
      </c>
      <c r="T156" s="182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83" t="s">
        <v>140</v>
      </c>
      <c r="AT156" s="183" t="s">
        <v>135</v>
      </c>
      <c r="AU156" s="183" t="s">
        <v>87</v>
      </c>
      <c r="AY156" s="16" t="s">
        <v>132</v>
      </c>
      <c r="BE156" s="184">
        <f>IF(N156="základní",J156,0)</f>
        <v>0</v>
      </c>
      <c r="BF156" s="184">
        <f>IF(N156="snížená",J156,0)</f>
        <v>0</v>
      </c>
      <c r="BG156" s="184">
        <f>IF(N156="zákl. přenesená",J156,0)</f>
        <v>0</v>
      </c>
      <c r="BH156" s="184">
        <f>IF(N156="sníž. přenesená",J156,0)</f>
        <v>0</v>
      </c>
      <c r="BI156" s="184">
        <f>IF(N156="nulová",J156,0)</f>
        <v>0</v>
      </c>
      <c r="BJ156" s="16" t="s">
        <v>22</v>
      </c>
      <c r="BK156" s="184">
        <f>ROUND(I156*H156,2)</f>
        <v>0</v>
      </c>
      <c r="BL156" s="16" t="s">
        <v>140</v>
      </c>
      <c r="BM156" s="183" t="s">
        <v>772</v>
      </c>
    </row>
    <row r="157" spans="1:65" s="2" customFormat="1">
      <c r="A157" s="33"/>
      <c r="B157" s="34"/>
      <c r="C157" s="35"/>
      <c r="D157" s="185" t="s">
        <v>142</v>
      </c>
      <c r="E157" s="35"/>
      <c r="F157" s="186" t="s">
        <v>773</v>
      </c>
      <c r="G157" s="35"/>
      <c r="H157" s="35"/>
      <c r="I157" s="187"/>
      <c r="J157" s="35"/>
      <c r="K157" s="35"/>
      <c r="L157" s="38"/>
      <c r="M157" s="188"/>
      <c r="N157" s="189"/>
      <c r="O157" s="63"/>
      <c r="P157" s="63"/>
      <c r="Q157" s="63"/>
      <c r="R157" s="63"/>
      <c r="S157" s="63"/>
      <c r="T157" s="64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T157" s="16" t="s">
        <v>142</v>
      </c>
      <c r="AU157" s="16" t="s">
        <v>87</v>
      </c>
    </row>
    <row r="158" spans="1:65" s="2" customFormat="1" ht="16.5" customHeight="1">
      <c r="A158" s="33"/>
      <c r="B158" s="34"/>
      <c r="C158" s="172" t="s">
        <v>7</v>
      </c>
      <c r="D158" s="172" t="s">
        <v>135</v>
      </c>
      <c r="E158" s="173" t="s">
        <v>774</v>
      </c>
      <c r="F158" s="174" t="s">
        <v>775</v>
      </c>
      <c r="G158" s="175" t="s">
        <v>160</v>
      </c>
      <c r="H158" s="176">
        <v>1</v>
      </c>
      <c r="I158" s="177"/>
      <c r="J158" s="178">
        <f>ROUND(I158*H158,2)</f>
        <v>0</v>
      </c>
      <c r="K158" s="174" t="s">
        <v>139</v>
      </c>
      <c r="L158" s="38"/>
      <c r="M158" s="179" t="s">
        <v>20</v>
      </c>
      <c r="N158" s="180" t="s">
        <v>49</v>
      </c>
      <c r="O158" s="63"/>
      <c r="P158" s="181">
        <f>O158*H158</f>
        <v>0</v>
      </c>
      <c r="Q158" s="181">
        <v>2.4875600000000002</v>
      </c>
      <c r="R158" s="181">
        <f>Q158*H158</f>
        <v>2.4875600000000002</v>
      </c>
      <c r="S158" s="181">
        <v>0</v>
      </c>
      <c r="T158" s="182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83" t="s">
        <v>140</v>
      </c>
      <c r="AT158" s="183" t="s">
        <v>135</v>
      </c>
      <c r="AU158" s="183" t="s">
        <v>87</v>
      </c>
      <c r="AY158" s="16" t="s">
        <v>132</v>
      </c>
      <c r="BE158" s="184">
        <f>IF(N158="základní",J158,0)</f>
        <v>0</v>
      </c>
      <c r="BF158" s="184">
        <f>IF(N158="snížená",J158,0)</f>
        <v>0</v>
      </c>
      <c r="BG158" s="184">
        <f>IF(N158="zákl. přenesená",J158,0)</f>
        <v>0</v>
      </c>
      <c r="BH158" s="184">
        <f>IF(N158="sníž. přenesená",J158,0)</f>
        <v>0</v>
      </c>
      <c r="BI158" s="184">
        <f>IF(N158="nulová",J158,0)</f>
        <v>0</v>
      </c>
      <c r="BJ158" s="16" t="s">
        <v>22</v>
      </c>
      <c r="BK158" s="184">
        <f>ROUND(I158*H158,2)</f>
        <v>0</v>
      </c>
      <c r="BL158" s="16" t="s">
        <v>140</v>
      </c>
      <c r="BM158" s="183" t="s">
        <v>776</v>
      </c>
    </row>
    <row r="159" spans="1:65" s="2" customFormat="1">
      <c r="A159" s="33"/>
      <c r="B159" s="34"/>
      <c r="C159" s="35"/>
      <c r="D159" s="185" t="s">
        <v>142</v>
      </c>
      <c r="E159" s="35"/>
      <c r="F159" s="186" t="s">
        <v>777</v>
      </c>
      <c r="G159" s="35"/>
      <c r="H159" s="35"/>
      <c r="I159" s="187"/>
      <c r="J159" s="35"/>
      <c r="K159" s="35"/>
      <c r="L159" s="38"/>
      <c r="M159" s="188"/>
      <c r="N159" s="189"/>
      <c r="O159" s="63"/>
      <c r="P159" s="63"/>
      <c r="Q159" s="63"/>
      <c r="R159" s="63"/>
      <c r="S159" s="63"/>
      <c r="T159" s="64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T159" s="16" t="s">
        <v>142</v>
      </c>
      <c r="AU159" s="16" t="s">
        <v>87</v>
      </c>
    </row>
    <row r="160" spans="1:65" s="2" customFormat="1" ht="21.75" customHeight="1">
      <c r="A160" s="33"/>
      <c r="B160" s="34"/>
      <c r="C160" s="172" t="s">
        <v>250</v>
      </c>
      <c r="D160" s="172" t="s">
        <v>135</v>
      </c>
      <c r="E160" s="173" t="s">
        <v>778</v>
      </c>
      <c r="F160" s="174" t="s">
        <v>779</v>
      </c>
      <c r="G160" s="175" t="s">
        <v>160</v>
      </c>
      <c r="H160" s="176">
        <v>10.438000000000001</v>
      </c>
      <c r="I160" s="177"/>
      <c r="J160" s="178">
        <f>ROUND(I160*H160,2)</f>
        <v>0</v>
      </c>
      <c r="K160" s="174" t="s">
        <v>139</v>
      </c>
      <c r="L160" s="38"/>
      <c r="M160" s="179" t="s">
        <v>20</v>
      </c>
      <c r="N160" s="180" t="s">
        <v>49</v>
      </c>
      <c r="O160" s="63"/>
      <c r="P160" s="181">
        <f>O160*H160</f>
        <v>0</v>
      </c>
      <c r="Q160" s="181">
        <v>2.3010199999999998</v>
      </c>
      <c r="R160" s="181">
        <f>Q160*H160</f>
        <v>24.018046760000001</v>
      </c>
      <c r="S160" s="181">
        <v>0</v>
      </c>
      <c r="T160" s="182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83" t="s">
        <v>140</v>
      </c>
      <c r="AT160" s="183" t="s">
        <v>135</v>
      </c>
      <c r="AU160" s="183" t="s">
        <v>87</v>
      </c>
      <c r="AY160" s="16" t="s">
        <v>132</v>
      </c>
      <c r="BE160" s="184">
        <f>IF(N160="základní",J160,0)</f>
        <v>0</v>
      </c>
      <c r="BF160" s="184">
        <f>IF(N160="snížená",J160,0)</f>
        <v>0</v>
      </c>
      <c r="BG160" s="184">
        <f>IF(N160="zákl. přenesená",J160,0)</f>
        <v>0</v>
      </c>
      <c r="BH160" s="184">
        <f>IF(N160="sníž. přenesená",J160,0)</f>
        <v>0</v>
      </c>
      <c r="BI160" s="184">
        <f>IF(N160="nulová",J160,0)</f>
        <v>0</v>
      </c>
      <c r="BJ160" s="16" t="s">
        <v>22</v>
      </c>
      <c r="BK160" s="184">
        <f>ROUND(I160*H160,2)</f>
        <v>0</v>
      </c>
      <c r="BL160" s="16" t="s">
        <v>140</v>
      </c>
      <c r="BM160" s="183" t="s">
        <v>780</v>
      </c>
    </row>
    <row r="161" spans="1:65" s="2" customFormat="1">
      <c r="A161" s="33"/>
      <c r="B161" s="34"/>
      <c r="C161" s="35"/>
      <c r="D161" s="185" t="s">
        <v>142</v>
      </c>
      <c r="E161" s="35"/>
      <c r="F161" s="186" t="s">
        <v>781</v>
      </c>
      <c r="G161" s="35"/>
      <c r="H161" s="35"/>
      <c r="I161" s="187"/>
      <c r="J161" s="35"/>
      <c r="K161" s="35"/>
      <c r="L161" s="38"/>
      <c r="M161" s="188"/>
      <c r="N161" s="189"/>
      <c r="O161" s="63"/>
      <c r="P161" s="63"/>
      <c r="Q161" s="63"/>
      <c r="R161" s="63"/>
      <c r="S161" s="63"/>
      <c r="T161" s="64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T161" s="16" t="s">
        <v>142</v>
      </c>
      <c r="AU161" s="16" t="s">
        <v>87</v>
      </c>
    </row>
    <row r="162" spans="1:65" s="2" customFormat="1" ht="24.2" customHeight="1">
      <c r="A162" s="33"/>
      <c r="B162" s="34"/>
      <c r="C162" s="172" t="s">
        <v>255</v>
      </c>
      <c r="D162" s="172" t="s">
        <v>135</v>
      </c>
      <c r="E162" s="173" t="s">
        <v>782</v>
      </c>
      <c r="F162" s="174" t="s">
        <v>783</v>
      </c>
      <c r="G162" s="175" t="s">
        <v>138</v>
      </c>
      <c r="H162" s="176">
        <v>16.125</v>
      </c>
      <c r="I162" s="177"/>
      <c r="J162" s="178">
        <f>ROUND(I162*H162,2)</f>
        <v>0</v>
      </c>
      <c r="K162" s="174" t="s">
        <v>139</v>
      </c>
      <c r="L162" s="38"/>
      <c r="M162" s="179" t="s">
        <v>20</v>
      </c>
      <c r="N162" s="180" t="s">
        <v>49</v>
      </c>
      <c r="O162" s="63"/>
      <c r="P162" s="181">
        <f>O162*H162</f>
        <v>0</v>
      </c>
      <c r="Q162" s="181">
        <v>0.36063000000000001</v>
      </c>
      <c r="R162" s="181">
        <f>Q162*H162</f>
        <v>5.8151587500000002</v>
      </c>
      <c r="S162" s="181">
        <v>0</v>
      </c>
      <c r="T162" s="182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83" t="s">
        <v>140</v>
      </c>
      <c r="AT162" s="183" t="s">
        <v>135</v>
      </c>
      <c r="AU162" s="183" t="s">
        <v>87</v>
      </c>
      <c r="AY162" s="16" t="s">
        <v>132</v>
      </c>
      <c r="BE162" s="184">
        <f>IF(N162="základní",J162,0)</f>
        <v>0</v>
      </c>
      <c r="BF162" s="184">
        <f>IF(N162="snížená",J162,0)</f>
        <v>0</v>
      </c>
      <c r="BG162" s="184">
        <f>IF(N162="zákl. přenesená",J162,0)</f>
        <v>0</v>
      </c>
      <c r="BH162" s="184">
        <f>IF(N162="sníž. přenesená",J162,0)</f>
        <v>0</v>
      </c>
      <c r="BI162" s="184">
        <f>IF(N162="nulová",J162,0)</f>
        <v>0</v>
      </c>
      <c r="BJ162" s="16" t="s">
        <v>22</v>
      </c>
      <c r="BK162" s="184">
        <f>ROUND(I162*H162,2)</f>
        <v>0</v>
      </c>
      <c r="BL162" s="16" t="s">
        <v>140</v>
      </c>
      <c r="BM162" s="183" t="s">
        <v>784</v>
      </c>
    </row>
    <row r="163" spans="1:65" s="2" customFormat="1">
      <c r="A163" s="33"/>
      <c r="B163" s="34"/>
      <c r="C163" s="35"/>
      <c r="D163" s="185" t="s">
        <v>142</v>
      </c>
      <c r="E163" s="35"/>
      <c r="F163" s="186" t="s">
        <v>785</v>
      </c>
      <c r="G163" s="35"/>
      <c r="H163" s="35"/>
      <c r="I163" s="187"/>
      <c r="J163" s="35"/>
      <c r="K163" s="35"/>
      <c r="L163" s="38"/>
      <c r="M163" s="188"/>
      <c r="N163" s="189"/>
      <c r="O163" s="63"/>
      <c r="P163" s="63"/>
      <c r="Q163" s="63"/>
      <c r="R163" s="63"/>
      <c r="S163" s="63"/>
      <c r="T163" s="64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T163" s="16" t="s">
        <v>142</v>
      </c>
      <c r="AU163" s="16" t="s">
        <v>87</v>
      </c>
    </row>
    <row r="164" spans="1:65" s="2" customFormat="1" ht="24.2" customHeight="1">
      <c r="A164" s="33"/>
      <c r="B164" s="34"/>
      <c r="C164" s="172" t="s">
        <v>260</v>
      </c>
      <c r="D164" s="172" t="s">
        <v>135</v>
      </c>
      <c r="E164" s="173" t="s">
        <v>786</v>
      </c>
      <c r="F164" s="174" t="s">
        <v>787</v>
      </c>
      <c r="G164" s="175" t="s">
        <v>138</v>
      </c>
      <c r="H164" s="176">
        <v>9.15</v>
      </c>
      <c r="I164" s="177"/>
      <c r="J164" s="178">
        <f>ROUND(I164*H164,2)</f>
        <v>0</v>
      </c>
      <c r="K164" s="174" t="s">
        <v>139</v>
      </c>
      <c r="L164" s="38"/>
      <c r="M164" s="179" t="s">
        <v>20</v>
      </c>
      <c r="N164" s="180" t="s">
        <v>49</v>
      </c>
      <c r="O164" s="63"/>
      <c r="P164" s="181">
        <f>O164*H164</f>
        <v>0</v>
      </c>
      <c r="Q164" s="181">
        <v>0.47326000000000001</v>
      </c>
      <c r="R164" s="181">
        <f>Q164*H164</f>
        <v>4.3303289999999999</v>
      </c>
      <c r="S164" s="181">
        <v>0</v>
      </c>
      <c r="T164" s="182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83" t="s">
        <v>140</v>
      </c>
      <c r="AT164" s="183" t="s">
        <v>135</v>
      </c>
      <c r="AU164" s="183" t="s">
        <v>87</v>
      </c>
      <c r="AY164" s="16" t="s">
        <v>132</v>
      </c>
      <c r="BE164" s="184">
        <f>IF(N164="základní",J164,0)</f>
        <v>0</v>
      </c>
      <c r="BF164" s="184">
        <f>IF(N164="snížená",J164,0)</f>
        <v>0</v>
      </c>
      <c r="BG164" s="184">
        <f>IF(N164="zákl. přenesená",J164,0)</f>
        <v>0</v>
      </c>
      <c r="BH164" s="184">
        <f>IF(N164="sníž. přenesená",J164,0)</f>
        <v>0</v>
      </c>
      <c r="BI164" s="184">
        <f>IF(N164="nulová",J164,0)</f>
        <v>0</v>
      </c>
      <c r="BJ164" s="16" t="s">
        <v>22</v>
      </c>
      <c r="BK164" s="184">
        <f>ROUND(I164*H164,2)</f>
        <v>0</v>
      </c>
      <c r="BL164" s="16" t="s">
        <v>140</v>
      </c>
      <c r="BM164" s="183" t="s">
        <v>788</v>
      </c>
    </row>
    <row r="165" spans="1:65" s="2" customFormat="1">
      <c r="A165" s="33"/>
      <c r="B165" s="34"/>
      <c r="C165" s="35"/>
      <c r="D165" s="185" t="s">
        <v>142</v>
      </c>
      <c r="E165" s="35"/>
      <c r="F165" s="186" t="s">
        <v>789</v>
      </c>
      <c r="G165" s="35"/>
      <c r="H165" s="35"/>
      <c r="I165" s="187"/>
      <c r="J165" s="35"/>
      <c r="K165" s="35"/>
      <c r="L165" s="38"/>
      <c r="M165" s="188"/>
      <c r="N165" s="189"/>
      <c r="O165" s="63"/>
      <c r="P165" s="63"/>
      <c r="Q165" s="63"/>
      <c r="R165" s="63"/>
      <c r="S165" s="63"/>
      <c r="T165" s="64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T165" s="16" t="s">
        <v>142</v>
      </c>
      <c r="AU165" s="16" t="s">
        <v>87</v>
      </c>
    </row>
    <row r="166" spans="1:65" s="2" customFormat="1" ht="24.2" customHeight="1">
      <c r="A166" s="33"/>
      <c r="B166" s="34"/>
      <c r="C166" s="172" t="s">
        <v>268</v>
      </c>
      <c r="D166" s="172" t="s">
        <v>135</v>
      </c>
      <c r="E166" s="173" t="s">
        <v>790</v>
      </c>
      <c r="F166" s="174" t="s">
        <v>791</v>
      </c>
      <c r="G166" s="175" t="s">
        <v>138</v>
      </c>
      <c r="H166" s="176">
        <v>16.611999999999998</v>
      </c>
      <c r="I166" s="177"/>
      <c r="J166" s="178">
        <f>ROUND(I166*H166,2)</f>
        <v>0</v>
      </c>
      <c r="K166" s="174" t="s">
        <v>139</v>
      </c>
      <c r="L166" s="38"/>
      <c r="M166" s="179" t="s">
        <v>20</v>
      </c>
      <c r="N166" s="180" t="s">
        <v>49</v>
      </c>
      <c r="O166" s="63"/>
      <c r="P166" s="181">
        <f>O166*H166</f>
        <v>0</v>
      </c>
      <c r="Q166" s="181">
        <v>0.69347000000000003</v>
      </c>
      <c r="R166" s="181">
        <f>Q166*H166</f>
        <v>11.51992364</v>
      </c>
      <c r="S166" s="181">
        <v>0</v>
      </c>
      <c r="T166" s="182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83" t="s">
        <v>140</v>
      </c>
      <c r="AT166" s="183" t="s">
        <v>135</v>
      </c>
      <c r="AU166" s="183" t="s">
        <v>87</v>
      </c>
      <c r="AY166" s="16" t="s">
        <v>132</v>
      </c>
      <c r="BE166" s="184">
        <f>IF(N166="základní",J166,0)</f>
        <v>0</v>
      </c>
      <c r="BF166" s="184">
        <f>IF(N166="snížená",J166,0)</f>
        <v>0</v>
      </c>
      <c r="BG166" s="184">
        <f>IF(N166="zákl. přenesená",J166,0)</f>
        <v>0</v>
      </c>
      <c r="BH166" s="184">
        <f>IF(N166="sníž. přenesená",J166,0)</f>
        <v>0</v>
      </c>
      <c r="BI166" s="184">
        <f>IF(N166="nulová",J166,0)</f>
        <v>0</v>
      </c>
      <c r="BJ166" s="16" t="s">
        <v>22</v>
      </c>
      <c r="BK166" s="184">
        <f>ROUND(I166*H166,2)</f>
        <v>0</v>
      </c>
      <c r="BL166" s="16" t="s">
        <v>140</v>
      </c>
      <c r="BM166" s="183" t="s">
        <v>792</v>
      </c>
    </row>
    <row r="167" spans="1:65" s="2" customFormat="1">
      <c r="A167" s="33"/>
      <c r="B167" s="34"/>
      <c r="C167" s="35"/>
      <c r="D167" s="185" t="s">
        <v>142</v>
      </c>
      <c r="E167" s="35"/>
      <c r="F167" s="186" t="s">
        <v>793</v>
      </c>
      <c r="G167" s="35"/>
      <c r="H167" s="35"/>
      <c r="I167" s="187"/>
      <c r="J167" s="35"/>
      <c r="K167" s="35"/>
      <c r="L167" s="38"/>
      <c r="M167" s="188"/>
      <c r="N167" s="189"/>
      <c r="O167" s="63"/>
      <c r="P167" s="63"/>
      <c r="Q167" s="63"/>
      <c r="R167" s="63"/>
      <c r="S167" s="63"/>
      <c r="T167" s="64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T167" s="16" t="s">
        <v>142</v>
      </c>
      <c r="AU167" s="16" t="s">
        <v>87</v>
      </c>
    </row>
    <row r="168" spans="1:65" s="2" customFormat="1" ht="24.2" customHeight="1">
      <c r="A168" s="33"/>
      <c r="B168" s="34"/>
      <c r="C168" s="172" t="s">
        <v>273</v>
      </c>
      <c r="D168" s="172" t="s">
        <v>135</v>
      </c>
      <c r="E168" s="173" t="s">
        <v>794</v>
      </c>
      <c r="F168" s="174" t="s">
        <v>795</v>
      </c>
      <c r="G168" s="175" t="s">
        <v>160</v>
      </c>
      <c r="H168" s="176">
        <v>7.0190000000000001</v>
      </c>
      <c r="I168" s="177"/>
      <c r="J168" s="178">
        <f>ROUND(I168*H168,2)</f>
        <v>0</v>
      </c>
      <c r="K168" s="174" t="s">
        <v>139</v>
      </c>
      <c r="L168" s="38"/>
      <c r="M168" s="179" t="s">
        <v>20</v>
      </c>
      <c r="N168" s="180" t="s">
        <v>49</v>
      </c>
      <c r="O168" s="63"/>
      <c r="P168" s="181">
        <f>O168*H168</f>
        <v>0</v>
      </c>
      <c r="Q168" s="181">
        <v>2.3656999999999999</v>
      </c>
      <c r="R168" s="181">
        <f>Q168*H168</f>
        <v>16.6048483</v>
      </c>
      <c r="S168" s="181">
        <v>0</v>
      </c>
      <c r="T168" s="182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83" t="s">
        <v>140</v>
      </c>
      <c r="AT168" s="183" t="s">
        <v>135</v>
      </c>
      <c r="AU168" s="183" t="s">
        <v>87</v>
      </c>
      <c r="AY168" s="16" t="s">
        <v>132</v>
      </c>
      <c r="BE168" s="184">
        <f>IF(N168="základní",J168,0)</f>
        <v>0</v>
      </c>
      <c r="BF168" s="184">
        <f>IF(N168="snížená",J168,0)</f>
        <v>0</v>
      </c>
      <c r="BG168" s="184">
        <f>IF(N168="zákl. přenesená",J168,0)</f>
        <v>0</v>
      </c>
      <c r="BH168" s="184">
        <f>IF(N168="sníž. přenesená",J168,0)</f>
        <v>0</v>
      </c>
      <c r="BI168" s="184">
        <f>IF(N168="nulová",J168,0)</f>
        <v>0</v>
      </c>
      <c r="BJ168" s="16" t="s">
        <v>22</v>
      </c>
      <c r="BK168" s="184">
        <f>ROUND(I168*H168,2)</f>
        <v>0</v>
      </c>
      <c r="BL168" s="16" t="s">
        <v>140</v>
      </c>
      <c r="BM168" s="183" t="s">
        <v>796</v>
      </c>
    </row>
    <row r="169" spans="1:65" s="2" customFormat="1">
      <c r="A169" s="33"/>
      <c r="B169" s="34"/>
      <c r="C169" s="35"/>
      <c r="D169" s="185" t="s">
        <v>142</v>
      </c>
      <c r="E169" s="35"/>
      <c r="F169" s="186" t="s">
        <v>797</v>
      </c>
      <c r="G169" s="35"/>
      <c r="H169" s="35"/>
      <c r="I169" s="187"/>
      <c r="J169" s="35"/>
      <c r="K169" s="35"/>
      <c r="L169" s="38"/>
      <c r="M169" s="188"/>
      <c r="N169" s="189"/>
      <c r="O169" s="63"/>
      <c r="P169" s="63"/>
      <c r="Q169" s="63"/>
      <c r="R169" s="63"/>
      <c r="S169" s="63"/>
      <c r="T169" s="64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T169" s="16" t="s">
        <v>142</v>
      </c>
      <c r="AU169" s="16" t="s">
        <v>87</v>
      </c>
    </row>
    <row r="170" spans="1:65" s="2" customFormat="1" ht="33" customHeight="1">
      <c r="A170" s="33"/>
      <c r="B170" s="34"/>
      <c r="C170" s="172" t="s">
        <v>278</v>
      </c>
      <c r="D170" s="172" t="s">
        <v>135</v>
      </c>
      <c r="E170" s="173" t="s">
        <v>798</v>
      </c>
      <c r="F170" s="174" t="s">
        <v>799</v>
      </c>
      <c r="G170" s="175" t="s">
        <v>170</v>
      </c>
      <c r="H170" s="176">
        <v>0.14699999999999999</v>
      </c>
      <c r="I170" s="177"/>
      <c r="J170" s="178">
        <f>ROUND(I170*H170,2)</f>
        <v>0</v>
      </c>
      <c r="K170" s="174" t="s">
        <v>139</v>
      </c>
      <c r="L170" s="38"/>
      <c r="M170" s="179" t="s">
        <v>20</v>
      </c>
      <c r="N170" s="180" t="s">
        <v>49</v>
      </c>
      <c r="O170" s="63"/>
      <c r="P170" s="181">
        <f>O170*H170</f>
        <v>0</v>
      </c>
      <c r="Q170" s="181">
        <v>1.0593999999999999</v>
      </c>
      <c r="R170" s="181">
        <f>Q170*H170</f>
        <v>0.15573179999999998</v>
      </c>
      <c r="S170" s="181">
        <v>0</v>
      </c>
      <c r="T170" s="182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83" t="s">
        <v>140</v>
      </c>
      <c r="AT170" s="183" t="s">
        <v>135</v>
      </c>
      <c r="AU170" s="183" t="s">
        <v>87</v>
      </c>
      <c r="AY170" s="16" t="s">
        <v>132</v>
      </c>
      <c r="BE170" s="184">
        <f>IF(N170="základní",J170,0)</f>
        <v>0</v>
      </c>
      <c r="BF170" s="184">
        <f>IF(N170="snížená",J170,0)</f>
        <v>0</v>
      </c>
      <c r="BG170" s="184">
        <f>IF(N170="zákl. přenesená",J170,0)</f>
        <v>0</v>
      </c>
      <c r="BH170" s="184">
        <f>IF(N170="sníž. přenesená",J170,0)</f>
        <v>0</v>
      </c>
      <c r="BI170" s="184">
        <f>IF(N170="nulová",J170,0)</f>
        <v>0</v>
      </c>
      <c r="BJ170" s="16" t="s">
        <v>22</v>
      </c>
      <c r="BK170" s="184">
        <f>ROUND(I170*H170,2)</f>
        <v>0</v>
      </c>
      <c r="BL170" s="16" t="s">
        <v>140</v>
      </c>
      <c r="BM170" s="183" t="s">
        <v>800</v>
      </c>
    </row>
    <row r="171" spans="1:65" s="2" customFormat="1">
      <c r="A171" s="33"/>
      <c r="B171" s="34"/>
      <c r="C171" s="35"/>
      <c r="D171" s="185" t="s">
        <v>142</v>
      </c>
      <c r="E171" s="35"/>
      <c r="F171" s="186" t="s">
        <v>801</v>
      </c>
      <c r="G171" s="35"/>
      <c r="H171" s="35"/>
      <c r="I171" s="187"/>
      <c r="J171" s="35"/>
      <c r="K171" s="35"/>
      <c r="L171" s="38"/>
      <c r="M171" s="188"/>
      <c r="N171" s="189"/>
      <c r="O171" s="63"/>
      <c r="P171" s="63"/>
      <c r="Q171" s="63"/>
      <c r="R171" s="63"/>
      <c r="S171" s="63"/>
      <c r="T171" s="64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T171" s="16" t="s">
        <v>142</v>
      </c>
      <c r="AU171" s="16" t="s">
        <v>87</v>
      </c>
    </row>
    <row r="172" spans="1:65" s="2" customFormat="1" ht="33" customHeight="1">
      <c r="A172" s="33"/>
      <c r="B172" s="34"/>
      <c r="C172" s="172" t="s">
        <v>283</v>
      </c>
      <c r="D172" s="172" t="s">
        <v>135</v>
      </c>
      <c r="E172" s="173" t="s">
        <v>798</v>
      </c>
      <c r="F172" s="174" t="s">
        <v>799</v>
      </c>
      <c r="G172" s="175" t="s">
        <v>170</v>
      </c>
      <c r="H172" s="176">
        <v>0.13600000000000001</v>
      </c>
      <c r="I172" s="177"/>
      <c r="J172" s="178">
        <f>ROUND(I172*H172,2)</f>
        <v>0</v>
      </c>
      <c r="K172" s="174" t="s">
        <v>139</v>
      </c>
      <c r="L172" s="38"/>
      <c r="M172" s="179" t="s">
        <v>20</v>
      </c>
      <c r="N172" s="180" t="s">
        <v>49</v>
      </c>
      <c r="O172" s="63"/>
      <c r="P172" s="181">
        <f>O172*H172</f>
        <v>0</v>
      </c>
      <c r="Q172" s="181">
        <v>1.0593999999999999</v>
      </c>
      <c r="R172" s="181">
        <f>Q172*H172</f>
        <v>0.1440784</v>
      </c>
      <c r="S172" s="181">
        <v>0</v>
      </c>
      <c r="T172" s="182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83" t="s">
        <v>140</v>
      </c>
      <c r="AT172" s="183" t="s">
        <v>135</v>
      </c>
      <c r="AU172" s="183" t="s">
        <v>87</v>
      </c>
      <c r="AY172" s="16" t="s">
        <v>132</v>
      </c>
      <c r="BE172" s="184">
        <f>IF(N172="základní",J172,0)</f>
        <v>0</v>
      </c>
      <c r="BF172" s="184">
        <f>IF(N172="snížená",J172,0)</f>
        <v>0</v>
      </c>
      <c r="BG172" s="184">
        <f>IF(N172="zákl. přenesená",J172,0)</f>
        <v>0</v>
      </c>
      <c r="BH172" s="184">
        <f>IF(N172="sníž. přenesená",J172,0)</f>
        <v>0</v>
      </c>
      <c r="BI172" s="184">
        <f>IF(N172="nulová",J172,0)</f>
        <v>0</v>
      </c>
      <c r="BJ172" s="16" t="s">
        <v>22</v>
      </c>
      <c r="BK172" s="184">
        <f>ROUND(I172*H172,2)</f>
        <v>0</v>
      </c>
      <c r="BL172" s="16" t="s">
        <v>140</v>
      </c>
      <c r="BM172" s="183" t="s">
        <v>802</v>
      </c>
    </row>
    <row r="173" spans="1:65" s="2" customFormat="1">
      <c r="A173" s="33"/>
      <c r="B173" s="34"/>
      <c r="C173" s="35"/>
      <c r="D173" s="185" t="s">
        <v>142</v>
      </c>
      <c r="E173" s="35"/>
      <c r="F173" s="186" t="s">
        <v>801</v>
      </c>
      <c r="G173" s="35"/>
      <c r="H173" s="35"/>
      <c r="I173" s="187"/>
      <c r="J173" s="35"/>
      <c r="K173" s="35"/>
      <c r="L173" s="38"/>
      <c r="M173" s="188"/>
      <c r="N173" s="189"/>
      <c r="O173" s="63"/>
      <c r="P173" s="63"/>
      <c r="Q173" s="63"/>
      <c r="R173" s="63"/>
      <c r="S173" s="63"/>
      <c r="T173" s="64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T173" s="16" t="s">
        <v>142</v>
      </c>
      <c r="AU173" s="16" t="s">
        <v>87</v>
      </c>
    </row>
    <row r="174" spans="1:65" s="12" customFormat="1" ht="22.9" customHeight="1">
      <c r="B174" s="156"/>
      <c r="C174" s="157"/>
      <c r="D174" s="158" t="s">
        <v>77</v>
      </c>
      <c r="E174" s="170" t="s">
        <v>148</v>
      </c>
      <c r="F174" s="170" t="s">
        <v>803</v>
      </c>
      <c r="G174" s="157"/>
      <c r="H174" s="157"/>
      <c r="I174" s="160"/>
      <c r="J174" s="171">
        <f>BK174</f>
        <v>0</v>
      </c>
      <c r="K174" s="157"/>
      <c r="L174" s="162"/>
      <c r="M174" s="163"/>
      <c r="N174" s="164"/>
      <c r="O174" s="164"/>
      <c r="P174" s="165">
        <f>SUM(P175:P196)</f>
        <v>0</v>
      </c>
      <c r="Q174" s="164"/>
      <c r="R174" s="165">
        <f>SUM(R175:R196)</f>
        <v>59.240377600000002</v>
      </c>
      <c r="S174" s="164"/>
      <c r="T174" s="166">
        <f>SUM(T175:T196)</f>
        <v>0</v>
      </c>
      <c r="AR174" s="167" t="s">
        <v>22</v>
      </c>
      <c r="AT174" s="168" t="s">
        <v>77</v>
      </c>
      <c r="AU174" s="168" t="s">
        <v>22</v>
      </c>
      <c r="AY174" s="167" t="s">
        <v>132</v>
      </c>
      <c r="BK174" s="169">
        <f>SUM(BK175:BK196)</f>
        <v>0</v>
      </c>
    </row>
    <row r="175" spans="1:65" s="2" customFormat="1" ht="24.2" customHeight="1">
      <c r="A175" s="33"/>
      <c r="B175" s="34"/>
      <c r="C175" s="172" t="s">
        <v>289</v>
      </c>
      <c r="D175" s="172" t="s">
        <v>135</v>
      </c>
      <c r="E175" s="173" t="s">
        <v>804</v>
      </c>
      <c r="F175" s="174" t="s">
        <v>805</v>
      </c>
      <c r="G175" s="175" t="s">
        <v>160</v>
      </c>
      <c r="H175" s="176">
        <v>0.36699999999999999</v>
      </c>
      <c r="I175" s="177"/>
      <c r="J175" s="178">
        <f>ROUND(I175*H175,2)</f>
        <v>0</v>
      </c>
      <c r="K175" s="174" t="s">
        <v>139</v>
      </c>
      <c r="L175" s="38"/>
      <c r="M175" s="179" t="s">
        <v>20</v>
      </c>
      <c r="N175" s="180" t="s">
        <v>49</v>
      </c>
      <c r="O175" s="63"/>
      <c r="P175" s="181">
        <f>O175*H175</f>
        <v>0</v>
      </c>
      <c r="Q175" s="181">
        <v>1.8774999999999999</v>
      </c>
      <c r="R175" s="181">
        <f>Q175*H175</f>
        <v>0.6890425</v>
      </c>
      <c r="S175" s="181">
        <v>0</v>
      </c>
      <c r="T175" s="182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83" t="s">
        <v>140</v>
      </c>
      <c r="AT175" s="183" t="s">
        <v>135</v>
      </c>
      <c r="AU175" s="183" t="s">
        <v>87</v>
      </c>
      <c r="AY175" s="16" t="s">
        <v>132</v>
      </c>
      <c r="BE175" s="184">
        <f>IF(N175="základní",J175,0)</f>
        <v>0</v>
      </c>
      <c r="BF175" s="184">
        <f>IF(N175="snížená",J175,0)</f>
        <v>0</v>
      </c>
      <c r="BG175" s="184">
        <f>IF(N175="zákl. přenesená",J175,0)</f>
        <v>0</v>
      </c>
      <c r="BH175" s="184">
        <f>IF(N175="sníž. přenesená",J175,0)</f>
        <v>0</v>
      </c>
      <c r="BI175" s="184">
        <f>IF(N175="nulová",J175,0)</f>
        <v>0</v>
      </c>
      <c r="BJ175" s="16" t="s">
        <v>22</v>
      </c>
      <c r="BK175" s="184">
        <f>ROUND(I175*H175,2)</f>
        <v>0</v>
      </c>
      <c r="BL175" s="16" t="s">
        <v>140</v>
      </c>
      <c r="BM175" s="183" t="s">
        <v>806</v>
      </c>
    </row>
    <row r="176" spans="1:65" s="2" customFormat="1">
      <c r="A176" s="33"/>
      <c r="B176" s="34"/>
      <c r="C176" s="35"/>
      <c r="D176" s="185" t="s">
        <v>142</v>
      </c>
      <c r="E176" s="35"/>
      <c r="F176" s="186" t="s">
        <v>807</v>
      </c>
      <c r="G176" s="35"/>
      <c r="H176" s="35"/>
      <c r="I176" s="187"/>
      <c r="J176" s="35"/>
      <c r="K176" s="35"/>
      <c r="L176" s="38"/>
      <c r="M176" s="188"/>
      <c r="N176" s="189"/>
      <c r="O176" s="63"/>
      <c r="P176" s="63"/>
      <c r="Q176" s="63"/>
      <c r="R176" s="63"/>
      <c r="S176" s="63"/>
      <c r="T176" s="64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T176" s="16" t="s">
        <v>142</v>
      </c>
      <c r="AU176" s="16" t="s">
        <v>87</v>
      </c>
    </row>
    <row r="177" spans="1:65" s="2" customFormat="1" ht="24.2" customHeight="1">
      <c r="A177" s="33"/>
      <c r="B177" s="34"/>
      <c r="C177" s="172" t="s">
        <v>294</v>
      </c>
      <c r="D177" s="172" t="s">
        <v>135</v>
      </c>
      <c r="E177" s="173" t="s">
        <v>808</v>
      </c>
      <c r="F177" s="174" t="s">
        <v>809</v>
      </c>
      <c r="G177" s="175" t="s">
        <v>160</v>
      </c>
      <c r="H177" s="176">
        <v>6.077</v>
      </c>
      <c r="I177" s="177"/>
      <c r="J177" s="178">
        <f>ROUND(I177*H177,2)</f>
        <v>0</v>
      </c>
      <c r="K177" s="174" t="s">
        <v>139</v>
      </c>
      <c r="L177" s="38"/>
      <c r="M177" s="179" t="s">
        <v>20</v>
      </c>
      <c r="N177" s="180" t="s">
        <v>49</v>
      </c>
      <c r="O177" s="63"/>
      <c r="P177" s="181">
        <f>O177*H177</f>
        <v>0</v>
      </c>
      <c r="Q177" s="181">
        <v>1.8774999999999999</v>
      </c>
      <c r="R177" s="181">
        <f>Q177*H177</f>
        <v>11.4095675</v>
      </c>
      <c r="S177" s="181">
        <v>0</v>
      </c>
      <c r="T177" s="182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83" t="s">
        <v>140</v>
      </c>
      <c r="AT177" s="183" t="s">
        <v>135</v>
      </c>
      <c r="AU177" s="183" t="s">
        <v>87</v>
      </c>
      <c r="AY177" s="16" t="s">
        <v>132</v>
      </c>
      <c r="BE177" s="184">
        <f>IF(N177="základní",J177,0)</f>
        <v>0</v>
      </c>
      <c r="BF177" s="184">
        <f>IF(N177="snížená",J177,0)</f>
        <v>0</v>
      </c>
      <c r="BG177" s="184">
        <f>IF(N177="zákl. přenesená",J177,0)</f>
        <v>0</v>
      </c>
      <c r="BH177" s="184">
        <f>IF(N177="sníž. přenesená",J177,0)</f>
        <v>0</v>
      </c>
      <c r="BI177" s="184">
        <f>IF(N177="nulová",J177,0)</f>
        <v>0</v>
      </c>
      <c r="BJ177" s="16" t="s">
        <v>22</v>
      </c>
      <c r="BK177" s="184">
        <f>ROUND(I177*H177,2)</f>
        <v>0</v>
      </c>
      <c r="BL177" s="16" t="s">
        <v>140</v>
      </c>
      <c r="BM177" s="183" t="s">
        <v>810</v>
      </c>
    </row>
    <row r="178" spans="1:65" s="2" customFormat="1">
      <c r="A178" s="33"/>
      <c r="B178" s="34"/>
      <c r="C178" s="35"/>
      <c r="D178" s="185" t="s">
        <v>142</v>
      </c>
      <c r="E178" s="35"/>
      <c r="F178" s="186" t="s">
        <v>811</v>
      </c>
      <c r="G178" s="35"/>
      <c r="H178" s="35"/>
      <c r="I178" s="187"/>
      <c r="J178" s="35"/>
      <c r="K178" s="35"/>
      <c r="L178" s="38"/>
      <c r="M178" s="188"/>
      <c r="N178" s="189"/>
      <c r="O178" s="63"/>
      <c r="P178" s="63"/>
      <c r="Q178" s="63"/>
      <c r="R178" s="63"/>
      <c r="S178" s="63"/>
      <c r="T178" s="64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T178" s="16" t="s">
        <v>142</v>
      </c>
      <c r="AU178" s="16" t="s">
        <v>87</v>
      </c>
    </row>
    <row r="179" spans="1:65" s="2" customFormat="1" ht="24.2" customHeight="1">
      <c r="A179" s="33"/>
      <c r="B179" s="34"/>
      <c r="C179" s="172" t="s">
        <v>299</v>
      </c>
      <c r="D179" s="172" t="s">
        <v>135</v>
      </c>
      <c r="E179" s="173" t="s">
        <v>812</v>
      </c>
      <c r="F179" s="174" t="s">
        <v>813</v>
      </c>
      <c r="G179" s="175" t="s">
        <v>138</v>
      </c>
      <c r="H179" s="176">
        <v>122.032</v>
      </c>
      <c r="I179" s="177"/>
      <c r="J179" s="178">
        <f>ROUND(I179*H179,2)</f>
        <v>0</v>
      </c>
      <c r="K179" s="174" t="s">
        <v>139</v>
      </c>
      <c r="L179" s="38"/>
      <c r="M179" s="179" t="s">
        <v>20</v>
      </c>
      <c r="N179" s="180" t="s">
        <v>49</v>
      </c>
      <c r="O179" s="63"/>
      <c r="P179" s="181">
        <f>O179*H179</f>
        <v>0</v>
      </c>
      <c r="Q179" s="181">
        <v>0.26878000000000002</v>
      </c>
      <c r="R179" s="181">
        <f>Q179*H179</f>
        <v>32.79976096</v>
      </c>
      <c r="S179" s="181">
        <v>0</v>
      </c>
      <c r="T179" s="182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83" t="s">
        <v>140</v>
      </c>
      <c r="AT179" s="183" t="s">
        <v>135</v>
      </c>
      <c r="AU179" s="183" t="s">
        <v>87</v>
      </c>
      <c r="AY179" s="16" t="s">
        <v>132</v>
      </c>
      <c r="BE179" s="184">
        <f>IF(N179="základní",J179,0)</f>
        <v>0</v>
      </c>
      <c r="BF179" s="184">
        <f>IF(N179="snížená",J179,0)</f>
        <v>0</v>
      </c>
      <c r="BG179" s="184">
        <f>IF(N179="zákl. přenesená",J179,0)</f>
        <v>0</v>
      </c>
      <c r="BH179" s="184">
        <f>IF(N179="sníž. přenesená",J179,0)</f>
        <v>0</v>
      </c>
      <c r="BI179" s="184">
        <f>IF(N179="nulová",J179,0)</f>
        <v>0</v>
      </c>
      <c r="BJ179" s="16" t="s">
        <v>22</v>
      </c>
      <c r="BK179" s="184">
        <f>ROUND(I179*H179,2)</f>
        <v>0</v>
      </c>
      <c r="BL179" s="16" t="s">
        <v>140</v>
      </c>
      <c r="BM179" s="183" t="s">
        <v>814</v>
      </c>
    </row>
    <row r="180" spans="1:65" s="2" customFormat="1">
      <c r="A180" s="33"/>
      <c r="B180" s="34"/>
      <c r="C180" s="35"/>
      <c r="D180" s="185" t="s">
        <v>142</v>
      </c>
      <c r="E180" s="35"/>
      <c r="F180" s="186" t="s">
        <v>815</v>
      </c>
      <c r="G180" s="35"/>
      <c r="H180" s="35"/>
      <c r="I180" s="187"/>
      <c r="J180" s="35"/>
      <c r="K180" s="35"/>
      <c r="L180" s="38"/>
      <c r="M180" s="188"/>
      <c r="N180" s="189"/>
      <c r="O180" s="63"/>
      <c r="P180" s="63"/>
      <c r="Q180" s="63"/>
      <c r="R180" s="63"/>
      <c r="S180" s="63"/>
      <c r="T180" s="64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T180" s="16" t="s">
        <v>142</v>
      </c>
      <c r="AU180" s="16" t="s">
        <v>87</v>
      </c>
    </row>
    <row r="181" spans="1:65" s="2" customFormat="1" ht="16.5" customHeight="1">
      <c r="A181" s="33"/>
      <c r="B181" s="34"/>
      <c r="C181" s="172" t="s">
        <v>304</v>
      </c>
      <c r="D181" s="172" t="s">
        <v>135</v>
      </c>
      <c r="E181" s="173" t="s">
        <v>816</v>
      </c>
      <c r="F181" s="174" t="s">
        <v>817</v>
      </c>
      <c r="G181" s="175" t="s">
        <v>176</v>
      </c>
      <c r="H181" s="176">
        <v>33</v>
      </c>
      <c r="I181" s="177"/>
      <c r="J181" s="178">
        <f>ROUND(I181*H181,2)</f>
        <v>0</v>
      </c>
      <c r="K181" s="174" t="s">
        <v>139</v>
      </c>
      <c r="L181" s="38"/>
      <c r="M181" s="179" t="s">
        <v>20</v>
      </c>
      <c r="N181" s="180" t="s">
        <v>49</v>
      </c>
      <c r="O181" s="63"/>
      <c r="P181" s="181">
        <f>O181*H181</f>
        <v>0</v>
      </c>
      <c r="Q181" s="181">
        <v>9.1800000000000007E-3</v>
      </c>
      <c r="R181" s="181">
        <f>Q181*H181</f>
        <v>0.30294000000000004</v>
      </c>
      <c r="S181" s="181">
        <v>0</v>
      </c>
      <c r="T181" s="182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83" t="s">
        <v>140</v>
      </c>
      <c r="AT181" s="183" t="s">
        <v>135</v>
      </c>
      <c r="AU181" s="183" t="s">
        <v>87</v>
      </c>
      <c r="AY181" s="16" t="s">
        <v>132</v>
      </c>
      <c r="BE181" s="184">
        <f>IF(N181="základní",J181,0)</f>
        <v>0</v>
      </c>
      <c r="BF181" s="184">
        <f>IF(N181="snížená",J181,0)</f>
        <v>0</v>
      </c>
      <c r="BG181" s="184">
        <f>IF(N181="zákl. přenesená",J181,0)</f>
        <v>0</v>
      </c>
      <c r="BH181" s="184">
        <f>IF(N181="sníž. přenesená",J181,0)</f>
        <v>0</v>
      </c>
      <c r="BI181" s="184">
        <f>IF(N181="nulová",J181,0)</f>
        <v>0</v>
      </c>
      <c r="BJ181" s="16" t="s">
        <v>22</v>
      </c>
      <c r="BK181" s="184">
        <f>ROUND(I181*H181,2)</f>
        <v>0</v>
      </c>
      <c r="BL181" s="16" t="s">
        <v>140</v>
      </c>
      <c r="BM181" s="183" t="s">
        <v>818</v>
      </c>
    </row>
    <row r="182" spans="1:65" s="2" customFormat="1">
      <c r="A182" s="33"/>
      <c r="B182" s="34"/>
      <c r="C182" s="35"/>
      <c r="D182" s="185" t="s">
        <v>142</v>
      </c>
      <c r="E182" s="35"/>
      <c r="F182" s="186" t="s">
        <v>819</v>
      </c>
      <c r="G182" s="35"/>
      <c r="H182" s="35"/>
      <c r="I182" s="187"/>
      <c r="J182" s="35"/>
      <c r="K182" s="35"/>
      <c r="L182" s="38"/>
      <c r="M182" s="188"/>
      <c r="N182" s="189"/>
      <c r="O182" s="63"/>
      <c r="P182" s="63"/>
      <c r="Q182" s="63"/>
      <c r="R182" s="63"/>
      <c r="S182" s="63"/>
      <c r="T182" s="64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T182" s="16" t="s">
        <v>142</v>
      </c>
      <c r="AU182" s="16" t="s">
        <v>87</v>
      </c>
    </row>
    <row r="183" spans="1:65" s="2" customFormat="1" ht="16.5" customHeight="1">
      <c r="A183" s="33"/>
      <c r="B183" s="34"/>
      <c r="C183" s="190" t="s">
        <v>309</v>
      </c>
      <c r="D183" s="190" t="s">
        <v>180</v>
      </c>
      <c r="E183" s="191" t="s">
        <v>820</v>
      </c>
      <c r="F183" s="192" t="s">
        <v>821</v>
      </c>
      <c r="G183" s="193" t="s">
        <v>176</v>
      </c>
      <c r="H183" s="194">
        <v>15</v>
      </c>
      <c r="I183" s="195"/>
      <c r="J183" s="196">
        <f>ROUND(I183*H183,2)</f>
        <v>0</v>
      </c>
      <c r="K183" s="192" t="s">
        <v>139</v>
      </c>
      <c r="L183" s="197"/>
      <c r="M183" s="198" t="s">
        <v>20</v>
      </c>
      <c r="N183" s="199" t="s">
        <v>49</v>
      </c>
      <c r="O183" s="63"/>
      <c r="P183" s="181">
        <f>O183*H183</f>
        <v>0</v>
      </c>
      <c r="Q183" s="181">
        <v>6.7000000000000004E-2</v>
      </c>
      <c r="R183" s="181">
        <f>Q183*H183</f>
        <v>1.0050000000000001</v>
      </c>
      <c r="S183" s="181">
        <v>0</v>
      </c>
      <c r="T183" s="182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83" t="s">
        <v>173</v>
      </c>
      <c r="AT183" s="183" t="s">
        <v>180</v>
      </c>
      <c r="AU183" s="183" t="s">
        <v>87</v>
      </c>
      <c r="AY183" s="16" t="s">
        <v>132</v>
      </c>
      <c r="BE183" s="184">
        <f>IF(N183="základní",J183,0)</f>
        <v>0</v>
      </c>
      <c r="BF183" s="184">
        <f>IF(N183="snížená",J183,0)</f>
        <v>0</v>
      </c>
      <c r="BG183" s="184">
        <f>IF(N183="zákl. přenesená",J183,0)</f>
        <v>0</v>
      </c>
      <c r="BH183" s="184">
        <f>IF(N183="sníž. přenesená",J183,0)</f>
        <v>0</v>
      </c>
      <c r="BI183" s="184">
        <f>IF(N183="nulová",J183,0)</f>
        <v>0</v>
      </c>
      <c r="BJ183" s="16" t="s">
        <v>22</v>
      </c>
      <c r="BK183" s="184">
        <f>ROUND(I183*H183,2)</f>
        <v>0</v>
      </c>
      <c r="BL183" s="16" t="s">
        <v>140</v>
      </c>
      <c r="BM183" s="183" t="s">
        <v>822</v>
      </c>
    </row>
    <row r="184" spans="1:65" s="2" customFormat="1" ht="16.5" customHeight="1">
      <c r="A184" s="33"/>
      <c r="B184" s="34"/>
      <c r="C184" s="190" t="s">
        <v>314</v>
      </c>
      <c r="D184" s="190" t="s">
        <v>180</v>
      </c>
      <c r="E184" s="191" t="s">
        <v>823</v>
      </c>
      <c r="F184" s="192" t="s">
        <v>824</v>
      </c>
      <c r="G184" s="193" t="s">
        <v>176</v>
      </c>
      <c r="H184" s="194">
        <v>2</v>
      </c>
      <c r="I184" s="195"/>
      <c r="J184" s="196">
        <f>ROUND(I184*H184,2)</f>
        <v>0</v>
      </c>
      <c r="K184" s="192" t="s">
        <v>139</v>
      </c>
      <c r="L184" s="197"/>
      <c r="M184" s="198" t="s">
        <v>20</v>
      </c>
      <c r="N184" s="199" t="s">
        <v>49</v>
      </c>
      <c r="O184" s="63"/>
      <c r="P184" s="181">
        <f>O184*H184</f>
        <v>0</v>
      </c>
      <c r="Q184" s="181">
        <v>9.2999999999999999E-2</v>
      </c>
      <c r="R184" s="181">
        <f>Q184*H184</f>
        <v>0.186</v>
      </c>
      <c r="S184" s="181">
        <v>0</v>
      </c>
      <c r="T184" s="182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83" t="s">
        <v>173</v>
      </c>
      <c r="AT184" s="183" t="s">
        <v>180</v>
      </c>
      <c r="AU184" s="183" t="s">
        <v>87</v>
      </c>
      <c r="AY184" s="16" t="s">
        <v>132</v>
      </c>
      <c r="BE184" s="184">
        <f>IF(N184="základní",J184,0)</f>
        <v>0</v>
      </c>
      <c r="BF184" s="184">
        <f>IF(N184="snížená",J184,0)</f>
        <v>0</v>
      </c>
      <c r="BG184" s="184">
        <f>IF(N184="zákl. přenesená",J184,0)</f>
        <v>0</v>
      </c>
      <c r="BH184" s="184">
        <f>IF(N184="sníž. přenesená",J184,0)</f>
        <v>0</v>
      </c>
      <c r="BI184" s="184">
        <f>IF(N184="nulová",J184,0)</f>
        <v>0</v>
      </c>
      <c r="BJ184" s="16" t="s">
        <v>22</v>
      </c>
      <c r="BK184" s="184">
        <f>ROUND(I184*H184,2)</f>
        <v>0</v>
      </c>
      <c r="BL184" s="16" t="s">
        <v>140</v>
      </c>
      <c r="BM184" s="183" t="s">
        <v>825</v>
      </c>
    </row>
    <row r="185" spans="1:65" s="2" customFormat="1" ht="16.5" customHeight="1">
      <c r="A185" s="33"/>
      <c r="B185" s="34"/>
      <c r="C185" s="190" t="s">
        <v>319</v>
      </c>
      <c r="D185" s="190" t="s">
        <v>180</v>
      </c>
      <c r="E185" s="191" t="s">
        <v>826</v>
      </c>
      <c r="F185" s="192" t="s">
        <v>827</v>
      </c>
      <c r="G185" s="193" t="s">
        <v>176</v>
      </c>
      <c r="H185" s="194">
        <v>18</v>
      </c>
      <c r="I185" s="195"/>
      <c r="J185" s="196">
        <f>ROUND(I185*H185,2)</f>
        <v>0</v>
      </c>
      <c r="K185" s="192" t="s">
        <v>139</v>
      </c>
      <c r="L185" s="197"/>
      <c r="M185" s="198" t="s">
        <v>20</v>
      </c>
      <c r="N185" s="199" t="s">
        <v>49</v>
      </c>
      <c r="O185" s="63"/>
      <c r="P185" s="181">
        <f>O185*H185</f>
        <v>0</v>
      </c>
      <c r="Q185" s="181">
        <v>7.2999999999999995E-2</v>
      </c>
      <c r="R185" s="181">
        <f>Q185*H185</f>
        <v>1.3139999999999998</v>
      </c>
      <c r="S185" s="181">
        <v>0</v>
      </c>
      <c r="T185" s="182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83" t="s">
        <v>173</v>
      </c>
      <c r="AT185" s="183" t="s">
        <v>180</v>
      </c>
      <c r="AU185" s="183" t="s">
        <v>87</v>
      </c>
      <c r="AY185" s="16" t="s">
        <v>132</v>
      </c>
      <c r="BE185" s="184">
        <f>IF(N185="základní",J185,0)</f>
        <v>0</v>
      </c>
      <c r="BF185" s="184">
        <f>IF(N185="snížená",J185,0)</f>
        <v>0</v>
      </c>
      <c r="BG185" s="184">
        <f>IF(N185="zákl. přenesená",J185,0)</f>
        <v>0</v>
      </c>
      <c r="BH185" s="184">
        <f>IF(N185="sníž. přenesená",J185,0)</f>
        <v>0</v>
      </c>
      <c r="BI185" s="184">
        <f>IF(N185="nulová",J185,0)</f>
        <v>0</v>
      </c>
      <c r="BJ185" s="16" t="s">
        <v>22</v>
      </c>
      <c r="BK185" s="184">
        <f>ROUND(I185*H185,2)</f>
        <v>0</v>
      </c>
      <c r="BL185" s="16" t="s">
        <v>140</v>
      </c>
      <c r="BM185" s="183" t="s">
        <v>828</v>
      </c>
    </row>
    <row r="186" spans="1:65" s="2" customFormat="1" ht="16.5" customHeight="1">
      <c r="A186" s="33"/>
      <c r="B186" s="34"/>
      <c r="C186" s="172" t="s">
        <v>324</v>
      </c>
      <c r="D186" s="172" t="s">
        <v>135</v>
      </c>
      <c r="E186" s="173" t="s">
        <v>829</v>
      </c>
      <c r="F186" s="174" t="s">
        <v>830</v>
      </c>
      <c r="G186" s="175" t="s">
        <v>176</v>
      </c>
      <c r="H186" s="176">
        <v>2</v>
      </c>
      <c r="I186" s="177"/>
      <c r="J186" s="178">
        <f>ROUND(I186*H186,2)</f>
        <v>0</v>
      </c>
      <c r="K186" s="174" t="s">
        <v>139</v>
      </c>
      <c r="L186" s="38"/>
      <c r="M186" s="179" t="s">
        <v>20</v>
      </c>
      <c r="N186" s="180" t="s">
        <v>49</v>
      </c>
      <c r="O186" s="63"/>
      <c r="P186" s="181">
        <f>O186*H186</f>
        <v>0</v>
      </c>
      <c r="Q186" s="181">
        <v>1.1469999999999999E-2</v>
      </c>
      <c r="R186" s="181">
        <f>Q186*H186</f>
        <v>2.2939999999999999E-2</v>
      </c>
      <c r="S186" s="181">
        <v>0</v>
      </c>
      <c r="T186" s="182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83" t="s">
        <v>140</v>
      </c>
      <c r="AT186" s="183" t="s">
        <v>135</v>
      </c>
      <c r="AU186" s="183" t="s">
        <v>87</v>
      </c>
      <c r="AY186" s="16" t="s">
        <v>132</v>
      </c>
      <c r="BE186" s="184">
        <f>IF(N186="základní",J186,0)</f>
        <v>0</v>
      </c>
      <c r="BF186" s="184">
        <f>IF(N186="snížená",J186,0)</f>
        <v>0</v>
      </c>
      <c r="BG186" s="184">
        <f>IF(N186="zákl. přenesená",J186,0)</f>
        <v>0</v>
      </c>
      <c r="BH186" s="184">
        <f>IF(N186="sníž. přenesená",J186,0)</f>
        <v>0</v>
      </c>
      <c r="BI186" s="184">
        <f>IF(N186="nulová",J186,0)</f>
        <v>0</v>
      </c>
      <c r="BJ186" s="16" t="s">
        <v>22</v>
      </c>
      <c r="BK186" s="184">
        <f>ROUND(I186*H186,2)</f>
        <v>0</v>
      </c>
      <c r="BL186" s="16" t="s">
        <v>140</v>
      </c>
      <c r="BM186" s="183" t="s">
        <v>831</v>
      </c>
    </row>
    <row r="187" spans="1:65" s="2" customFormat="1">
      <c r="A187" s="33"/>
      <c r="B187" s="34"/>
      <c r="C187" s="35"/>
      <c r="D187" s="185" t="s">
        <v>142</v>
      </c>
      <c r="E187" s="35"/>
      <c r="F187" s="186" t="s">
        <v>832</v>
      </c>
      <c r="G187" s="35"/>
      <c r="H187" s="35"/>
      <c r="I187" s="187"/>
      <c r="J187" s="35"/>
      <c r="K187" s="35"/>
      <c r="L187" s="38"/>
      <c r="M187" s="188"/>
      <c r="N187" s="189"/>
      <c r="O187" s="63"/>
      <c r="P187" s="63"/>
      <c r="Q187" s="63"/>
      <c r="R187" s="63"/>
      <c r="S187" s="63"/>
      <c r="T187" s="64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T187" s="16" t="s">
        <v>142</v>
      </c>
      <c r="AU187" s="16" t="s">
        <v>87</v>
      </c>
    </row>
    <row r="188" spans="1:65" s="2" customFormat="1" ht="16.5" customHeight="1">
      <c r="A188" s="33"/>
      <c r="B188" s="34"/>
      <c r="C188" s="190" t="s">
        <v>329</v>
      </c>
      <c r="D188" s="190" t="s">
        <v>180</v>
      </c>
      <c r="E188" s="191" t="s">
        <v>833</v>
      </c>
      <c r="F188" s="192" t="s">
        <v>834</v>
      </c>
      <c r="G188" s="193" t="s">
        <v>176</v>
      </c>
      <c r="H188" s="194">
        <v>25</v>
      </c>
      <c r="I188" s="195"/>
      <c r="J188" s="196">
        <f>ROUND(I188*H188,2)</f>
        <v>0</v>
      </c>
      <c r="K188" s="192" t="s">
        <v>139</v>
      </c>
      <c r="L188" s="197"/>
      <c r="M188" s="198" t="s">
        <v>20</v>
      </c>
      <c r="N188" s="199" t="s">
        <v>49</v>
      </c>
      <c r="O188" s="63"/>
      <c r="P188" s="181">
        <f>O188*H188</f>
        <v>0</v>
      </c>
      <c r="Q188" s="181">
        <v>5.3999999999999999E-2</v>
      </c>
      <c r="R188" s="181">
        <f>Q188*H188</f>
        <v>1.35</v>
      </c>
      <c r="S188" s="181">
        <v>0</v>
      </c>
      <c r="T188" s="182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83" t="s">
        <v>173</v>
      </c>
      <c r="AT188" s="183" t="s">
        <v>180</v>
      </c>
      <c r="AU188" s="183" t="s">
        <v>87</v>
      </c>
      <c r="AY188" s="16" t="s">
        <v>132</v>
      </c>
      <c r="BE188" s="184">
        <f>IF(N188="základní",J188,0)</f>
        <v>0</v>
      </c>
      <c r="BF188" s="184">
        <f>IF(N188="snížená",J188,0)</f>
        <v>0</v>
      </c>
      <c r="BG188" s="184">
        <f>IF(N188="zákl. přenesená",J188,0)</f>
        <v>0</v>
      </c>
      <c r="BH188" s="184">
        <f>IF(N188="sníž. přenesená",J188,0)</f>
        <v>0</v>
      </c>
      <c r="BI188" s="184">
        <f>IF(N188="nulová",J188,0)</f>
        <v>0</v>
      </c>
      <c r="BJ188" s="16" t="s">
        <v>22</v>
      </c>
      <c r="BK188" s="184">
        <f>ROUND(I188*H188,2)</f>
        <v>0</v>
      </c>
      <c r="BL188" s="16" t="s">
        <v>140</v>
      </c>
      <c r="BM188" s="183" t="s">
        <v>835</v>
      </c>
    </row>
    <row r="189" spans="1:65" s="2" customFormat="1" ht="16.5" customHeight="1">
      <c r="A189" s="33"/>
      <c r="B189" s="34"/>
      <c r="C189" s="172" t="s">
        <v>334</v>
      </c>
      <c r="D189" s="172" t="s">
        <v>135</v>
      </c>
      <c r="E189" s="173" t="s">
        <v>836</v>
      </c>
      <c r="F189" s="174" t="s">
        <v>837</v>
      </c>
      <c r="G189" s="175" t="s">
        <v>160</v>
      </c>
      <c r="H189" s="176">
        <v>2.6469999999999998</v>
      </c>
      <c r="I189" s="177"/>
      <c r="J189" s="178">
        <f>ROUND(I189*H189,2)</f>
        <v>0</v>
      </c>
      <c r="K189" s="174" t="s">
        <v>139</v>
      </c>
      <c r="L189" s="38"/>
      <c r="M189" s="179" t="s">
        <v>20</v>
      </c>
      <c r="N189" s="180" t="s">
        <v>49</v>
      </c>
      <c r="O189" s="63"/>
      <c r="P189" s="181">
        <f>O189*H189</f>
        <v>0</v>
      </c>
      <c r="Q189" s="181">
        <v>1.9085000000000001</v>
      </c>
      <c r="R189" s="181">
        <f>Q189*H189</f>
        <v>5.0517994999999996</v>
      </c>
      <c r="S189" s="181">
        <v>0</v>
      </c>
      <c r="T189" s="182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83" t="s">
        <v>140</v>
      </c>
      <c r="AT189" s="183" t="s">
        <v>135</v>
      </c>
      <c r="AU189" s="183" t="s">
        <v>87</v>
      </c>
      <c r="AY189" s="16" t="s">
        <v>132</v>
      </c>
      <c r="BE189" s="184">
        <f>IF(N189="základní",J189,0)</f>
        <v>0</v>
      </c>
      <c r="BF189" s="184">
        <f>IF(N189="snížená",J189,0)</f>
        <v>0</v>
      </c>
      <c r="BG189" s="184">
        <f>IF(N189="zákl. přenesená",J189,0)</f>
        <v>0</v>
      </c>
      <c r="BH189" s="184">
        <f>IF(N189="sníž. přenesená",J189,0)</f>
        <v>0</v>
      </c>
      <c r="BI189" s="184">
        <f>IF(N189="nulová",J189,0)</f>
        <v>0</v>
      </c>
      <c r="BJ189" s="16" t="s">
        <v>22</v>
      </c>
      <c r="BK189" s="184">
        <f>ROUND(I189*H189,2)</f>
        <v>0</v>
      </c>
      <c r="BL189" s="16" t="s">
        <v>140</v>
      </c>
      <c r="BM189" s="183" t="s">
        <v>838</v>
      </c>
    </row>
    <row r="190" spans="1:65" s="2" customFormat="1">
      <c r="A190" s="33"/>
      <c r="B190" s="34"/>
      <c r="C190" s="35"/>
      <c r="D190" s="185" t="s">
        <v>142</v>
      </c>
      <c r="E190" s="35"/>
      <c r="F190" s="186" t="s">
        <v>839</v>
      </c>
      <c r="G190" s="35"/>
      <c r="H190" s="35"/>
      <c r="I190" s="187"/>
      <c r="J190" s="35"/>
      <c r="K190" s="35"/>
      <c r="L190" s="38"/>
      <c r="M190" s="188"/>
      <c r="N190" s="189"/>
      <c r="O190" s="63"/>
      <c r="P190" s="63"/>
      <c r="Q190" s="63"/>
      <c r="R190" s="63"/>
      <c r="S190" s="63"/>
      <c r="T190" s="64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T190" s="16" t="s">
        <v>142</v>
      </c>
      <c r="AU190" s="16" t="s">
        <v>87</v>
      </c>
    </row>
    <row r="191" spans="1:65" s="2" customFormat="1" ht="16.5" customHeight="1">
      <c r="A191" s="33"/>
      <c r="B191" s="34"/>
      <c r="C191" s="172" t="s">
        <v>339</v>
      </c>
      <c r="D191" s="172" t="s">
        <v>135</v>
      </c>
      <c r="E191" s="173" t="s">
        <v>840</v>
      </c>
      <c r="F191" s="174" t="s">
        <v>841</v>
      </c>
      <c r="G191" s="175" t="s">
        <v>138</v>
      </c>
      <c r="H191" s="176">
        <v>7.83</v>
      </c>
      <c r="I191" s="177"/>
      <c r="J191" s="178">
        <f>ROUND(I191*H191,2)</f>
        <v>0</v>
      </c>
      <c r="K191" s="174" t="s">
        <v>139</v>
      </c>
      <c r="L191" s="38"/>
      <c r="M191" s="179" t="s">
        <v>20</v>
      </c>
      <c r="N191" s="180" t="s">
        <v>49</v>
      </c>
      <c r="O191" s="63"/>
      <c r="P191" s="181">
        <f>O191*H191</f>
        <v>0</v>
      </c>
      <c r="Q191" s="181">
        <v>4.795E-2</v>
      </c>
      <c r="R191" s="181">
        <f>Q191*H191</f>
        <v>0.37544850000000002</v>
      </c>
      <c r="S191" s="181">
        <v>0</v>
      </c>
      <c r="T191" s="182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83" t="s">
        <v>140</v>
      </c>
      <c r="AT191" s="183" t="s">
        <v>135</v>
      </c>
      <c r="AU191" s="183" t="s">
        <v>87</v>
      </c>
      <c r="AY191" s="16" t="s">
        <v>132</v>
      </c>
      <c r="BE191" s="184">
        <f>IF(N191="základní",J191,0)</f>
        <v>0</v>
      </c>
      <c r="BF191" s="184">
        <f>IF(N191="snížená",J191,0)</f>
        <v>0</v>
      </c>
      <c r="BG191" s="184">
        <f>IF(N191="zákl. přenesená",J191,0)</f>
        <v>0</v>
      </c>
      <c r="BH191" s="184">
        <f>IF(N191="sníž. přenesená",J191,0)</f>
        <v>0</v>
      </c>
      <c r="BI191" s="184">
        <f>IF(N191="nulová",J191,0)</f>
        <v>0</v>
      </c>
      <c r="BJ191" s="16" t="s">
        <v>22</v>
      </c>
      <c r="BK191" s="184">
        <f>ROUND(I191*H191,2)</f>
        <v>0</v>
      </c>
      <c r="BL191" s="16" t="s">
        <v>140</v>
      </c>
      <c r="BM191" s="183" t="s">
        <v>842</v>
      </c>
    </row>
    <row r="192" spans="1:65" s="2" customFormat="1">
      <c r="A192" s="33"/>
      <c r="B192" s="34"/>
      <c r="C192" s="35"/>
      <c r="D192" s="185" t="s">
        <v>142</v>
      </c>
      <c r="E192" s="35"/>
      <c r="F192" s="186" t="s">
        <v>843</v>
      </c>
      <c r="G192" s="35"/>
      <c r="H192" s="35"/>
      <c r="I192" s="187"/>
      <c r="J192" s="35"/>
      <c r="K192" s="35"/>
      <c r="L192" s="38"/>
      <c r="M192" s="188"/>
      <c r="N192" s="189"/>
      <c r="O192" s="63"/>
      <c r="P192" s="63"/>
      <c r="Q192" s="63"/>
      <c r="R192" s="63"/>
      <c r="S192" s="63"/>
      <c r="T192" s="64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T192" s="16" t="s">
        <v>142</v>
      </c>
      <c r="AU192" s="16" t="s">
        <v>87</v>
      </c>
    </row>
    <row r="193" spans="1:65" s="2" customFormat="1" ht="16.5" customHeight="1">
      <c r="A193" s="33"/>
      <c r="B193" s="34"/>
      <c r="C193" s="172" t="s">
        <v>344</v>
      </c>
      <c r="D193" s="172" t="s">
        <v>135</v>
      </c>
      <c r="E193" s="173" t="s">
        <v>844</v>
      </c>
      <c r="F193" s="174" t="s">
        <v>845</v>
      </c>
      <c r="G193" s="175" t="s">
        <v>138</v>
      </c>
      <c r="H193" s="176">
        <v>15.568</v>
      </c>
      <c r="I193" s="177"/>
      <c r="J193" s="178">
        <f>ROUND(I193*H193,2)</f>
        <v>0</v>
      </c>
      <c r="K193" s="174" t="s">
        <v>139</v>
      </c>
      <c r="L193" s="38"/>
      <c r="M193" s="179" t="s">
        <v>20</v>
      </c>
      <c r="N193" s="180" t="s">
        <v>49</v>
      </c>
      <c r="O193" s="63"/>
      <c r="P193" s="181">
        <f>O193*H193</f>
        <v>0</v>
      </c>
      <c r="Q193" s="181">
        <v>0.11576</v>
      </c>
      <c r="R193" s="181">
        <f>Q193*H193</f>
        <v>1.8021516799999999</v>
      </c>
      <c r="S193" s="181">
        <v>0</v>
      </c>
      <c r="T193" s="182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83" t="s">
        <v>140</v>
      </c>
      <c r="AT193" s="183" t="s">
        <v>135</v>
      </c>
      <c r="AU193" s="183" t="s">
        <v>87</v>
      </c>
      <c r="AY193" s="16" t="s">
        <v>132</v>
      </c>
      <c r="BE193" s="184">
        <f>IF(N193="základní",J193,0)</f>
        <v>0</v>
      </c>
      <c r="BF193" s="184">
        <f>IF(N193="snížená",J193,0)</f>
        <v>0</v>
      </c>
      <c r="BG193" s="184">
        <f>IF(N193="zákl. přenesená",J193,0)</f>
        <v>0</v>
      </c>
      <c r="BH193" s="184">
        <f>IF(N193="sníž. přenesená",J193,0)</f>
        <v>0</v>
      </c>
      <c r="BI193" s="184">
        <f>IF(N193="nulová",J193,0)</f>
        <v>0</v>
      </c>
      <c r="BJ193" s="16" t="s">
        <v>22</v>
      </c>
      <c r="BK193" s="184">
        <f>ROUND(I193*H193,2)</f>
        <v>0</v>
      </c>
      <c r="BL193" s="16" t="s">
        <v>140</v>
      </c>
      <c r="BM193" s="183" t="s">
        <v>846</v>
      </c>
    </row>
    <row r="194" spans="1:65" s="2" customFormat="1">
      <c r="A194" s="33"/>
      <c r="B194" s="34"/>
      <c r="C194" s="35"/>
      <c r="D194" s="185" t="s">
        <v>142</v>
      </c>
      <c r="E194" s="35"/>
      <c r="F194" s="186" t="s">
        <v>847</v>
      </c>
      <c r="G194" s="35"/>
      <c r="H194" s="35"/>
      <c r="I194" s="187"/>
      <c r="J194" s="35"/>
      <c r="K194" s="35"/>
      <c r="L194" s="38"/>
      <c r="M194" s="188"/>
      <c r="N194" s="189"/>
      <c r="O194" s="63"/>
      <c r="P194" s="63"/>
      <c r="Q194" s="63"/>
      <c r="R194" s="63"/>
      <c r="S194" s="63"/>
      <c r="T194" s="64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T194" s="16" t="s">
        <v>142</v>
      </c>
      <c r="AU194" s="16" t="s">
        <v>87</v>
      </c>
    </row>
    <row r="195" spans="1:65" s="2" customFormat="1" ht="24.2" customHeight="1">
      <c r="A195" s="33"/>
      <c r="B195" s="34"/>
      <c r="C195" s="172" t="s">
        <v>349</v>
      </c>
      <c r="D195" s="172" t="s">
        <v>135</v>
      </c>
      <c r="E195" s="173" t="s">
        <v>848</v>
      </c>
      <c r="F195" s="174" t="s">
        <v>849</v>
      </c>
      <c r="G195" s="175" t="s">
        <v>138</v>
      </c>
      <c r="H195" s="176">
        <v>6.4530000000000003</v>
      </c>
      <c r="I195" s="177"/>
      <c r="J195" s="178">
        <f>ROUND(I195*H195,2)</f>
        <v>0</v>
      </c>
      <c r="K195" s="174" t="s">
        <v>139</v>
      </c>
      <c r="L195" s="38"/>
      <c r="M195" s="179" t="s">
        <v>20</v>
      </c>
      <c r="N195" s="180" t="s">
        <v>49</v>
      </c>
      <c r="O195" s="63"/>
      <c r="P195" s="181">
        <f>O195*H195</f>
        <v>0</v>
      </c>
      <c r="Q195" s="181">
        <v>0.45432</v>
      </c>
      <c r="R195" s="181">
        <f>Q195*H195</f>
        <v>2.9317269600000002</v>
      </c>
      <c r="S195" s="181">
        <v>0</v>
      </c>
      <c r="T195" s="182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83" t="s">
        <v>140</v>
      </c>
      <c r="AT195" s="183" t="s">
        <v>135</v>
      </c>
      <c r="AU195" s="183" t="s">
        <v>87</v>
      </c>
      <c r="AY195" s="16" t="s">
        <v>132</v>
      </c>
      <c r="BE195" s="184">
        <f>IF(N195="základní",J195,0)</f>
        <v>0</v>
      </c>
      <c r="BF195" s="184">
        <f>IF(N195="snížená",J195,0)</f>
        <v>0</v>
      </c>
      <c r="BG195" s="184">
        <f>IF(N195="zákl. přenesená",J195,0)</f>
        <v>0</v>
      </c>
      <c r="BH195" s="184">
        <f>IF(N195="sníž. přenesená",J195,0)</f>
        <v>0</v>
      </c>
      <c r="BI195" s="184">
        <f>IF(N195="nulová",J195,0)</f>
        <v>0</v>
      </c>
      <c r="BJ195" s="16" t="s">
        <v>22</v>
      </c>
      <c r="BK195" s="184">
        <f>ROUND(I195*H195,2)</f>
        <v>0</v>
      </c>
      <c r="BL195" s="16" t="s">
        <v>140</v>
      </c>
      <c r="BM195" s="183" t="s">
        <v>850</v>
      </c>
    </row>
    <row r="196" spans="1:65" s="2" customFormat="1">
      <c r="A196" s="33"/>
      <c r="B196" s="34"/>
      <c r="C196" s="35"/>
      <c r="D196" s="185" t="s">
        <v>142</v>
      </c>
      <c r="E196" s="35"/>
      <c r="F196" s="186" t="s">
        <v>851</v>
      </c>
      <c r="G196" s="35"/>
      <c r="H196" s="35"/>
      <c r="I196" s="187"/>
      <c r="J196" s="35"/>
      <c r="K196" s="35"/>
      <c r="L196" s="38"/>
      <c r="M196" s="188"/>
      <c r="N196" s="189"/>
      <c r="O196" s="63"/>
      <c r="P196" s="63"/>
      <c r="Q196" s="63"/>
      <c r="R196" s="63"/>
      <c r="S196" s="63"/>
      <c r="T196" s="64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T196" s="16" t="s">
        <v>142</v>
      </c>
      <c r="AU196" s="16" t="s">
        <v>87</v>
      </c>
    </row>
    <row r="197" spans="1:65" s="12" customFormat="1" ht="22.9" customHeight="1">
      <c r="B197" s="156"/>
      <c r="C197" s="157"/>
      <c r="D197" s="158" t="s">
        <v>77</v>
      </c>
      <c r="E197" s="170" t="s">
        <v>140</v>
      </c>
      <c r="F197" s="170" t="s">
        <v>852</v>
      </c>
      <c r="G197" s="157"/>
      <c r="H197" s="157"/>
      <c r="I197" s="160"/>
      <c r="J197" s="171">
        <f>BK197</f>
        <v>0</v>
      </c>
      <c r="K197" s="157"/>
      <c r="L197" s="162"/>
      <c r="M197" s="163"/>
      <c r="N197" s="164"/>
      <c r="O197" s="164"/>
      <c r="P197" s="165">
        <f>SUM(P198:P219)</f>
        <v>0</v>
      </c>
      <c r="Q197" s="164"/>
      <c r="R197" s="165">
        <f>SUM(R198:R219)</f>
        <v>14.10127013</v>
      </c>
      <c r="S197" s="164"/>
      <c r="T197" s="166">
        <f>SUM(T198:T219)</f>
        <v>0</v>
      </c>
      <c r="AR197" s="167" t="s">
        <v>22</v>
      </c>
      <c r="AT197" s="168" t="s">
        <v>77</v>
      </c>
      <c r="AU197" s="168" t="s">
        <v>22</v>
      </c>
      <c r="AY197" s="167" t="s">
        <v>132</v>
      </c>
      <c r="BK197" s="169">
        <f>SUM(BK198:BK219)</f>
        <v>0</v>
      </c>
    </row>
    <row r="198" spans="1:65" s="2" customFormat="1" ht="33" customHeight="1">
      <c r="A198" s="33"/>
      <c r="B198" s="34"/>
      <c r="C198" s="172" t="s">
        <v>356</v>
      </c>
      <c r="D198" s="172" t="s">
        <v>135</v>
      </c>
      <c r="E198" s="173" t="s">
        <v>853</v>
      </c>
      <c r="F198" s="174" t="s">
        <v>854</v>
      </c>
      <c r="G198" s="175" t="s">
        <v>138</v>
      </c>
      <c r="H198" s="176">
        <v>31.56</v>
      </c>
      <c r="I198" s="177"/>
      <c r="J198" s="178">
        <f>ROUND(I198*H198,2)</f>
        <v>0</v>
      </c>
      <c r="K198" s="174" t="s">
        <v>139</v>
      </c>
      <c r="L198" s="38"/>
      <c r="M198" s="179" t="s">
        <v>20</v>
      </c>
      <c r="N198" s="180" t="s">
        <v>49</v>
      </c>
      <c r="O198" s="63"/>
      <c r="P198" s="181">
        <f>O198*H198</f>
        <v>0</v>
      </c>
      <c r="Q198" s="181">
        <v>6.3509999999999997E-2</v>
      </c>
      <c r="R198" s="181">
        <f>Q198*H198</f>
        <v>2.0043755999999999</v>
      </c>
      <c r="S198" s="181">
        <v>0</v>
      </c>
      <c r="T198" s="182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83" t="s">
        <v>140</v>
      </c>
      <c r="AT198" s="183" t="s">
        <v>135</v>
      </c>
      <c r="AU198" s="183" t="s">
        <v>87</v>
      </c>
      <c r="AY198" s="16" t="s">
        <v>132</v>
      </c>
      <c r="BE198" s="184">
        <f>IF(N198="základní",J198,0)</f>
        <v>0</v>
      </c>
      <c r="BF198" s="184">
        <f>IF(N198="snížená",J198,0)</f>
        <v>0</v>
      </c>
      <c r="BG198" s="184">
        <f>IF(N198="zákl. přenesená",J198,0)</f>
        <v>0</v>
      </c>
      <c r="BH198" s="184">
        <f>IF(N198="sníž. přenesená",J198,0)</f>
        <v>0</v>
      </c>
      <c r="BI198" s="184">
        <f>IF(N198="nulová",J198,0)</f>
        <v>0</v>
      </c>
      <c r="BJ198" s="16" t="s">
        <v>22</v>
      </c>
      <c r="BK198" s="184">
        <f>ROUND(I198*H198,2)</f>
        <v>0</v>
      </c>
      <c r="BL198" s="16" t="s">
        <v>140</v>
      </c>
      <c r="BM198" s="183" t="s">
        <v>855</v>
      </c>
    </row>
    <row r="199" spans="1:65" s="2" customFormat="1">
      <c r="A199" s="33"/>
      <c r="B199" s="34"/>
      <c r="C199" s="35"/>
      <c r="D199" s="185" t="s">
        <v>142</v>
      </c>
      <c r="E199" s="35"/>
      <c r="F199" s="186" t="s">
        <v>856</v>
      </c>
      <c r="G199" s="35"/>
      <c r="H199" s="35"/>
      <c r="I199" s="187"/>
      <c r="J199" s="35"/>
      <c r="K199" s="35"/>
      <c r="L199" s="38"/>
      <c r="M199" s="188"/>
      <c r="N199" s="189"/>
      <c r="O199" s="63"/>
      <c r="P199" s="63"/>
      <c r="Q199" s="63"/>
      <c r="R199" s="63"/>
      <c r="S199" s="63"/>
      <c r="T199" s="64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T199" s="16" t="s">
        <v>142</v>
      </c>
      <c r="AU199" s="16" t="s">
        <v>87</v>
      </c>
    </row>
    <row r="200" spans="1:65" s="2" customFormat="1" ht="21.75" customHeight="1">
      <c r="A200" s="33"/>
      <c r="B200" s="34"/>
      <c r="C200" s="172" t="s">
        <v>361</v>
      </c>
      <c r="D200" s="172" t="s">
        <v>135</v>
      </c>
      <c r="E200" s="173" t="s">
        <v>857</v>
      </c>
      <c r="F200" s="174" t="s">
        <v>858</v>
      </c>
      <c r="G200" s="175" t="s">
        <v>176</v>
      </c>
      <c r="H200" s="176">
        <v>9</v>
      </c>
      <c r="I200" s="177"/>
      <c r="J200" s="178">
        <f>ROUND(I200*H200,2)</f>
        <v>0</v>
      </c>
      <c r="K200" s="174" t="s">
        <v>139</v>
      </c>
      <c r="L200" s="38"/>
      <c r="M200" s="179" t="s">
        <v>20</v>
      </c>
      <c r="N200" s="180" t="s">
        <v>49</v>
      </c>
      <c r="O200" s="63"/>
      <c r="P200" s="181">
        <f>O200*H200</f>
        <v>0</v>
      </c>
      <c r="Q200" s="181">
        <v>5.8180000000000003E-2</v>
      </c>
      <c r="R200" s="181">
        <f>Q200*H200</f>
        <v>0.52361999999999997</v>
      </c>
      <c r="S200" s="181">
        <v>0</v>
      </c>
      <c r="T200" s="182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83" t="s">
        <v>140</v>
      </c>
      <c r="AT200" s="183" t="s">
        <v>135</v>
      </c>
      <c r="AU200" s="183" t="s">
        <v>87</v>
      </c>
      <c r="AY200" s="16" t="s">
        <v>132</v>
      </c>
      <c r="BE200" s="184">
        <f>IF(N200="základní",J200,0)</f>
        <v>0</v>
      </c>
      <c r="BF200" s="184">
        <f>IF(N200="snížená",J200,0)</f>
        <v>0</v>
      </c>
      <c r="BG200" s="184">
        <f>IF(N200="zákl. přenesená",J200,0)</f>
        <v>0</v>
      </c>
      <c r="BH200" s="184">
        <f>IF(N200="sníž. přenesená",J200,0)</f>
        <v>0</v>
      </c>
      <c r="BI200" s="184">
        <f>IF(N200="nulová",J200,0)</f>
        <v>0</v>
      </c>
      <c r="BJ200" s="16" t="s">
        <v>22</v>
      </c>
      <c r="BK200" s="184">
        <f>ROUND(I200*H200,2)</f>
        <v>0</v>
      </c>
      <c r="BL200" s="16" t="s">
        <v>140</v>
      </c>
      <c r="BM200" s="183" t="s">
        <v>859</v>
      </c>
    </row>
    <row r="201" spans="1:65" s="2" customFormat="1">
      <c r="A201" s="33"/>
      <c r="B201" s="34"/>
      <c r="C201" s="35"/>
      <c r="D201" s="185" t="s">
        <v>142</v>
      </c>
      <c r="E201" s="35"/>
      <c r="F201" s="186" t="s">
        <v>860</v>
      </c>
      <c r="G201" s="35"/>
      <c r="H201" s="35"/>
      <c r="I201" s="187"/>
      <c r="J201" s="35"/>
      <c r="K201" s="35"/>
      <c r="L201" s="38"/>
      <c r="M201" s="188"/>
      <c r="N201" s="189"/>
      <c r="O201" s="63"/>
      <c r="P201" s="63"/>
      <c r="Q201" s="63"/>
      <c r="R201" s="63"/>
      <c r="S201" s="63"/>
      <c r="T201" s="64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T201" s="16" t="s">
        <v>142</v>
      </c>
      <c r="AU201" s="16" t="s">
        <v>87</v>
      </c>
    </row>
    <row r="202" spans="1:65" s="2" customFormat="1" ht="24.2" customHeight="1">
      <c r="A202" s="33"/>
      <c r="B202" s="34"/>
      <c r="C202" s="172" t="s">
        <v>366</v>
      </c>
      <c r="D202" s="172" t="s">
        <v>135</v>
      </c>
      <c r="E202" s="173" t="s">
        <v>861</v>
      </c>
      <c r="F202" s="174" t="s">
        <v>862</v>
      </c>
      <c r="G202" s="175" t="s">
        <v>170</v>
      </c>
      <c r="H202" s="176">
        <v>0.871</v>
      </c>
      <c r="I202" s="177"/>
      <c r="J202" s="178">
        <f>ROUND(I202*H202,2)</f>
        <v>0</v>
      </c>
      <c r="K202" s="174" t="s">
        <v>139</v>
      </c>
      <c r="L202" s="38"/>
      <c r="M202" s="179" t="s">
        <v>20</v>
      </c>
      <c r="N202" s="180" t="s">
        <v>49</v>
      </c>
      <c r="O202" s="63"/>
      <c r="P202" s="181">
        <f>O202*H202</f>
        <v>0</v>
      </c>
      <c r="Q202" s="181">
        <v>1.7090000000000001E-2</v>
      </c>
      <c r="R202" s="181">
        <f>Q202*H202</f>
        <v>1.488539E-2</v>
      </c>
      <c r="S202" s="181">
        <v>0</v>
      </c>
      <c r="T202" s="182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83" t="s">
        <v>140</v>
      </c>
      <c r="AT202" s="183" t="s">
        <v>135</v>
      </c>
      <c r="AU202" s="183" t="s">
        <v>87</v>
      </c>
      <c r="AY202" s="16" t="s">
        <v>132</v>
      </c>
      <c r="BE202" s="184">
        <f>IF(N202="základní",J202,0)</f>
        <v>0</v>
      </c>
      <c r="BF202" s="184">
        <f>IF(N202="snížená",J202,0)</f>
        <v>0</v>
      </c>
      <c r="BG202" s="184">
        <f>IF(N202="zákl. přenesená",J202,0)</f>
        <v>0</v>
      </c>
      <c r="BH202" s="184">
        <f>IF(N202="sníž. přenesená",J202,0)</f>
        <v>0</v>
      </c>
      <c r="BI202" s="184">
        <f>IF(N202="nulová",J202,0)</f>
        <v>0</v>
      </c>
      <c r="BJ202" s="16" t="s">
        <v>22</v>
      </c>
      <c r="BK202" s="184">
        <f>ROUND(I202*H202,2)</f>
        <v>0</v>
      </c>
      <c r="BL202" s="16" t="s">
        <v>140</v>
      </c>
      <c r="BM202" s="183" t="s">
        <v>863</v>
      </c>
    </row>
    <row r="203" spans="1:65" s="2" customFormat="1">
      <c r="A203" s="33"/>
      <c r="B203" s="34"/>
      <c r="C203" s="35"/>
      <c r="D203" s="185" t="s">
        <v>142</v>
      </c>
      <c r="E203" s="35"/>
      <c r="F203" s="186" t="s">
        <v>864</v>
      </c>
      <c r="G203" s="35"/>
      <c r="H203" s="35"/>
      <c r="I203" s="187"/>
      <c r="J203" s="35"/>
      <c r="K203" s="35"/>
      <c r="L203" s="38"/>
      <c r="M203" s="188"/>
      <c r="N203" s="189"/>
      <c r="O203" s="63"/>
      <c r="P203" s="63"/>
      <c r="Q203" s="63"/>
      <c r="R203" s="63"/>
      <c r="S203" s="63"/>
      <c r="T203" s="64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T203" s="16" t="s">
        <v>142</v>
      </c>
      <c r="AU203" s="16" t="s">
        <v>87</v>
      </c>
    </row>
    <row r="204" spans="1:65" s="2" customFormat="1" ht="16.5" customHeight="1">
      <c r="A204" s="33"/>
      <c r="B204" s="34"/>
      <c r="C204" s="190" t="s">
        <v>371</v>
      </c>
      <c r="D204" s="190" t="s">
        <v>180</v>
      </c>
      <c r="E204" s="191" t="s">
        <v>865</v>
      </c>
      <c r="F204" s="192" t="s">
        <v>866</v>
      </c>
      <c r="G204" s="193" t="s">
        <v>170</v>
      </c>
      <c r="H204" s="194">
        <v>0.749</v>
      </c>
      <c r="I204" s="195"/>
      <c r="J204" s="196">
        <f>ROUND(I204*H204,2)</f>
        <v>0</v>
      </c>
      <c r="K204" s="192" t="s">
        <v>139</v>
      </c>
      <c r="L204" s="197"/>
      <c r="M204" s="198" t="s">
        <v>20</v>
      </c>
      <c r="N204" s="199" t="s">
        <v>49</v>
      </c>
      <c r="O204" s="63"/>
      <c r="P204" s="181">
        <f>O204*H204</f>
        <v>0</v>
      </c>
      <c r="Q204" s="181">
        <v>1</v>
      </c>
      <c r="R204" s="181">
        <f>Q204*H204</f>
        <v>0.749</v>
      </c>
      <c r="S204" s="181">
        <v>0</v>
      </c>
      <c r="T204" s="182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83" t="s">
        <v>173</v>
      </c>
      <c r="AT204" s="183" t="s">
        <v>180</v>
      </c>
      <c r="AU204" s="183" t="s">
        <v>87</v>
      </c>
      <c r="AY204" s="16" t="s">
        <v>132</v>
      </c>
      <c r="BE204" s="184">
        <f>IF(N204="základní",J204,0)</f>
        <v>0</v>
      </c>
      <c r="BF204" s="184">
        <f>IF(N204="snížená",J204,0)</f>
        <v>0</v>
      </c>
      <c r="BG204" s="184">
        <f>IF(N204="zákl. přenesená",J204,0)</f>
        <v>0</v>
      </c>
      <c r="BH204" s="184">
        <f>IF(N204="sníž. přenesená",J204,0)</f>
        <v>0</v>
      </c>
      <c r="BI204" s="184">
        <f>IF(N204="nulová",J204,0)</f>
        <v>0</v>
      </c>
      <c r="BJ204" s="16" t="s">
        <v>22</v>
      </c>
      <c r="BK204" s="184">
        <f>ROUND(I204*H204,2)</f>
        <v>0</v>
      </c>
      <c r="BL204" s="16" t="s">
        <v>140</v>
      </c>
      <c r="BM204" s="183" t="s">
        <v>867</v>
      </c>
    </row>
    <row r="205" spans="1:65" s="2" customFormat="1" ht="16.5" customHeight="1">
      <c r="A205" s="33"/>
      <c r="B205" s="34"/>
      <c r="C205" s="190" t="s">
        <v>376</v>
      </c>
      <c r="D205" s="190" t="s">
        <v>180</v>
      </c>
      <c r="E205" s="191" t="s">
        <v>868</v>
      </c>
      <c r="F205" s="192" t="s">
        <v>869</v>
      </c>
      <c r="G205" s="193" t="s">
        <v>170</v>
      </c>
      <c r="H205" s="194">
        <v>0.122</v>
      </c>
      <c r="I205" s="195"/>
      <c r="J205" s="196">
        <f>ROUND(I205*H205,2)</f>
        <v>0</v>
      </c>
      <c r="K205" s="192" t="s">
        <v>139</v>
      </c>
      <c r="L205" s="197"/>
      <c r="M205" s="198" t="s">
        <v>20</v>
      </c>
      <c r="N205" s="199" t="s">
        <v>49</v>
      </c>
      <c r="O205" s="63"/>
      <c r="P205" s="181">
        <f>O205*H205</f>
        <v>0</v>
      </c>
      <c r="Q205" s="181">
        <v>1</v>
      </c>
      <c r="R205" s="181">
        <f>Q205*H205</f>
        <v>0.122</v>
      </c>
      <c r="S205" s="181">
        <v>0</v>
      </c>
      <c r="T205" s="182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83" t="s">
        <v>173</v>
      </c>
      <c r="AT205" s="183" t="s">
        <v>180</v>
      </c>
      <c r="AU205" s="183" t="s">
        <v>87</v>
      </c>
      <c r="AY205" s="16" t="s">
        <v>132</v>
      </c>
      <c r="BE205" s="184">
        <f>IF(N205="základní",J205,0)</f>
        <v>0</v>
      </c>
      <c r="BF205" s="184">
        <f>IF(N205="snížená",J205,0)</f>
        <v>0</v>
      </c>
      <c r="BG205" s="184">
        <f>IF(N205="zákl. přenesená",J205,0)</f>
        <v>0</v>
      </c>
      <c r="BH205" s="184">
        <f>IF(N205="sníž. přenesená",J205,0)</f>
        <v>0</v>
      </c>
      <c r="BI205" s="184">
        <f>IF(N205="nulová",J205,0)</f>
        <v>0</v>
      </c>
      <c r="BJ205" s="16" t="s">
        <v>22</v>
      </c>
      <c r="BK205" s="184">
        <f>ROUND(I205*H205,2)</f>
        <v>0</v>
      </c>
      <c r="BL205" s="16" t="s">
        <v>140</v>
      </c>
      <c r="BM205" s="183" t="s">
        <v>870</v>
      </c>
    </row>
    <row r="206" spans="1:65" s="2" customFormat="1" ht="16.5" customHeight="1">
      <c r="A206" s="33"/>
      <c r="B206" s="34"/>
      <c r="C206" s="172" t="s">
        <v>381</v>
      </c>
      <c r="D206" s="172" t="s">
        <v>135</v>
      </c>
      <c r="E206" s="173" t="s">
        <v>871</v>
      </c>
      <c r="F206" s="174" t="s">
        <v>872</v>
      </c>
      <c r="G206" s="175" t="s">
        <v>160</v>
      </c>
      <c r="H206" s="176">
        <v>4.0529999999999999</v>
      </c>
      <c r="I206" s="177"/>
      <c r="J206" s="178">
        <f>ROUND(I206*H206,2)</f>
        <v>0</v>
      </c>
      <c r="K206" s="174" t="s">
        <v>139</v>
      </c>
      <c r="L206" s="38"/>
      <c r="M206" s="179" t="s">
        <v>20</v>
      </c>
      <c r="N206" s="180" t="s">
        <v>49</v>
      </c>
      <c r="O206" s="63"/>
      <c r="P206" s="181">
        <f>O206*H206</f>
        <v>0</v>
      </c>
      <c r="Q206" s="181">
        <v>2.3011300000000001</v>
      </c>
      <c r="R206" s="181">
        <f>Q206*H206</f>
        <v>9.3264798899999999</v>
      </c>
      <c r="S206" s="181">
        <v>0</v>
      </c>
      <c r="T206" s="182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83" t="s">
        <v>140</v>
      </c>
      <c r="AT206" s="183" t="s">
        <v>135</v>
      </c>
      <c r="AU206" s="183" t="s">
        <v>87</v>
      </c>
      <c r="AY206" s="16" t="s">
        <v>132</v>
      </c>
      <c r="BE206" s="184">
        <f>IF(N206="základní",J206,0)</f>
        <v>0</v>
      </c>
      <c r="BF206" s="184">
        <f>IF(N206="snížená",J206,0)</f>
        <v>0</v>
      </c>
      <c r="BG206" s="184">
        <f>IF(N206="zákl. přenesená",J206,0)</f>
        <v>0</v>
      </c>
      <c r="BH206" s="184">
        <f>IF(N206="sníž. přenesená",J206,0)</f>
        <v>0</v>
      </c>
      <c r="BI206" s="184">
        <f>IF(N206="nulová",J206,0)</f>
        <v>0</v>
      </c>
      <c r="BJ206" s="16" t="s">
        <v>22</v>
      </c>
      <c r="BK206" s="184">
        <f>ROUND(I206*H206,2)</f>
        <v>0</v>
      </c>
      <c r="BL206" s="16" t="s">
        <v>140</v>
      </c>
      <c r="BM206" s="183" t="s">
        <v>873</v>
      </c>
    </row>
    <row r="207" spans="1:65" s="2" customFormat="1">
      <c r="A207" s="33"/>
      <c r="B207" s="34"/>
      <c r="C207" s="35"/>
      <c r="D207" s="185" t="s">
        <v>142</v>
      </c>
      <c r="E207" s="35"/>
      <c r="F207" s="186" t="s">
        <v>874</v>
      </c>
      <c r="G207" s="35"/>
      <c r="H207" s="35"/>
      <c r="I207" s="187"/>
      <c r="J207" s="35"/>
      <c r="K207" s="35"/>
      <c r="L207" s="38"/>
      <c r="M207" s="188"/>
      <c r="N207" s="189"/>
      <c r="O207" s="63"/>
      <c r="P207" s="63"/>
      <c r="Q207" s="63"/>
      <c r="R207" s="63"/>
      <c r="S207" s="63"/>
      <c r="T207" s="64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T207" s="16" t="s">
        <v>142</v>
      </c>
      <c r="AU207" s="16" t="s">
        <v>87</v>
      </c>
    </row>
    <row r="208" spans="1:65" s="2" customFormat="1" ht="16.5" customHeight="1">
      <c r="A208" s="33"/>
      <c r="B208" s="34"/>
      <c r="C208" s="172" t="s">
        <v>386</v>
      </c>
      <c r="D208" s="172" t="s">
        <v>135</v>
      </c>
      <c r="E208" s="173" t="s">
        <v>875</v>
      </c>
      <c r="F208" s="174" t="s">
        <v>876</v>
      </c>
      <c r="G208" s="175" t="s">
        <v>138</v>
      </c>
      <c r="H208" s="176">
        <v>43.231999999999999</v>
      </c>
      <c r="I208" s="177"/>
      <c r="J208" s="178">
        <f>ROUND(I208*H208,2)</f>
        <v>0</v>
      </c>
      <c r="K208" s="174" t="s">
        <v>139</v>
      </c>
      <c r="L208" s="38"/>
      <c r="M208" s="179" t="s">
        <v>20</v>
      </c>
      <c r="N208" s="180" t="s">
        <v>49</v>
      </c>
      <c r="O208" s="63"/>
      <c r="P208" s="181">
        <f>O208*H208</f>
        <v>0</v>
      </c>
      <c r="Q208" s="181">
        <v>1.1169999999999999E-2</v>
      </c>
      <c r="R208" s="181">
        <f>Q208*H208</f>
        <v>0.48290143999999996</v>
      </c>
      <c r="S208" s="181">
        <v>0</v>
      </c>
      <c r="T208" s="182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83" t="s">
        <v>140</v>
      </c>
      <c r="AT208" s="183" t="s">
        <v>135</v>
      </c>
      <c r="AU208" s="183" t="s">
        <v>87</v>
      </c>
      <c r="AY208" s="16" t="s">
        <v>132</v>
      </c>
      <c r="BE208" s="184">
        <f>IF(N208="základní",J208,0)</f>
        <v>0</v>
      </c>
      <c r="BF208" s="184">
        <f>IF(N208="snížená",J208,0)</f>
        <v>0</v>
      </c>
      <c r="BG208" s="184">
        <f>IF(N208="zákl. přenesená",J208,0)</f>
        <v>0</v>
      </c>
      <c r="BH208" s="184">
        <f>IF(N208="sníž. přenesená",J208,0)</f>
        <v>0</v>
      </c>
      <c r="BI208" s="184">
        <f>IF(N208="nulová",J208,0)</f>
        <v>0</v>
      </c>
      <c r="BJ208" s="16" t="s">
        <v>22</v>
      </c>
      <c r="BK208" s="184">
        <f>ROUND(I208*H208,2)</f>
        <v>0</v>
      </c>
      <c r="BL208" s="16" t="s">
        <v>140</v>
      </c>
      <c r="BM208" s="183" t="s">
        <v>877</v>
      </c>
    </row>
    <row r="209" spans="1:65" s="2" customFormat="1">
      <c r="A209" s="33"/>
      <c r="B209" s="34"/>
      <c r="C209" s="35"/>
      <c r="D209" s="185" t="s">
        <v>142</v>
      </c>
      <c r="E209" s="35"/>
      <c r="F209" s="186" t="s">
        <v>878</v>
      </c>
      <c r="G209" s="35"/>
      <c r="H209" s="35"/>
      <c r="I209" s="187"/>
      <c r="J209" s="35"/>
      <c r="K209" s="35"/>
      <c r="L209" s="38"/>
      <c r="M209" s="188"/>
      <c r="N209" s="189"/>
      <c r="O209" s="63"/>
      <c r="P209" s="63"/>
      <c r="Q209" s="63"/>
      <c r="R209" s="63"/>
      <c r="S209" s="63"/>
      <c r="T209" s="64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T209" s="16" t="s">
        <v>142</v>
      </c>
      <c r="AU209" s="16" t="s">
        <v>87</v>
      </c>
    </row>
    <row r="210" spans="1:65" s="2" customFormat="1" ht="16.5" customHeight="1">
      <c r="A210" s="33"/>
      <c r="B210" s="34"/>
      <c r="C210" s="172" t="s">
        <v>391</v>
      </c>
      <c r="D210" s="172" t="s">
        <v>135</v>
      </c>
      <c r="E210" s="173" t="s">
        <v>879</v>
      </c>
      <c r="F210" s="174" t="s">
        <v>880</v>
      </c>
      <c r="G210" s="175" t="s">
        <v>138</v>
      </c>
      <c r="H210" s="176">
        <v>43.231999999999999</v>
      </c>
      <c r="I210" s="177"/>
      <c r="J210" s="178">
        <f>ROUND(I210*H210,2)</f>
        <v>0</v>
      </c>
      <c r="K210" s="174" t="s">
        <v>139</v>
      </c>
      <c r="L210" s="38"/>
      <c r="M210" s="179" t="s">
        <v>20</v>
      </c>
      <c r="N210" s="180" t="s">
        <v>49</v>
      </c>
      <c r="O210" s="63"/>
      <c r="P210" s="181">
        <f>O210*H210</f>
        <v>0</v>
      </c>
      <c r="Q210" s="181">
        <v>0</v>
      </c>
      <c r="R210" s="181">
        <f>Q210*H210</f>
        <v>0</v>
      </c>
      <c r="S210" s="181">
        <v>0</v>
      </c>
      <c r="T210" s="182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83" t="s">
        <v>140</v>
      </c>
      <c r="AT210" s="183" t="s">
        <v>135</v>
      </c>
      <c r="AU210" s="183" t="s">
        <v>87</v>
      </c>
      <c r="AY210" s="16" t="s">
        <v>132</v>
      </c>
      <c r="BE210" s="184">
        <f>IF(N210="základní",J210,0)</f>
        <v>0</v>
      </c>
      <c r="BF210" s="184">
        <f>IF(N210="snížená",J210,0)</f>
        <v>0</v>
      </c>
      <c r="BG210" s="184">
        <f>IF(N210="zákl. přenesená",J210,0)</f>
        <v>0</v>
      </c>
      <c r="BH210" s="184">
        <f>IF(N210="sníž. přenesená",J210,0)</f>
        <v>0</v>
      </c>
      <c r="BI210" s="184">
        <f>IF(N210="nulová",J210,0)</f>
        <v>0</v>
      </c>
      <c r="BJ210" s="16" t="s">
        <v>22</v>
      </c>
      <c r="BK210" s="184">
        <f>ROUND(I210*H210,2)</f>
        <v>0</v>
      </c>
      <c r="BL210" s="16" t="s">
        <v>140</v>
      </c>
      <c r="BM210" s="183" t="s">
        <v>881</v>
      </c>
    </row>
    <row r="211" spans="1:65" s="2" customFormat="1">
      <c r="A211" s="33"/>
      <c r="B211" s="34"/>
      <c r="C211" s="35"/>
      <c r="D211" s="185" t="s">
        <v>142</v>
      </c>
      <c r="E211" s="35"/>
      <c r="F211" s="186" t="s">
        <v>882</v>
      </c>
      <c r="G211" s="35"/>
      <c r="H211" s="35"/>
      <c r="I211" s="187"/>
      <c r="J211" s="35"/>
      <c r="K211" s="35"/>
      <c r="L211" s="38"/>
      <c r="M211" s="188"/>
      <c r="N211" s="189"/>
      <c r="O211" s="63"/>
      <c r="P211" s="63"/>
      <c r="Q211" s="63"/>
      <c r="R211" s="63"/>
      <c r="S211" s="63"/>
      <c r="T211" s="64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T211" s="16" t="s">
        <v>142</v>
      </c>
      <c r="AU211" s="16" t="s">
        <v>87</v>
      </c>
    </row>
    <row r="212" spans="1:65" s="2" customFormat="1" ht="16.5" customHeight="1">
      <c r="A212" s="33"/>
      <c r="B212" s="34"/>
      <c r="C212" s="172" t="s">
        <v>396</v>
      </c>
      <c r="D212" s="172" t="s">
        <v>135</v>
      </c>
      <c r="E212" s="173" t="s">
        <v>883</v>
      </c>
      <c r="F212" s="174" t="s">
        <v>884</v>
      </c>
      <c r="G212" s="175" t="s">
        <v>170</v>
      </c>
      <c r="H212" s="176">
        <v>0.23100000000000001</v>
      </c>
      <c r="I212" s="177"/>
      <c r="J212" s="178">
        <f>ROUND(I212*H212,2)</f>
        <v>0</v>
      </c>
      <c r="K212" s="174" t="s">
        <v>139</v>
      </c>
      <c r="L212" s="38"/>
      <c r="M212" s="179" t="s">
        <v>20</v>
      </c>
      <c r="N212" s="180" t="s">
        <v>49</v>
      </c>
      <c r="O212" s="63"/>
      <c r="P212" s="181">
        <f>O212*H212</f>
        <v>0</v>
      </c>
      <c r="Q212" s="181">
        <v>1.05291</v>
      </c>
      <c r="R212" s="181">
        <f>Q212*H212</f>
        <v>0.24322221000000002</v>
      </c>
      <c r="S212" s="181">
        <v>0</v>
      </c>
      <c r="T212" s="182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83" t="s">
        <v>140</v>
      </c>
      <c r="AT212" s="183" t="s">
        <v>135</v>
      </c>
      <c r="AU212" s="183" t="s">
        <v>87</v>
      </c>
      <c r="AY212" s="16" t="s">
        <v>132</v>
      </c>
      <c r="BE212" s="184">
        <f>IF(N212="základní",J212,0)</f>
        <v>0</v>
      </c>
      <c r="BF212" s="184">
        <f>IF(N212="snížená",J212,0)</f>
        <v>0</v>
      </c>
      <c r="BG212" s="184">
        <f>IF(N212="zákl. přenesená",J212,0)</f>
        <v>0</v>
      </c>
      <c r="BH212" s="184">
        <f>IF(N212="sníž. přenesená",J212,0)</f>
        <v>0</v>
      </c>
      <c r="BI212" s="184">
        <f>IF(N212="nulová",J212,0)</f>
        <v>0</v>
      </c>
      <c r="BJ212" s="16" t="s">
        <v>22</v>
      </c>
      <c r="BK212" s="184">
        <f>ROUND(I212*H212,2)</f>
        <v>0</v>
      </c>
      <c r="BL212" s="16" t="s">
        <v>140</v>
      </c>
      <c r="BM212" s="183" t="s">
        <v>885</v>
      </c>
    </row>
    <row r="213" spans="1:65" s="2" customFormat="1">
      <c r="A213" s="33"/>
      <c r="B213" s="34"/>
      <c r="C213" s="35"/>
      <c r="D213" s="185" t="s">
        <v>142</v>
      </c>
      <c r="E213" s="35"/>
      <c r="F213" s="186" t="s">
        <v>886</v>
      </c>
      <c r="G213" s="35"/>
      <c r="H213" s="35"/>
      <c r="I213" s="187"/>
      <c r="J213" s="35"/>
      <c r="K213" s="35"/>
      <c r="L213" s="38"/>
      <c r="M213" s="188"/>
      <c r="N213" s="189"/>
      <c r="O213" s="63"/>
      <c r="P213" s="63"/>
      <c r="Q213" s="63"/>
      <c r="R213" s="63"/>
      <c r="S213" s="63"/>
      <c r="T213" s="64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T213" s="16" t="s">
        <v>142</v>
      </c>
      <c r="AU213" s="16" t="s">
        <v>87</v>
      </c>
    </row>
    <row r="214" spans="1:65" s="2" customFormat="1" ht="24.2" customHeight="1">
      <c r="A214" s="33"/>
      <c r="B214" s="34"/>
      <c r="C214" s="172" t="s">
        <v>401</v>
      </c>
      <c r="D214" s="172" t="s">
        <v>135</v>
      </c>
      <c r="E214" s="173" t="s">
        <v>887</v>
      </c>
      <c r="F214" s="174" t="s">
        <v>888</v>
      </c>
      <c r="G214" s="175" t="s">
        <v>286</v>
      </c>
      <c r="H214" s="176">
        <v>6</v>
      </c>
      <c r="I214" s="177"/>
      <c r="J214" s="178">
        <f>ROUND(I214*H214,2)</f>
        <v>0</v>
      </c>
      <c r="K214" s="174" t="s">
        <v>139</v>
      </c>
      <c r="L214" s="38"/>
      <c r="M214" s="179" t="s">
        <v>20</v>
      </c>
      <c r="N214" s="180" t="s">
        <v>49</v>
      </c>
      <c r="O214" s="63"/>
      <c r="P214" s="181">
        <f>O214*H214</f>
        <v>0</v>
      </c>
      <c r="Q214" s="181">
        <v>0.1016</v>
      </c>
      <c r="R214" s="181">
        <f>Q214*H214</f>
        <v>0.60959999999999992</v>
      </c>
      <c r="S214" s="181">
        <v>0</v>
      </c>
      <c r="T214" s="182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83" t="s">
        <v>140</v>
      </c>
      <c r="AT214" s="183" t="s">
        <v>135</v>
      </c>
      <c r="AU214" s="183" t="s">
        <v>87</v>
      </c>
      <c r="AY214" s="16" t="s">
        <v>132</v>
      </c>
      <c r="BE214" s="184">
        <f>IF(N214="základní",J214,0)</f>
        <v>0</v>
      </c>
      <c r="BF214" s="184">
        <f>IF(N214="snížená",J214,0)</f>
        <v>0</v>
      </c>
      <c r="BG214" s="184">
        <f>IF(N214="zákl. přenesená",J214,0)</f>
        <v>0</v>
      </c>
      <c r="BH214" s="184">
        <f>IF(N214="sníž. přenesená",J214,0)</f>
        <v>0</v>
      </c>
      <c r="BI214" s="184">
        <f>IF(N214="nulová",J214,0)</f>
        <v>0</v>
      </c>
      <c r="BJ214" s="16" t="s">
        <v>22</v>
      </c>
      <c r="BK214" s="184">
        <f>ROUND(I214*H214,2)</f>
        <v>0</v>
      </c>
      <c r="BL214" s="16" t="s">
        <v>140</v>
      </c>
      <c r="BM214" s="183" t="s">
        <v>889</v>
      </c>
    </row>
    <row r="215" spans="1:65" s="2" customFormat="1">
      <c r="A215" s="33"/>
      <c r="B215" s="34"/>
      <c r="C215" s="35"/>
      <c r="D215" s="185" t="s">
        <v>142</v>
      </c>
      <c r="E215" s="35"/>
      <c r="F215" s="186" t="s">
        <v>890</v>
      </c>
      <c r="G215" s="35"/>
      <c r="H215" s="35"/>
      <c r="I215" s="187"/>
      <c r="J215" s="35"/>
      <c r="K215" s="35"/>
      <c r="L215" s="38"/>
      <c r="M215" s="188"/>
      <c r="N215" s="189"/>
      <c r="O215" s="63"/>
      <c r="P215" s="63"/>
      <c r="Q215" s="63"/>
      <c r="R215" s="63"/>
      <c r="S215" s="63"/>
      <c r="T215" s="64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T215" s="16" t="s">
        <v>142</v>
      </c>
      <c r="AU215" s="16" t="s">
        <v>87</v>
      </c>
    </row>
    <row r="216" spans="1:65" s="2" customFormat="1" ht="21.75" customHeight="1">
      <c r="A216" s="33"/>
      <c r="B216" s="34"/>
      <c r="C216" s="172" t="s">
        <v>406</v>
      </c>
      <c r="D216" s="172" t="s">
        <v>135</v>
      </c>
      <c r="E216" s="173" t="s">
        <v>891</v>
      </c>
      <c r="F216" s="174" t="s">
        <v>892</v>
      </c>
      <c r="G216" s="175" t="s">
        <v>138</v>
      </c>
      <c r="H216" s="176">
        <v>3.18</v>
      </c>
      <c r="I216" s="177"/>
      <c r="J216" s="178">
        <f>ROUND(I216*H216,2)</f>
        <v>0</v>
      </c>
      <c r="K216" s="174" t="s">
        <v>139</v>
      </c>
      <c r="L216" s="38"/>
      <c r="M216" s="179" t="s">
        <v>20</v>
      </c>
      <c r="N216" s="180" t="s">
        <v>49</v>
      </c>
      <c r="O216" s="63"/>
      <c r="P216" s="181">
        <f>O216*H216</f>
        <v>0</v>
      </c>
      <c r="Q216" s="181">
        <v>7.92E-3</v>
      </c>
      <c r="R216" s="181">
        <f>Q216*H216</f>
        <v>2.5185600000000002E-2</v>
      </c>
      <c r="S216" s="181">
        <v>0</v>
      </c>
      <c r="T216" s="182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83" t="s">
        <v>140</v>
      </c>
      <c r="AT216" s="183" t="s">
        <v>135</v>
      </c>
      <c r="AU216" s="183" t="s">
        <v>87</v>
      </c>
      <c r="AY216" s="16" t="s">
        <v>132</v>
      </c>
      <c r="BE216" s="184">
        <f>IF(N216="základní",J216,0)</f>
        <v>0</v>
      </c>
      <c r="BF216" s="184">
        <f>IF(N216="snížená",J216,0)</f>
        <v>0</v>
      </c>
      <c r="BG216" s="184">
        <f>IF(N216="zákl. přenesená",J216,0)</f>
        <v>0</v>
      </c>
      <c r="BH216" s="184">
        <f>IF(N216="sníž. přenesená",J216,0)</f>
        <v>0</v>
      </c>
      <c r="BI216" s="184">
        <f>IF(N216="nulová",J216,0)</f>
        <v>0</v>
      </c>
      <c r="BJ216" s="16" t="s">
        <v>22</v>
      </c>
      <c r="BK216" s="184">
        <f>ROUND(I216*H216,2)</f>
        <v>0</v>
      </c>
      <c r="BL216" s="16" t="s">
        <v>140</v>
      </c>
      <c r="BM216" s="183" t="s">
        <v>893</v>
      </c>
    </row>
    <row r="217" spans="1:65" s="2" customFormat="1">
      <c r="A217" s="33"/>
      <c r="B217" s="34"/>
      <c r="C217" s="35"/>
      <c r="D217" s="185" t="s">
        <v>142</v>
      </c>
      <c r="E217" s="35"/>
      <c r="F217" s="186" t="s">
        <v>894</v>
      </c>
      <c r="G217" s="35"/>
      <c r="H217" s="35"/>
      <c r="I217" s="187"/>
      <c r="J217" s="35"/>
      <c r="K217" s="35"/>
      <c r="L217" s="38"/>
      <c r="M217" s="188"/>
      <c r="N217" s="189"/>
      <c r="O217" s="63"/>
      <c r="P217" s="63"/>
      <c r="Q217" s="63"/>
      <c r="R217" s="63"/>
      <c r="S217" s="63"/>
      <c r="T217" s="64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T217" s="16" t="s">
        <v>142</v>
      </c>
      <c r="AU217" s="16" t="s">
        <v>87</v>
      </c>
    </row>
    <row r="218" spans="1:65" s="2" customFormat="1" ht="21.75" customHeight="1">
      <c r="A218" s="33"/>
      <c r="B218" s="34"/>
      <c r="C218" s="172" t="s">
        <v>411</v>
      </c>
      <c r="D218" s="172" t="s">
        <v>135</v>
      </c>
      <c r="E218" s="173" t="s">
        <v>895</v>
      </c>
      <c r="F218" s="174" t="s">
        <v>896</v>
      </c>
      <c r="G218" s="175" t="s">
        <v>138</v>
      </c>
      <c r="H218" s="176">
        <v>3.18</v>
      </c>
      <c r="I218" s="177"/>
      <c r="J218" s="178">
        <f>ROUND(I218*H218,2)</f>
        <v>0</v>
      </c>
      <c r="K218" s="174" t="s">
        <v>139</v>
      </c>
      <c r="L218" s="38"/>
      <c r="M218" s="179" t="s">
        <v>20</v>
      </c>
      <c r="N218" s="180" t="s">
        <v>49</v>
      </c>
      <c r="O218" s="63"/>
      <c r="P218" s="181">
        <f>O218*H218</f>
        <v>0</v>
      </c>
      <c r="Q218" s="181">
        <v>0</v>
      </c>
      <c r="R218" s="181">
        <f>Q218*H218</f>
        <v>0</v>
      </c>
      <c r="S218" s="181">
        <v>0</v>
      </c>
      <c r="T218" s="182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83" t="s">
        <v>140</v>
      </c>
      <c r="AT218" s="183" t="s">
        <v>135</v>
      </c>
      <c r="AU218" s="183" t="s">
        <v>87</v>
      </c>
      <c r="AY218" s="16" t="s">
        <v>132</v>
      </c>
      <c r="BE218" s="184">
        <f>IF(N218="základní",J218,0)</f>
        <v>0</v>
      </c>
      <c r="BF218" s="184">
        <f>IF(N218="snížená",J218,0)</f>
        <v>0</v>
      </c>
      <c r="BG218" s="184">
        <f>IF(N218="zákl. přenesená",J218,0)</f>
        <v>0</v>
      </c>
      <c r="BH218" s="184">
        <f>IF(N218="sníž. přenesená",J218,0)</f>
        <v>0</v>
      </c>
      <c r="BI218" s="184">
        <f>IF(N218="nulová",J218,0)</f>
        <v>0</v>
      </c>
      <c r="BJ218" s="16" t="s">
        <v>22</v>
      </c>
      <c r="BK218" s="184">
        <f>ROUND(I218*H218,2)</f>
        <v>0</v>
      </c>
      <c r="BL218" s="16" t="s">
        <v>140</v>
      </c>
      <c r="BM218" s="183" t="s">
        <v>897</v>
      </c>
    </row>
    <row r="219" spans="1:65" s="2" customFormat="1">
      <c r="A219" s="33"/>
      <c r="B219" s="34"/>
      <c r="C219" s="35"/>
      <c r="D219" s="185" t="s">
        <v>142</v>
      </c>
      <c r="E219" s="35"/>
      <c r="F219" s="186" t="s">
        <v>898</v>
      </c>
      <c r="G219" s="35"/>
      <c r="H219" s="35"/>
      <c r="I219" s="187"/>
      <c r="J219" s="35"/>
      <c r="K219" s="35"/>
      <c r="L219" s="38"/>
      <c r="M219" s="188"/>
      <c r="N219" s="189"/>
      <c r="O219" s="63"/>
      <c r="P219" s="63"/>
      <c r="Q219" s="63"/>
      <c r="R219" s="63"/>
      <c r="S219" s="63"/>
      <c r="T219" s="64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T219" s="16" t="s">
        <v>142</v>
      </c>
      <c r="AU219" s="16" t="s">
        <v>87</v>
      </c>
    </row>
    <row r="220" spans="1:65" s="12" customFormat="1" ht="22.9" customHeight="1">
      <c r="B220" s="156"/>
      <c r="C220" s="157"/>
      <c r="D220" s="158" t="s">
        <v>77</v>
      </c>
      <c r="E220" s="170" t="s">
        <v>133</v>
      </c>
      <c r="F220" s="170" t="s">
        <v>134</v>
      </c>
      <c r="G220" s="157"/>
      <c r="H220" s="157"/>
      <c r="I220" s="160"/>
      <c r="J220" s="171">
        <f>BK220</f>
        <v>0</v>
      </c>
      <c r="K220" s="157"/>
      <c r="L220" s="162"/>
      <c r="M220" s="163"/>
      <c r="N220" s="164"/>
      <c r="O220" s="164"/>
      <c r="P220" s="165">
        <f>SUM(P221:P267)</f>
        <v>0</v>
      </c>
      <c r="Q220" s="164"/>
      <c r="R220" s="165">
        <f>SUM(R221:R267)</f>
        <v>26.158672810000002</v>
      </c>
      <c r="S220" s="164"/>
      <c r="T220" s="166">
        <f>SUM(T221:T267)</f>
        <v>0</v>
      </c>
      <c r="AR220" s="167" t="s">
        <v>22</v>
      </c>
      <c r="AT220" s="168" t="s">
        <v>77</v>
      </c>
      <c r="AU220" s="168" t="s">
        <v>22</v>
      </c>
      <c r="AY220" s="167" t="s">
        <v>132</v>
      </c>
      <c r="BK220" s="169">
        <f>SUM(BK221:BK267)</f>
        <v>0</v>
      </c>
    </row>
    <row r="221" spans="1:65" s="2" customFormat="1" ht="24.2" customHeight="1">
      <c r="A221" s="33"/>
      <c r="B221" s="34"/>
      <c r="C221" s="172" t="s">
        <v>416</v>
      </c>
      <c r="D221" s="172" t="s">
        <v>135</v>
      </c>
      <c r="E221" s="173" t="s">
        <v>899</v>
      </c>
      <c r="F221" s="174" t="s">
        <v>900</v>
      </c>
      <c r="G221" s="175" t="s">
        <v>138</v>
      </c>
      <c r="H221" s="176">
        <v>25.808</v>
      </c>
      <c r="I221" s="177"/>
      <c r="J221" s="178">
        <f>ROUND(I221*H221,2)</f>
        <v>0</v>
      </c>
      <c r="K221" s="174" t="s">
        <v>139</v>
      </c>
      <c r="L221" s="38"/>
      <c r="M221" s="179" t="s">
        <v>20</v>
      </c>
      <c r="N221" s="180" t="s">
        <v>49</v>
      </c>
      <c r="O221" s="63"/>
      <c r="P221" s="181">
        <f>O221*H221</f>
        <v>0</v>
      </c>
      <c r="Q221" s="181">
        <v>1.8380000000000001E-2</v>
      </c>
      <c r="R221" s="181">
        <f>Q221*H221</f>
        <v>0.47435104</v>
      </c>
      <c r="S221" s="181">
        <v>0</v>
      </c>
      <c r="T221" s="182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83" t="s">
        <v>140</v>
      </c>
      <c r="AT221" s="183" t="s">
        <v>135</v>
      </c>
      <c r="AU221" s="183" t="s">
        <v>87</v>
      </c>
      <c r="AY221" s="16" t="s">
        <v>132</v>
      </c>
      <c r="BE221" s="184">
        <f>IF(N221="základní",J221,0)</f>
        <v>0</v>
      </c>
      <c r="BF221" s="184">
        <f>IF(N221="snížená",J221,0)</f>
        <v>0</v>
      </c>
      <c r="BG221" s="184">
        <f>IF(N221="zákl. přenesená",J221,0)</f>
        <v>0</v>
      </c>
      <c r="BH221" s="184">
        <f>IF(N221="sníž. přenesená",J221,0)</f>
        <v>0</v>
      </c>
      <c r="BI221" s="184">
        <f>IF(N221="nulová",J221,0)</f>
        <v>0</v>
      </c>
      <c r="BJ221" s="16" t="s">
        <v>22</v>
      </c>
      <c r="BK221" s="184">
        <f>ROUND(I221*H221,2)</f>
        <v>0</v>
      </c>
      <c r="BL221" s="16" t="s">
        <v>140</v>
      </c>
      <c r="BM221" s="183" t="s">
        <v>901</v>
      </c>
    </row>
    <row r="222" spans="1:65" s="2" customFormat="1">
      <c r="A222" s="33"/>
      <c r="B222" s="34"/>
      <c r="C222" s="35"/>
      <c r="D222" s="185" t="s">
        <v>142</v>
      </c>
      <c r="E222" s="35"/>
      <c r="F222" s="186" t="s">
        <v>902</v>
      </c>
      <c r="G222" s="35"/>
      <c r="H222" s="35"/>
      <c r="I222" s="187"/>
      <c r="J222" s="35"/>
      <c r="K222" s="35"/>
      <c r="L222" s="38"/>
      <c r="M222" s="188"/>
      <c r="N222" s="189"/>
      <c r="O222" s="63"/>
      <c r="P222" s="63"/>
      <c r="Q222" s="63"/>
      <c r="R222" s="63"/>
      <c r="S222" s="63"/>
      <c r="T222" s="64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T222" s="16" t="s">
        <v>142</v>
      </c>
      <c r="AU222" s="16" t="s">
        <v>87</v>
      </c>
    </row>
    <row r="223" spans="1:65" s="2" customFormat="1" ht="24.2" customHeight="1">
      <c r="A223" s="33"/>
      <c r="B223" s="34"/>
      <c r="C223" s="172" t="s">
        <v>421</v>
      </c>
      <c r="D223" s="172" t="s">
        <v>135</v>
      </c>
      <c r="E223" s="173" t="s">
        <v>903</v>
      </c>
      <c r="F223" s="174" t="s">
        <v>904</v>
      </c>
      <c r="G223" s="175" t="s">
        <v>138</v>
      </c>
      <c r="H223" s="176">
        <v>167.67400000000001</v>
      </c>
      <c r="I223" s="177"/>
      <c r="J223" s="178">
        <f>ROUND(I223*H223,2)</f>
        <v>0</v>
      </c>
      <c r="K223" s="174" t="s">
        <v>139</v>
      </c>
      <c r="L223" s="38"/>
      <c r="M223" s="179" t="s">
        <v>20</v>
      </c>
      <c r="N223" s="180" t="s">
        <v>49</v>
      </c>
      <c r="O223" s="63"/>
      <c r="P223" s="181">
        <f>O223*H223</f>
        <v>0</v>
      </c>
      <c r="Q223" s="181">
        <v>1.8380000000000001E-2</v>
      </c>
      <c r="R223" s="181">
        <f>Q223*H223</f>
        <v>3.0818481200000001</v>
      </c>
      <c r="S223" s="181">
        <v>0</v>
      </c>
      <c r="T223" s="182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83" t="s">
        <v>140</v>
      </c>
      <c r="AT223" s="183" t="s">
        <v>135</v>
      </c>
      <c r="AU223" s="183" t="s">
        <v>87</v>
      </c>
      <c r="AY223" s="16" t="s">
        <v>132</v>
      </c>
      <c r="BE223" s="184">
        <f>IF(N223="základní",J223,0)</f>
        <v>0</v>
      </c>
      <c r="BF223" s="184">
        <f>IF(N223="snížená",J223,0)</f>
        <v>0</v>
      </c>
      <c r="BG223" s="184">
        <f>IF(N223="zákl. přenesená",J223,0)</f>
        <v>0</v>
      </c>
      <c r="BH223" s="184">
        <f>IF(N223="sníž. přenesená",J223,0)</f>
        <v>0</v>
      </c>
      <c r="BI223" s="184">
        <f>IF(N223="nulová",J223,0)</f>
        <v>0</v>
      </c>
      <c r="BJ223" s="16" t="s">
        <v>22</v>
      </c>
      <c r="BK223" s="184">
        <f>ROUND(I223*H223,2)</f>
        <v>0</v>
      </c>
      <c r="BL223" s="16" t="s">
        <v>140</v>
      </c>
      <c r="BM223" s="183" t="s">
        <v>905</v>
      </c>
    </row>
    <row r="224" spans="1:65" s="2" customFormat="1">
      <c r="A224" s="33"/>
      <c r="B224" s="34"/>
      <c r="C224" s="35"/>
      <c r="D224" s="185" t="s">
        <v>142</v>
      </c>
      <c r="E224" s="35"/>
      <c r="F224" s="186" t="s">
        <v>906</v>
      </c>
      <c r="G224" s="35"/>
      <c r="H224" s="35"/>
      <c r="I224" s="187"/>
      <c r="J224" s="35"/>
      <c r="K224" s="35"/>
      <c r="L224" s="38"/>
      <c r="M224" s="188"/>
      <c r="N224" s="189"/>
      <c r="O224" s="63"/>
      <c r="P224" s="63"/>
      <c r="Q224" s="63"/>
      <c r="R224" s="63"/>
      <c r="S224" s="63"/>
      <c r="T224" s="64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T224" s="16" t="s">
        <v>142</v>
      </c>
      <c r="AU224" s="16" t="s">
        <v>87</v>
      </c>
    </row>
    <row r="225" spans="1:65" s="2" customFormat="1" ht="16.5" customHeight="1">
      <c r="A225" s="33"/>
      <c r="B225" s="34"/>
      <c r="C225" s="172" t="s">
        <v>428</v>
      </c>
      <c r="D225" s="172" t="s">
        <v>135</v>
      </c>
      <c r="E225" s="173" t="s">
        <v>144</v>
      </c>
      <c r="F225" s="174" t="s">
        <v>145</v>
      </c>
      <c r="G225" s="175" t="s">
        <v>138</v>
      </c>
      <c r="H225" s="176">
        <v>59.308</v>
      </c>
      <c r="I225" s="177"/>
      <c r="J225" s="178">
        <f>ROUND(I225*H225,2)</f>
        <v>0</v>
      </c>
      <c r="K225" s="174" t="s">
        <v>139</v>
      </c>
      <c r="L225" s="38"/>
      <c r="M225" s="179" t="s">
        <v>20</v>
      </c>
      <c r="N225" s="180" t="s">
        <v>49</v>
      </c>
      <c r="O225" s="63"/>
      <c r="P225" s="181">
        <f>O225*H225</f>
        <v>0</v>
      </c>
      <c r="Q225" s="181">
        <v>3.3579999999999999E-2</v>
      </c>
      <c r="R225" s="181">
        <f>Q225*H225</f>
        <v>1.9915626399999999</v>
      </c>
      <c r="S225" s="181">
        <v>0</v>
      </c>
      <c r="T225" s="182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83" t="s">
        <v>140</v>
      </c>
      <c r="AT225" s="183" t="s">
        <v>135</v>
      </c>
      <c r="AU225" s="183" t="s">
        <v>87</v>
      </c>
      <c r="AY225" s="16" t="s">
        <v>132</v>
      </c>
      <c r="BE225" s="184">
        <f>IF(N225="základní",J225,0)</f>
        <v>0</v>
      </c>
      <c r="BF225" s="184">
        <f>IF(N225="snížená",J225,0)</f>
        <v>0</v>
      </c>
      <c r="BG225" s="184">
        <f>IF(N225="zákl. přenesená",J225,0)</f>
        <v>0</v>
      </c>
      <c r="BH225" s="184">
        <f>IF(N225="sníž. přenesená",J225,0)</f>
        <v>0</v>
      </c>
      <c r="BI225" s="184">
        <f>IF(N225="nulová",J225,0)</f>
        <v>0</v>
      </c>
      <c r="BJ225" s="16" t="s">
        <v>22</v>
      </c>
      <c r="BK225" s="184">
        <f>ROUND(I225*H225,2)</f>
        <v>0</v>
      </c>
      <c r="BL225" s="16" t="s">
        <v>140</v>
      </c>
      <c r="BM225" s="183" t="s">
        <v>907</v>
      </c>
    </row>
    <row r="226" spans="1:65" s="2" customFormat="1">
      <c r="A226" s="33"/>
      <c r="B226" s="34"/>
      <c r="C226" s="35"/>
      <c r="D226" s="185" t="s">
        <v>142</v>
      </c>
      <c r="E226" s="35"/>
      <c r="F226" s="186" t="s">
        <v>147</v>
      </c>
      <c r="G226" s="35"/>
      <c r="H226" s="35"/>
      <c r="I226" s="187"/>
      <c r="J226" s="35"/>
      <c r="K226" s="35"/>
      <c r="L226" s="38"/>
      <c r="M226" s="188"/>
      <c r="N226" s="189"/>
      <c r="O226" s="63"/>
      <c r="P226" s="63"/>
      <c r="Q226" s="63"/>
      <c r="R226" s="63"/>
      <c r="S226" s="63"/>
      <c r="T226" s="64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T226" s="16" t="s">
        <v>142</v>
      </c>
      <c r="AU226" s="16" t="s">
        <v>87</v>
      </c>
    </row>
    <row r="227" spans="1:65" s="2" customFormat="1" ht="33" customHeight="1">
      <c r="A227" s="33"/>
      <c r="B227" s="34"/>
      <c r="C227" s="172" t="s">
        <v>434</v>
      </c>
      <c r="D227" s="172" t="s">
        <v>135</v>
      </c>
      <c r="E227" s="173" t="s">
        <v>908</v>
      </c>
      <c r="F227" s="174" t="s">
        <v>909</v>
      </c>
      <c r="G227" s="175" t="s">
        <v>138</v>
      </c>
      <c r="H227" s="176">
        <v>169.143</v>
      </c>
      <c r="I227" s="177"/>
      <c r="J227" s="178">
        <f>ROUND(I227*H227,2)</f>
        <v>0</v>
      </c>
      <c r="K227" s="174" t="s">
        <v>139</v>
      </c>
      <c r="L227" s="38"/>
      <c r="M227" s="179" t="s">
        <v>20</v>
      </c>
      <c r="N227" s="180" t="s">
        <v>49</v>
      </c>
      <c r="O227" s="63"/>
      <c r="P227" s="181">
        <f>O227*H227</f>
        <v>0</v>
      </c>
      <c r="Q227" s="181">
        <v>1.8380000000000001E-2</v>
      </c>
      <c r="R227" s="181">
        <f>Q227*H227</f>
        <v>3.1088483400000002</v>
      </c>
      <c r="S227" s="181">
        <v>0</v>
      </c>
      <c r="T227" s="182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83" t="s">
        <v>140</v>
      </c>
      <c r="AT227" s="183" t="s">
        <v>135</v>
      </c>
      <c r="AU227" s="183" t="s">
        <v>87</v>
      </c>
      <c r="AY227" s="16" t="s">
        <v>132</v>
      </c>
      <c r="BE227" s="184">
        <f>IF(N227="základní",J227,0)</f>
        <v>0</v>
      </c>
      <c r="BF227" s="184">
        <f>IF(N227="snížená",J227,0)</f>
        <v>0</v>
      </c>
      <c r="BG227" s="184">
        <f>IF(N227="zákl. přenesená",J227,0)</f>
        <v>0</v>
      </c>
      <c r="BH227" s="184">
        <f>IF(N227="sníž. přenesená",J227,0)</f>
        <v>0</v>
      </c>
      <c r="BI227" s="184">
        <f>IF(N227="nulová",J227,0)</f>
        <v>0</v>
      </c>
      <c r="BJ227" s="16" t="s">
        <v>22</v>
      </c>
      <c r="BK227" s="184">
        <f>ROUND(I227*H227,2)</f>
        <v>0</v>
      </c>
      <c r="BL227" s="16" t="s">
        <v>140</v>
      </c>
      <c r="BM227" s="183" t="s">
        <v>910</v>
      </c>
    </row>
    <row r="228" spans="1:65" s="2" customFormat="1">
      <c r="A228" s="33"/>
      <c r="B228" s="34"/>
      <c r="C228" s="35"/>
      <c r="D228" s="185" t="s">
        <v>142</v>
      </c>
      <c r="E228" s="35"/>
      <c r="F228" s="186" t="s">
        <v>911</v>
      </c>
      <c r="G228" s="35"/>
      <c r="H228" s="35"/>
      <c r="I228" s="187"/>
      <c r="J228" s="35"/>
      <c r="K228" s="35"/>
      <c r="L228" s="38"/>
      <c r="M228" s="188"/>
      <c r="N228" s="189"/>
      <c r="O228" s="63"/>
      <c r="P228" s="63"/>
      <c r="Q228" s="63"/>
      <c r="R228" s="63"/>
      <c r="S228" s="63"/>
      <c r="T228" s="64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T228" s="16" t="s">
        <v>142</v>
      </c>
      <c r="AU228" s="16" t="s">
        <v>87</v>
      </c>
    </row>
    <row r="229" spans="1:65" s="2" customFormat="1" ht="24.2" customHeight="1">
      <c r="A229" s="33"/>
      <c r="B229" s="34"/>
      <c r="C229" s="172" t="s">
        <v>439</v>
      </c>
      <c r="D229" s="172" t="s">
        <v>135</v>
      </c>
      <c r="E229" s="173" t="s">
        <v>912</v>
      </c>
      <c r="F229" s="174" t="s">
        <v>913</v>
      </c>
      <c r="G229" s="175" t="s">
        <v>138</v>
      </c>
      <c r="H229" s="176">
        <v>3.085</v>
      </c>
      <c r="I229" s="177"/>
      <c r="J229" s="178">
        <f>ROUND(I229*H229,2)</f>
        <v>0</v>
      </c>
      <c r="K229" s="174" t="s">
        <v>139</v>
      </c>
      <c r="L229" s="38"/>
      <c r="M229" s="179" t="s">
        <v>20</v>
      </c>
      <c r="N229" s="180" t="s">
        <v>49</v>
      </c>
      <c r="O229" s="63"/>
      <c r="P229" s="181">
        <f>O229*H229</f>
        <v>0</v>
      </c>
      <c r="Q229" s="181">
        <v>1.4E-3</v>
      </c>
      <c r="R229" s="181">
        <f>Q229*H229</f>
        <v>4.3189999999999999E-3</v>
      </c>
      <c r="S229" s="181">
        <v>0</v>
      </c>
      <c r="T229" s="182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83" t="s">
        <v>140</v>
      </c>
      <c r="AT229" s="183" t="s">
        <v>135</v>
      </c>
      <c r="AU229" s="183" t="s">
        <v>87</v>
      </c>
      <c r="AY229" s="16" t="s">
        <v>132</v>
      </c>
      <c r="BE229" s="184">
        <f>IF(N229="základní",J229,0)</f>
        <v>0</v>
      </c>
      <c r="BF229" s="184">
        <f>IF(N229="snížená",J229,0)</f>
        <v>0</v>
      </c>
      <c r="BG229" s="184">
        <f>IF(N229="zákl. přenesená",J229,0)</f>
        <v>0</v>
      </c>
      <c r="BH229" s="184">
        <f>IF(N229="sníž. přenesená",J229,0)</f>
        <v>0</v>
      </c>
      <c r="BI229" s="184">
        <f>IF(N229="nulová",J229,0)</f>
        <v>0</v>
      </c>
      <c r="BJ229" s="16" t="s">
        <v>22</v>
      </c>
      <c r="BK229" s="184">
        <f>ROUND(I229*H229,2)</f>
        <v>0</v>
      </c>
      <c r="BL229" s="16" t="s">
        <v>140</v>
      </c>
      <c r="BM229" s="183" t="s">
        <v>914</v>
      </c>
    </row>
    <row r="230" spans="1:65" s="2" customFormat="1">
      <c r="A230" s="33"/>
      <c r="B230" s="34"/>
      <c r="C230" s="35"/>
      <c r="D230" s="185" t="s">
        <v>142</v>
      </c>
      <c r="E230" s="35"/>
      <c r="F230" s="186" t="s">
        <v>915</v>
      </c>
      <c r="G230" s="35"/>
      <c r="H230" s="35"/>
      <c r="I230" s="187"/>
      <c r="J230" s="35"/>
      <c r="K230" s="35"/>
      <c r="L230" s="38"/>
      <c r="M230" s="188"/>
      <c r="N230" s="189"/>
      <c r="O230" s="63"/>
      <c r="P230" s="63"/>
      <c r="Q230" s="63"/>
      <c r="R230" s="63"/>
      <c r="S230" s="63"/>
      <c r="T230" s="64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T230" s="16" t="s">
        <v>142</v>
      </c>
      <c r="AU230" s="16" t="s">
        <v>87</v>
      </c>
    </row>
    <row r="231" spans="1:65" s="2" customFormat="1" ht="21.75" customHeight="1">
      <c r="A231" s="33"/>
      <c r="B231" s="34"/>
      <c r="C231" s="172" t="s">
        <v>443</v>
      </c>
      <c r="D231" s="172" t="s">
        <v>135</v>
      </c>
      <c r="E231" s="173" t="s">
        <v>916</v>
      </c>
      <c r="F231" s="174" t="s">
        <v>917</v>
      </c>
      <c r="G231" s="175" t="s">
        <v>138</v>
      </c>
      <c r="H231" s="176">
        <v>3.085</v>
      </c>
      <c r="I231" s="177"/>
      <c r="J231" s="178">
        <f>ROUND(I231*H231,2)</f>
        <v>0</v>
      </c>
      <c r="K231" s="174" t="s">
        <v>139</v>
      </c>
      <c r="L231" s="38"/>
      <c r="M231" s="179" t="s">
        <v>20</v>
      </c>
      <c r="N231" s="180" t="s">
        <v>49</v>
      </c>
      <c r="O231" s="63"/>
      <c r="P231" s="181">
        <f>O231*H231</f>
        <v>0</v>
      </c>
      <c r="Q231" s="181">
        <v>4.3800000000000002E-3</v>
      </c>
      <c r="R231" s="181">
        <f>Q231*H231</f>
        <v>1.35123E-2</v>
      </c>
      <c r="S231" s="181">
        <v>0</v>
      </c>
      <c r="T231" s="182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83" t="s">
        <v>140</v>
      </c>
      <c r="AT231" s="183" t="s">
        <v>135</v>
      </c>
      <c r="AU231" s="183" t="s">
        <v>87</v>
      </c>
      <c r="AY231" s="16" t="s">
        <v>132</v>
      </c>
      <c r="BE231" s="184">
        <f>IF(N231="základní",J231,0)</f>
        <v>0</v>
      </c>
      <c r="BF231" s="184">
        <f>IF(N231="snížená",J231,0)</f>
        <v>0</v>
      </c>
      <c r="BG231" s="184">
        <f>IF(N231="zákl. přenesená",J231,0)</f>
        <v>0</v>
      </c>
      <c r="BH231" s="184">
        <f>IF(N231="sníž. přenesená",J231,0)</f>
        <v>0</v>
      </c>
      <c r="BI231" s="184">
        <f>IF(N231="nulová",J231,0)</f>
        <v>0</v>
      </c>
      <c r="BJ231" s="16" t="s">
        <v>22</v>
      </c>
      <c r="BK231" s="184">
        <f>ROUND(I231*H231,2)</f>
        <v>0</v>
      </c>
      <c r="BL231" s="16" t="s">
        <v>140</v>
      </c>
      <c r="BM231" s="183" t="s">
        <v>918</v>
      </c>
    </row>
    <row r="232" spans="1:65" s="2" customFormat="1">
      <c r="A232" s="33"/>
      <c r="B232" s="34"/>
      <c r="C232" s="35"/>
      <c r="D232" s="185" t="s">
        <v>142</v>
      </c>
      <c r="E232" s="35"/>
      <c r="F232" s="186" t="s">
        <v>919</v>
      </c>
      <c r="G232" s="35"/>
      <c r="H232" s="35"/>
      <c r="I232" s="187"/>
      <c r="J232" s="35"/>
      <c r="K232" s="35"/>
      <c r="L232" s="38"/>
      <c r="M232" s="188"/>
      <c r="N232" s="189"/>
      <c r="O232" s="63"/>
      <c r="P232" s="63"/>
      <c r="Q232" s="63"/>
      <c r="R232" s="63"/>
      <c r="S232" s="63"/>
      <c r="T232" s="64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T232" s="16" t="s">
        <v>142</v>
      </c>
      <c r="AU232" s="16" t="s">
        <v>87</v>
      </c>
    </row>
    <row r="233" spans="1:65" s="2" customFormat="1" ht="16.5" customHeight="1">
      <c r="A233" s="33"/>
      <c r="B233" s="34"/>
      <c r="C233" s="172" t="s">
        <v>448</v>
      </c>
      <c r="D233" s="172" t="s">
        <v>135</v>
      </c>
      <c r="E233" s="173" t="s">
        <v>920</v>
      </c>
      <c r="F233" s="174" t="s">
        <v>921</v>
      </c>
      <c r="G233" s="175" t="s">
        <v>138</v>
      </c>
      <c r="H233" s="176">
        <v>10.064</v>
      </c>
      <c r="I233" s="177"/>
      <c r="J233" s="178">
        <f>ROUND(I233*H233,2)</f>
        <v>0</v>
      </c>
      <c r="K233" s="174" t="s">
        <v>139</v>
      </c>
      <c r="L233" s="38"/>
      <c r="M233" s="179" t="s">
        <v>20</v>
      </c>
      <c r="N233" s="180" t="s">
        <v>49</v>
      </c>
      <c r="O233" s="63"/>
      <c r="P233" s="181">
        <f>O233*H233</f>
        <v>0</v>
      </c>
      <c r="Q233" s="181">
        <v>2.6360000000000001E-2</v>
      </c>
      <c r="R233" s="181">
        <f>Q233*H233</f>
        <v>0.26528704000000003</v>
      </c>
      <c r="S233" s="181">
        <v>0</v>
      </c>
      <c r="T233" s="182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83" t="s">
        <v>140</v>
      </c>
      <c r="AT233" s="183" t="s">
        <v>135</v>
      </c>
      <c r="AU233" s="183" t="s">
        <v>87</v>
      </c>
      <c r="AY233" s="16" t="s">
        <v>132</v>
      </c>
      <c r="BE233" s="184">
        <f>IF(N233="základní",J233,0)</f>
        <v>0</v>
      </c>
      <c r="BF233" s="184">
        <f>IF(N233="snížená",J233,0)</f>
        <v>0</v>
      </c>
      <c r="BG233" s="184">
        <f>IF(N233="zákl. přenesená",J233,0)</f>
        <v>0</v>
      </c>
      <c r="BH233" s="184">
        <f>IF(N233="sníž. přenesená",J233,0)</f>
        <v>0</v>
      </c>
      <c r="BI233" s="184">
        <f>IF(N233="nulová",J233,0)</f>
        <v>0</v>
      </c>
      <c r="BJ233" s="16" t="s">
        <v>22</v>
      </c>
      <c r="BK233" s="184">
        <f>ROUND(I233*H233,2)</f>
        <v>0</v>
      </c>
      <c r="BL233" s="16" t="s">
        <v>140</v>
      </c>
      <c r="BM233" s="183" t="s">
        <v>922</v>
      </c>
    </row>
    <row r="234" spans="1:65" s="2" customFormat="1">
      <c r="A234" s="33"/>
      <c r="B234" s="34"/>
      <c r="C234" s="35"/>
      <c r="D234" s="185" t="s">
        <v>142</v>
      </c>
      <c r="E234" s="35"/>
      <c r="F234" s="186" t="s">
        <v>923</v>
      </c>
      <c r="G234" s="35"/>
      <c r="H234" s="35"/>
      <c r="I234" s="187"/>
      <c r="J234" s="35"/>
      <c r="K234" s="35"/>
      <c r="L234" s="38"/>
      <c r="M234" s="188"/>
      <c r="N234" s="189"/>
      <c r="O234" s="63"/>
      <c r="P234" s="63"/>
      <c r="Q234" s="63"/>
      <c r="R234" s="63"/>
      <c r="S234" s="63"/>
      <c r="T234" s="64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T234" s="16" t="s">
        <v>142</v>
      </c>
      <c r="AU234" s="16" t="s">
        <v>87</v>
      </c>
    </row>
    <row r="235" spans="1:65" s="2" customFormat="1" ht="16.5" customHeight="1">
      <c r="A235" s="33"/>
      <c r="B235" s="34"/>
      <c r="C235" s="172" t="s">
        <v>453</v>
      </c>
      <c r="D235" s="172" t="s">
        <v>135</v>
      </c>
      <c r="E235" s="173" t="s">
        <v>924</v>
      </c>
      <c r="F235" s="174" t="s">
        <v>925</v>
      </c>
      <c r="G235" s="175" t="s">
        <v>138</v>
      </c>
      <c r="H235" s="176">
        <v>10.064</v>
      </c>
      <c r="I235" s="177"/>
      <c r="J235" s="178">
        <f>ROUND(I235*H235,2)</f>
        <v>0</v>
      </c>
      <c r="K235" s="174" t="s">
        <v>926</v>
      </c>
      <c r="L235" s="38"/>
      <c r="M235" s="179" t="s">
        <v>20</v>
      </c>
      <c r="N235" s="180" t="s">
        <v>49</v>
      </c>
      <c r="O235" s="63"/>
      <c r="P235" s="181">
        <f>O235*H235</f>
        <v>0</v>
      </c>
      <c r="Q235" s="181">
        <v>2.6360000000000001E-2</v>
      </c>
      <c r="R235" s="181">
        <f>Q235*H235</f>
        <v>0.26528704000000003</v>
      </c>
      <c r="S235" s="181">
        <v>0</v>
      </c>
      <c r="T235" s="182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83" t="s">
        <v>140</v>
      </c>
      <c r="AT235" s="183" t="s">
        <v>135</v>
      </c>
      <c r="AU235" s="183" t="s">
        <v>87</v>
      </c>
      <c r="AY235" s="16" t="s">
        <v>132</v>
      </c>
      <c r="BE235" s="184">
        <f>IF(N235="základní",J235,0)</f>
        <v>0</v>
      </c>
      <c r="BF235" s="184">
        <f>IF(N235="snížená",J235,0)</f>
        <v>0</v>
      </c>
      <c r="BG235" s="184">
        <f>IF(N235="zákl. přenesená",J235,0)</f>
        <v>0</v>
      </c>
      <c r="BH235" s="184">
        <f>IF(N235="sníž. přenesená",J235,0)</f>
        <v>0</v>
      </c>
      <c r="BI235" s="184">
        <f>IF(N235="nulová",J235,0)</f>
        <v>0</v>
      </c>
      <c r="BJ235" s="16" t="s">
        <v>22</v>
      </c>
      <c r="BK235" s="184">
        <f>ROUND(I235*H235,2)</f>
        <v>0</v>
      </c>
      <c r="BL235" s="16" t="s">
        <v>140</v>
      </c>
      <c r="BM235" s="183" t="s">
        <v>927</v>
      </c>
    </row>
    <row r="236" spans="1:65" s="2" customFormat="1" ht="16.5" customHeight="1">
      <c r="A236" s="33"/>
      <c r="B236" s="34"/>
      <c r="C236" s="172" t="s">
        <v>458</v>
      </c>
      <c r="D236" s="172" t="s">
        <v>135</v>
      </c>
      <c r="E236" s="173" t="s">
        <v>928</v>
      </c>
      <c r="F236" s="174" t="s">
        <v>929</v>
      </c>
      <c r="G236" s="175" t="s">
        <v>138</v>
      </c>
      <c r="H236" s="176">
        <v>116.753</v>
      </c>
      <c r="I236" s="177"/>
      <c r="J236" s="178">
        <f>ROUND(I236*H236,2)</f>
        <v>0</v>
      </c>
      <c r="K236" s="174" t="s">
        <v>139</v>
      </c>
      <c r="L236" s="38"/>
      <c r="M236" s="179" t="s">
        <v>20</v>
      </c>
      <c r="N236" s="180" t="s">
        <v>49</v>
      </c>
      <c r="O236" s="63"/>
      <c r="P236" s="181">
        <f>O236*H236</f>
        <v>0</v>
      </c>
      <c r="Q236" s="181">
        <v>2.5999999999999998E-4</v>
      </c>
      <c r="R236" s="181">
        <f>Q236*H236</f>
        <v>3.0355779999999999E-2</v>
      </c>
      <c r="S236" s="181">
        <v>0</v>
      </c>
      <c r="T236" s="182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83" t="s">
        <v>140</v>
      </c>
      <c r="AT236" s="183" t="s">
        <v>135</v>
      </c>
      <c r="AU236" s="183" t="s">
        <v>87</v>
      </c>
      <c r="AY236" s="16" t="s">
        <v>132</v>
      </c>
      <c r="BE236" s="184">
        <f>IF(N236="základní",J236,0)</f>
        <v>0</v>
      </c>
      <c r="BF236" s="184">
        <f>IF(N236="snížená",J236,0)</f>
        <v>0</v>
      </c>
      <c r="BG236" s="184">
        <f>IF(N236="zákl. přenesená",J236,0)</f>
        <v>0</v>
      </c>
      <c r="BH236" s="184">
        <f>IF(N236="sníž. přenesená",J236,0)</f>
        <v>0</v>
      </c>
      <c r="BI236" s="184">
        <f>IF(N236="nulová",J236,0)</f>
        <v>0</v>
      </c>
      <c r="BJ236" s="16" t="s">
        <v>22</v>
      </c>
      <c r="BK236" s="184">
        <f>ROUND(I236*H236,2)</f>
        <v>0</v>
      </c>
      <c r="BL236" s="16" t="s">
        <v>140</v>
      </c>
      <c r="BM236" s="183" t="s">
        <v>930</v>
      </c>
    </row>
    <row r="237" spans="1:65" s="2" customFormat="1">
      <c r="A237" s="33"/>
      <c r="B237" s="34"/>
      <c r="C237" s="35"/>
      <c r="D237" s="185" t="s">
        <v>142</v>
      </c>
      <c r="E237" s="35"/>
      <c r="F237" s="186" t="s">
        <v>931</v>
      </c>
      <c r="G237" s="35"/>
      <c r="H237" s="35"/>
      <c r="I237" s="187"/>
      <c r="J237" s="35"/>
      <c r="K237" s="35"/>
      <c r="L237" s="38"/>
      <c r="M237" s="188"/>
      <c r="N237" s="189"/>
      <c r="O237" s="63"/>
      <c r="P237" s="63"/>
      <c r="Q237" s="63"/>
      <c r="R237" s="63"/>
      <c r="S237" s="63"/>
      <c r="T237" s="64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T237" s="16" t="s">
        <v>142</v>
      </c>
      <c r="AU237" s="16" t="s">
        <v>87</v>
      </c>
    </row>
    <row r="238" spans="1:65" s="2" customFormat="1" ht="21.75" customHeight="1">
      <c r="A238" s="33"/>
      <c r="B238" s="34"/>
      <c r="C238" s="172" t="s">
        <v>463</v>
      </c>
      <c r="D238" s="172" t="s">
        <v>135</v>
      </c>
      <c r="E238" s="173" t="s">
        <v>932</v>
      </c>
      <c r="F238" s="174" t="s">
        <v>933</v>
      </c>
      <c r="G238" s="175" t="s">
        <v>138</v>
      </c>
      <c r="H238" s="176">
        <v>116.753</v>
      </c>
      <c r="I238" s="177"/>
      <c r="J238" s="178">
        <f>ROUND(I238*H238,2)</f>
        <v>0</v>
      </c>
      <c r="K238" s="174" t="s">
        <v>139</v>
      </c>
      <c r="L238" s="38"/>
      <c r="M238" s="179" t="s">
        <v>20</v>
      </c>
      <c r="N238" s="180" t="s">
        <v>49</v>
      </c>
      <c r="O238" s="63"/>
      <c r="P238" s="181">
        <f>O238*H238</f>
        <v>0</v>
      </c>
      <c r="Q238" s="181">
        <v>4.3800000000000002E-3</v>
      </c>
      <c r="R238" s="181">
        <f>Q238*H238</f>
        <v>0.51137814000000004</v>
      </c>
      <c r="S238" s="181">
        <v>0</v>
      </c>
      <c r="T238" s="182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83" t="s">
        <v>140</v>
      </c>
      <c r="AT238" s="183" t="s">
        <v>135</v>
      </c>
      <c r="AU238" s="183" t="s">
        <v>87</v>
      </c>
      <c r="AY238" s="16" t="s">
        <v>132</v>
      </c>
      <c r="BE238" s="184">
        <f>IF(N238="základní",J238,0)</f>
        <v>0</v>
      </c>
      <c r="BF238" s="184">
        <f>IF(N238="snížená",J238,0)</f>
        <v>0</v>
      </c>
      <c r="BG238" s="184">
        <f>IF(N238="zákl. přenesená",J238,0)</f>
        <v>0</v>
      </c>
      <c r="BH238" s="184">
        <f>IF(N238="sníž. přenesená",J238,0)</f>
        <v>0</v>
      </c>
      <c r="BI238" s="184">
        <f>IF(N238="nulová",J238,0)</f>
        <v>0</v>
      </c>
      <c r="BJ238" s="16" t="s">
        <v>22</v>
      </c>
      <c r="BK238" s="184">
        <f>ROUND(I238*H238,2)</f>
        <v>0</v>
      </c>
      <c r="BL238" s="16" t="s">
        <v>140</v>
      </c>
      <c r="BM238" s="183" t="s">
        <v>934</v>
      </c>
    </row>
    <row r="239" spans="1:65" s="2" customFormat="1">
      <c r="A239" s="33"/>
      <c r="B239" s="34"/>
      <c r="C239" s="35"/>
      <c r="D239" s="185" t="s">
        <v>142</v>
      </c>
      <c r="E239" s="35"/>
      <c r="F239" s="186" t="s">
        <v>935</v>
      </c>
      <c r="G239" s="35"/>
      <c r="H239" s="35"/>
      <c r="I239" s="187"/>
      <c r="J239" s="35"/>
      <c r="K239" s="35"/>
      <c r="L239" s="38"/>
      <c r="M239" s="188"/>
      <c r="N239" s="189"/>
      <c r="O239" s="63"/>
      <c r="P239" s="63"/>
      <c r="Q239" s="63"/>
      <c r="R239" s="63"/>
      <c r="S239" s="63"/>
      <c r="T239" s="64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T239" s="16" t="s">
        <v>142</v>
      </c>
      <c r="AU239" s="16" t="s">
        <v>87</v>
      </c>
    </row>
    <row r="240" spans="1:65" s="2" customFormat="1" ht="33" customHeight="1">
      <c r="A240" s="33"/>
      <c r="B240" s="34"/>
      <c r="C240" s="172" t="s">
        <v>468</v>
      </c>
      <c r="D240" s="172" t="s">
        <v>135</v>
      </c>
      <c r="E240" s="173" t="s">
        <v>936</v>
      </c>
      <c r="F240" s="174" t="s">
        <v>937</v>
      </c>
      <c r="G240" s="175" t="s">
        <v>286</v>
      </c>
      <c r="H240" s="176">
        <v>18.2</v>
      </c>
      <c r="I240" s="177"/>
      <c r="J240" s="178">
        <f>ROUND(I240*H240,2)</f>
        <v>0</v>
      </c>
      <c r="K240" s="174" t="s">
        <v>139</v>
      </c>
      <c r="L240" s="38"/>
      <c r="M240" s="179" t="s">
        <v>20</v>
      </c>
      <c r="N240" s="180" t="s">
        <v>49</v>
      </c>
      <c r="O240" s="63"/>
      <c r="P240" s="181">
        <f>O240*H240</f>
        <v>0</v>
      </c>
      <c r="Q240" s="181">
        <v>0</v>
      </c>
      <c r="R240" s="181">
        <f>Q240*H240</f>
        <v>0</v>
      </c>
      <c r="S240" s="181">
        <v>0</v>
      </c>
      <c r="T240" s="182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83" t="s">
        <v>140</v>
      </c>
      <c r="AT240" s="183" t="s">
        <v>135</v>
      </c>
      <c r="AU240" s="183" t="s">
        <v>87</v>
      </c>
      <c r="AY240" s="16" t="s">
        <v>132</v>
      </c>
      <c r="BE240" s="184">
        <f>IF(N240="základní",J240,0)</f>
        <v>0</v>
      </c>
      <c r="BF240" s="184">
        <f>IF(N240="snížená",J240,0)</f>
        <v>0</v>
      </c>
      <c r="BG240" s="184">
        <f>IF(N240="zákl. přenesená",J240,0)</f>
        <v>0</v>
      </c>
      <c r="BH240" s="184">
        <f>IF(N240="sníž. přenesená",J240,0)</f>
        <v>0</v>
      </c>
      <c r="BI240" s="184">
        <f>IF(N240="nulová",J240,0)</f>
        <v>0</v>
      </c>
      <c r="BJ240" s="16" t="s">
        <v>22</v>
      </c>
      <c r="BK240" s="184">
        <f>ROUND(I240*H240,2)</f>
        <v>0</v>
      </c>
      <c r="BL240" s="16" t="s">
        <v>140</v>
      </c>
      <c r="BM240" s="183" t="s">
        <v>938</v>
      </c>
    </row>
    <row r="241" spans="1:65" s="2" customFormat="1">
      <c r="A241" s="33"/>
      <c r="B241" s="34"/>
      <c r="C241" s="35"/>
      <c r="D241" s="185" t="s">
        <v>142</v>
      </c>
      <c r="E241" s="35"/>
      <c r="F241" s="186" t="s">
        <v>939</v>
      </c>
      <c r="G241" s="35"/>
      <c r="H241" s="35"/>
      <c r="I241" s="187"/>
      <c r="J241" s="35"/>
      <c r="K241" s="35"/>
      <c r="L241" s="38"/>
      <c r="M241" s="188"/>
      <c r="N241" s="189"/>
      <c r="O241" s="63"/>
      <c r="P241" s="63"/>
      <c r="Q241" s="63"/>
      <c r="R241" s="63"/>
      <c r="S241" s="63"/>
      <c r="T241" s="64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T241" s="16" t="s">
        <v>142</v>
      </c>
      <c r="AU241" s="16" t="s">
        <v>87</v>
      </c>
    </row>
    <row r="242" spans="1:65" s="2" customFormat="1" ht="16.5" customHeight="1">
      <c r="A242" s="33"/>
      <c r="B242" s="34"/>
      <c r="C242" s="190" t="s">
        <v>473</v>
      </c>
      <c r="D242" s="190" t="s">
        <v>180</v>
      </c>
      <c r="E242" s="191" t="s">
        <v>940</v>
      </c>
      <c r="F242" s="192" t="s">
        <v>941</v>
      </c>
      <c r="G242" s="193" t="s">
        <v>286</v>
      </c>
      <c r="H242" s="194">
        <v>19.11</v>
      </c>
      <c r="I242" s="195"/>
      <c r="J242" s="196">
        <f>ROUND(I242*H242,2)</f>
        <v>0</v>
      </c>
      <c r="K242" s="192" t="s">
        <v>139</v>
      </c>
      <c r="L242" s="197"/>
      <c r="M242" s="198" t="s">
        <v>20</v>
      </c>
      <c r="N242" s="199" t="s">
        <v>49</v>
      </c>
      <c r="O242" s="63"/>
      <c r="P242" s="181">
        <f>O242*H242</f>
        <v>0</v>
      </c>
      <c r="Q242" s="181">
        <v>4.0000000000000003E-5</v>
      </c>
      <c r="R242" s="181">
        <f>Q242*H242</f>
        <v>7.6440000000000004E-4</v>
      </c>
      <c r="S242" s="181">
        <v>0</v>
      </c>
      <c r="T242" s="182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83" t="s">
        <v>173</v>
      </c>
      <c r="AT242" s="183" t="s">
        <v>180</v>
      </c>
      <c r="AU242" s="183" t="s">
        <v>87</v>
      </c>
      <c r="AY242" s="16" t="s">
        <v>132</v>
      </c>
      <c r="BE242" s="184">
        <f>IF(N242="základní",J242,0)</f>
        <v>0</v>
      </c>
      <c r="BF242" s="184">
        <f>IF(N242="snížená",J242,0)</f>
        <v>0</v>
      </c>
      <c r="BG242" s="184">
        <f>IF(N242="zákl. přenesená",J242,0)</f>
        <v>0</v>
      </c>
      <c r="BH242" s="184">
        <f>IF(N242="sníž. přenesená",J242,0)</f>
        <v>0</v>
      </c>
      <c r="BI242" s="184">
        <f>IF(N242="nulová",J242,0)</f>
        <v>0</v>
      </c>
      <c r="BJ242" s="16" t="s">
        <v>22</v>
      </c>
      <c r="BK242" s="184">
        <f>ROUND(I242*H242,2)</f>
        <v>0</v>
      </c>
      <c r="BL242" s="16" t="s">
        <v>140</v>
      </c>
      <c r="BM242" s="183" t="s">
        <v>942</v>
      </c>
    </row>
    <row r="243" spans="1:65" s="2" customFormat="1" ht="24.2" customHeight="1">
      <c r="A243" s="33"/>
      <c r="B243" s="34"/>
      <c r="C243" s="172" t="s">
        <v>478</v>
      </c>
      <c r="D243" s="172" t="s">
        <v>135</v>
      </c>
      <c r="E243" s="173" t="s">
        <v>943</v>
      </c>
      <c r="F243" s="174" t="s">
        <v>944</v>
      </c>
      <c r="G243" s="175" t="s">
        <v>138</v>
      </c>
      <c r="H243" s="176">
        <v>116.753</v>
      </c>
      <c r="I243" s="177"/>
      <c r="J243" s="178">
        <f>ROUND(I243*H243,2)</f>
        <v>0</v>
      </c>
      <c r="K243" s="174" t="s">
        <v>139</v>
      </c>
      <c r="L243" s="38"/>
      <c r="M243" s="179" t="s">
        <v>20</v>
      </c>
      <c r="N243" s="180" t="s">
        <v>49</v>
      </c>
      <c r="O243" s="63"/>
      <c r="P243" s="181">
        <f>O243*H243</f>
        <v>0</v>
      </c>
      <c r="Q243" s="181">
        <v>3.3E-3</v>
      </c>
      <c r="R243" s="181">
        <f>Q243*H243</f>
        <v>0.38528489999999999</v>
      </c>
      <c r="S243" s="181">
        <v>0</v>
      </c>
      <c r="T243" s="182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83" t="s">
        <v>140</v>
      </c>
      <c r="AT243" s="183" t="s">
        <v>135</v>
      </c>
      <c r="AU243" s="183" t="s">
        <v>87</v>
      </c>
      <c r="AY243" s="16" t="s">
        <v>132</v>
      </c>
      <c r="BE243" s="184">
        <f>IF(N243="základní",J243,0)</f>
        <v>0</v>
      </c>
      <c r="BF243" s="184">
        <f>IF(N243="snížená",J243,0)</f>
        <v>0</v>
      </c>
      <c r="BG243" s="184">
        <f>IF(N243="zákl. přenesená",J243,0)</f>
        <v>0</v>
      </c>
      <c r="BH243" s="184">
        <f>IF(N243="sníž. přenesená",J243,0)</f>
        <v>0</v>
      </c>
      <c r="BI243" s="184">
        <f>IF(N243="nulová",J243,0)</f>
        <v>0</v>
      </c>
      <c r="BJ243" s="16" t="s">
        <v>22</v>
      </c>
      <c r="BK243" s="184">
        <f>ROUND(I243*H243,2)</f>
        <v>0</v>
      </c>
      <c r="BL243" s="16" t="s">
        <v>140</v>
      </c>
      <c r="BM243" s="183" t="s">
        <v>945</v>
      </c>
    </row>
    <row r="244" spans="1:65" s="2" customFormat="1">
      <c r="A244" s="33"/>
      <c r="B244" s="34"/>
      <c r="C244" s="35"/>
      <c r="D244" s="185" t="s">
        <v>142</v>
      </c>
      <c r="E244" s="35"/>
      <c r="F244" s="186" t="s">
        <v>946</v>
      </c>
      <c r="G244" s="35"/>
      <c r="H244" s="35"/>
      <c r="I244" s="187"/>
      <c r="J244" s="35"/>
      <c r="K244" s="35"/>
      <c r="L244" s="38"/>
      <c r="M244" s="188"/>
      <c r="N244" s="189"/>
      <c r="O244" s="63"/>
      <c r="P244" s="63"/>
      <c r="Q244" s="63"/>
      <c r="R244" s="63"/>
      <c r="S244" s="63"/>
      <c r="T244" s="64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T244" s="16" t="s">
        <v>142</v>
      </c>
      <c r="AU244" s="16" t="s">
        <v>87</v>
      </c>
    </row>
    <row r="245" spans="1:65" s="2" customFormat="1" ht="21.75" customHeight="1">
      <c r="A245" s="33"/>
      <c r="B245" s="34"/>
      <c r="C245" s="172" t="s">
        <v>483</v>
      </c>
      <c r="D245" s="172" t="s">
        <v>135</v>
      </c>
      <c r="E245" s="173" t="s">
        <v>947</v>
      </c>
      <c r="F245" s="174" t="s">
        <v>948</v>
      </c>
      <c r="G245" s="175" t="s">
        <v>138</v>
      </c>
      <c r="H245" s="176">
        <v>116.753</v>
      </c>
      <c r="I245" s="177"/>
      <c r="J245" s="178">
        <f>ROUND(I245*H245,2)</f>
        <v>0</v>
      </c>
      <c r="K245" s="174" t="s">
        <v>139</v>
      </c>
      <c r="L245" s="38"/>
      <c r="M245" s="179" t="s">
        <v>20</v>
      </c>
      <c r="N245" s="180" t="s">
        <v>49</v>
      </c>
      <c r="O245" s="63"/>
      <c r="P245" s="181">
        <f>O245*H245</f>
        <v>0</v>
      </c>
      <c r="Q245" s="181">
        <v>2.5000000000000001E-2</v>
      </c>
      <c r="R245" s="181">
        <f>Q245*H245</f>
        <v>2.918825</v>
      </c>
      <c r="S245" s="181">
        <v>0</v>
      </c>
      <c r="T245" s="182">
        <f>S245*H245</f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83" t="s">
        <v>140</v>
      </c>
      <c r="AT245" s="183" t="s">
        <v>135</v>
      </c>
      <c r="AU245" s="183" t="s">
        <v>87</v>
      </c>
      <c r="AY245" s="16" t="s">
        <v>132</v>
      </c>
      <c r="BE245" s="184">
        <f>IF(N245="základní",J245,0)</f>
        <v>0</v>
      </c>
      <c r="BF245" s="184">
        <f>IF(N245="snížená",J245,0)</f>
        <v>0</v>
      </c>
      <c r="BG245" s="184">
        <f>IF(N245="zákl. přenesená",J245,0)</f>
        <v>0</v>
      </c>
      <c r="BH245" s="184">
        <f>IF(N245="sníž. přenesená",J245,0)</f>
        <v>0</v>
      </c>
      <c r="BI245" s="184">
        <f>IF(N245="nulová",J245,0)</f>
        <v>0</v>
      </c>
      <c r="BJ245" s="16" t="s">
        <v>22</v>
      </c>
      <c r="BK245" s="184">
        <f>ROUND(I245*H245,2)</f>
        <v>0</v>
      </c>
      <c r="BL245" s="16" t="s">
        <v>140</v>
      </c>
      <c r="BM245" s="183" t="s">
        <v>949</v>
      </c>
    </row>
    <row r="246" spans="1:65" s="2" customFormat="1">
      <c r="A246" s="33"/>
      <c r="B246" s="34"/>
      <c r="C246" s="35"/>
      <c r="D246" s="185" t="s">
        <v>142</v>
      </c>
      <c r="E246" s="35"/>
      <c r="F246" s="186" t="s">
        <v>950</v>
      </c>
      <c r="G246" s="35"/>
      <c r="H246" s="35"/>
      <c r="I246" s="187"/>
      <c r="J246" s="35"/>
      <c r="K246" s="35"/>
      <c r="L246" s="38"/>
      <c r="M246" s="188"/>
      <c r="N246" s="189"/>
      <c r="O246" s="63"/>
      <c r="P246" s="63"/>
      <c r="Q246" s="63"/>
      <c r="R246" s="63"/>
      <c r="S246" s="63"/>
      <c r="T246" s="64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T246" s="16" t="s">
        <v>142</v>
      </c>
      <c r="AU246" s="16" t="s">
        <v>87</v>
      </c>
    </row>
    <row r="247" spans="1:65" s="2" customFormat="1" ht="16.5" customHeight="1">
      <c r="A247" s="33"/>
      <c r="B247" s="34"/>
      <c r="C247" s="172" t="s">
        <v>488</v>
      </c>
      <c r="D247" s="172" t="s">
        <v>135</v>
      </c>
      <c r="E247" s="173" t="s">
        <v>951</v>
      </c>
      <c r="F247" s="174" t="s">
        <v>952</v>
      </c>
      <c r="G247" s="175" t="s">
        <v>286</v>
      </c>
      <c r="H247" s="176">
        <v>2.5</v>
      </c>
      <c r="I247" s="177"/>
      <c r="J247" s="178">
        <f>ROUND(I247*H247,2)</f>
        <v>0</v>
      </c>
      <c r="K247" s="174" t="s">
        <v>139</v>
      </c>
      <c r="L247" s="38"/>
      <c r="M247" s="179" t="s">
        <v>20</v>
      </c>
      <c r="N247" s="180" t="s">
        <v>49</v>
      </c>
      <c r="O247" s="63"/>
      <c r="P247" s="181">
        <f>O247*H247</f>
        <v>0</v>
      </c>
      <c r="Q247" s="181">
        <v>1.0319999999999999E-2</v>
      </c>
      <c r="R247" s="181">
        <f>Q247*H247</f>
        <v>2.5799999999999997E-2</v>
      </c>
      <c r="S247" s="181">
        <v>0</v>
      </c>
      <c r="T247" s="182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83" t="s">
        <v>140</v>
      </c>
      <c r="AT247" s="183" t="s">
        <v>135</v>
      </c>
      <c r="AU247" s="183" t="s">
        <v>87</v>
      </c>
      <c r="AY247" s="16" t="s">
        <v>132</v>
      </c>
      <c r="BE247" s="184">
        <f>IF(N247="základní",J247,0)</f>
        <v>0</v>
      </c>
      <c r="BF247" s="184">
        <f>IF(N247="snížená",J247,0)</f>
        <v>0</v>
      </c>
      <c r="BG247" s="184">
        <f>IF(N247="zákl. přenesená",J247,0)</f>
        <v>0</v>
      </c>
      <c r="BH247" s="184">
        <f>IF(N247="sníž. přenesená",J247,0)</f>
        <v>0</v>
      </c>
      <c r="BI247" s="184">
        <f>IF(N247="nulová",J247,0)</f>
        <v>0</v>
      </c>
      <c r="BJ247" s="16" t="s">
        <v>22</v>
      </c>
      <c r="BK247" s="184">
        <f>ROUND(I247*H247,2)</f>
        <v>0</v>
      </c>
      <c r="BL247" s="16" t="s">
        <v>140</v>
      </c>
      <c r="BM247" s="183" t="s">
        <v>953</v>
      </c>
    </row>
    <row r="248" spans="1:65" s="2" customFormat="1">
      <c r="A248" s="33"/>
      <c r="B248" s="34"/>
      <c r="C248" s="35"/>
      <c r="D248" s="185" t="s">
        <v>142</v>
      </c>
      <c r="E248" s="35"/>
      <c r="F248" s="186" t="s">
        <v>954</v>
      </c>
      <c r="G248" s="35"/>
      <c r="H248" s="35"/>
      <c r="I248" s="187"/>
      <c r="J248" s="35"/>
      <c r="K248" s="35"/>
      <c r="L248" s="38"/>
      <c r="M248" s="188"/>
      <c r="N248" s="189"/>
      <c r="O248" s="63"/>
      <c r="P248" s="63"/>
      <c r="Q248" s="63"/>
      <c r="R248" s="63"/>
      <c r="S248" s="63"/>
      <c r="T248" s="64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T248" s="16" t="s">
        <v>142</v>
      </c>
      <c r="AU248" s="16" t="s">
        <v>87</v>
      </c>
    </row>
    <row r="249" spans="1:65" s="2" customFormat="1" ht="16.5" customHeight="1">
      <c r="A249" s="33"/>
      <c r="B249" s="34"/>
      <c r="C249" s="172" t="s">
        <v>493</v>
      </c>
      <c r="D249" s="172" t="s">
        <v>135</v>
      </c>
      <c r="E249" s="173" t="s">
        <v>955</v>
      </c>
      <c r="F249" s="174" t="s">
        <v>956</v>
      </c>
      <c r="G249" s="175" t="s">
        <v>286</v>
      </c>
      <c r="H249" s="176">
        <v>25.2</v>
      </c>
      <c r="I249" s="177"/>
      <c r="J249" s="178">
        <f>ROUND(I249*H249,2)</f>
        <v>0</v>
      </c>
      <c r="K249" s="174" t="s">
        <v>139</v>
      </c>
      <c r="L249" s="38"/>
      <c r="M249" s="179" t="s">
        <v>20</v>
      </c>
      <c r="N249" s="180" t="s">
        <v>49</v>
      </c>
      <c r="O249" s="63"/>
      <c r="P249" s="181">
        <f>O249*H249</f>
        <v>0</v>
      </c>
      <c r="Q249" s="181">
        <v>2.0650000000000002E-2</v>
      </c>
      <c r="R249" s="181">
        <f>Q249*H249</f>
        <v>0.52038000000000006</v>
      </c>
      <c r="S249" s="181">
        <v>0</v>
      </c>
      <c r="T249" s="182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83" t="s">
        <v>140</v>
      </c>
      <c r="AT249" s="183" t="s">
        <v>135</v>
      </c>
      <c r="AU249" s="183" t="s">
        <v>87</v>
      </c>
      <c r="AY249" s="16" t="s">
        <v>132</v>
      </c>
      <c r="BE249" s="184">
        <f>IF(N249="základní",J249,0)</f>
        <v>0</v>
      </c>
      <c r="BF249" s="184">
        <f>IF(N249="snížená",J249,0)</f>
        <v>0</v>
      </c>
      <c r="BG249" s="184">
        <f>IF(N249="zákl. přenesená",J249,0)</f>
        <v>0</v>
      </c>
      <c r="BH249" s="184">
        <f>IF(N249="sníž. přenesená",J249,0)</f>
        <v>0</v>
      </c>
      <c r="BI249" s="184">
        <f>IF(N249="nulová",J249,0)</f>
        <v>0</v>
      </c>
      <c r="BJ249" s="16" t="s">
        <v>22</v>
      </c>
      <c r="BK249" s="184">
        <f>ROUND(I249*H249,2)</f>
        <v>0</v>
      </c>
      <c r="BL249" s="16" t="s">
        <v>140</v>
      </c>
      <c r="BM249" s="183" t="s">
        <v>957</v>
      </c>
    </row>
    <row r="250" spans="1:65" s="2" customFormat="1">
      <c r="A250" s="33"/>
      <c r="B250" s="34"/>
      <c r="C250" s="35"/>
      <c r="D250" s="185" t="s">
        <v>142</v>
      </c>
      <c r="E250" s="35"/>
      <c r="F250" s="186" t="s">
        <v>958</v>
      </c>
      <c r="G250" s="35"/>
      <c r="H250" s="35"/>
      <c r="I250" s="187"/>
      <c r="J250" s="35"/>
      <c r="K250" s="35"/>
      <c r="L250" s="38"/>
      <c r="M250" s="188"/>
      <c r="N250" s="189"/>
      <c r="O250" s="63"/>
      <c r="P250" s="63"/>
      <c r="Q250" s="63"/>
      <c r="R250" s="63"/>
      <c r="S250" s="63"/>
      <c r="T250" s="64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T250" s="16" t="s">
        <v>142</v>
      </c>
      <c r="AU250" s="16" t="s">
        <v>87</v>
      </c>
    </row>
    <row r="251" spans="1:65" s="2" customFormat="1" ht="21.75" customHeight="1">
      <c r="A251" s="33"/>
      <c r="B251" s="34"/>
      <c r="C251" s="172" t="s">
        <v>498</v>
      </c>
      <c r="D251" s="172" t="s">
        <v>135</v>
      </c>
      <c r="E251" s="173" t="s">
        <v>158</v>
      </c>
      <c r="F251" s="174" t="s">
        <v>159</v>
      </c>
      <c r="G251" s="175" t="s">
        <v>160</v>
      </c>
      <c r="H251" s="176">
        <v>1.8540000000000001</v>
      </c>
      <c r="I251" s="177"/>
      <c r="J251" s="178">
        <f>ROUND(I251*H251,2)</f>
        <v>0</v>
      </c>
      <c r="K251" s="174" t="s">
        <v>139</v>
      </c>
      <c r="L251" s="38"/>
      <c r="M251" s="179" t="s">
        <v>20</v>
      </c>
      <c r="N251" s="180" t="s">
        <v>49</v>
      </c>
      <c r="O251" s="63"/>
      <c r="P251" s="181">
        <f>O251*H251</f>
        <v>0</v>
      </c>
      <c r="Q251" s="181">
        <v>2.3010199999999998</v>
      </c>
      <c r="R251" s="181">
        <f>Q251*H251</f>
        <v>4.2660910799999998</v>
      </c>
      <c r="S251" s="181">
        <v>0</v>
      </c>
      <c r="T251" s="182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83" t="s">
        <v>140</v>
      </c>
      <c r="AT251" s="183" t="s">
        <v>135</v>
      </c>
      <c r="AU251" s="183" t="s">
        <v>87</v>
      </c>
      <c r="AY251" s="16" t="s">
        <v>132</v>
      </c>
      <c r="BE251" s="184">
        <f>IF(N251="základní",J251,0)</f>
        <v>0</v>
      </c>
      <c r="BF251" s="184">
        <f>IF(N251="snížená",J251,0)</f>
        <v>0</v>
      </c>
      <c r="BG251" s="184">
        <f>IF(N251="zákl. přenesená",J251,0)</f>
        <v>0</v>
      </c>
      <c r="BH251" s="184">
        <f>IF(N251="sníž. přenesená",J251,0)</f>
        <v>0</v>
      </c>
      <c r="BI251" s="184">
        <f>IF(N251="nulová",J251,0)</f>
        <v>0</v>
      </c>
      <c r="BJ251" s="16" t="s">
        <v>22</v>
      </c>
      <c r="BK251" s="184">
        <f>ROUND(I251*H251,2)</f>
        <v>0</v>
      </c>
      <c r="BL251" s="16" t="s">
        <v>140</v>
      </c>
      <c r="BM251" s="183" t="s">
        <v>959</v>
      </c>
    </row>
    <row r="252" spans="1:65" s="2" customFormat="1">
      <c r="A252" s="33"/>
      <c r="B252" s="34"/>
      <c r="C252" s="35"/>
      <c r="D252" s="185" t="s">
        <v>142</v>
      </c>
      <c r="E252" s="35"/>
      <c r="F252" s="186" t="s">
        <v>162</v>
      </c>
      <c r="G252" s="35"/>
      <c r="H252" s="35"/>
      <c r="I252" s="187"/>
      <c r="J252" s="35"/>
      <c r="K252" s="35"/>
      <c r="L252" s="38"/>
      <c r="M252" s="188"/>
      <c r="N252" s="189"/>
      <c r="O252" s="63"/>
      <c r="P252" s="63"/>
      <c r="Q252" s="63"/>
      <c r="R252" s="63"/>
      <c r="S252" s="63"/>
      <c r="T252" s="64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T252" s="16" t="s">
        <v>142</v>
      </c>
      <c r="AU252" s="16" t="s">
        <v>87</v>
      </c>
    </row>
    <row r="253" spans="1:65" s="2" customFormat="1" ht="21.75" customHeight="1">
      <c r="A253" s="33"/>
      <c r="B253" s="34"/>
      <c r="C253" s="172" t="s">
        <v>503</v>
      </c>
      <c r="D253" s="172" t="s">
        <v>135</v>
      </c>
      <c r="E253" s="173" t="s">
        <v>960</v>
      </c>
      <c r="F253" s="174" t="s">
        <v>961</v>
      </c>
      <c r="G253" s="175" t="s">
        <v>160</v>
      </c>
      <c r="H253" s="176">
        <v>2.2370000000000001</v>
      </c>
      <c r="I253" s="177"/>
      <c r="J253" s="178">
        <f>ROUND(I253*H253,2)</f>
        <v>0</v>
      </c>
      <c r="K253" s="174" t="s">
        <v>139</v>
      </c>
      <c r="L253" s="38"/>
      <c r="M253" s="179" t="s">
        <v>20</v>
      </c>
      <c r="N253" s="180" t="s">
        <v>49</v>
      </c>
      <c r="O253" s="63"/>
      <c r="P253" s="181">
        <f>O253*H253</f>
        <v>0</v>
      </c>
      <c r="Q253" s="181">
        <v>2.3010199999999998</v>
      </c>
      <c r="R253" s="181">
        <f>Q253*H253</f>
        <v>5.1473817400000001</v>
      </c>
      <c r="S253" s="181">
        <v>0</v>
      </c>
      <c r="T253" s="182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83" t="s">
        <v>140</v>
      </c>
      <c r="AT253" s="183" t="s">
        <v>135</v>
      </c>
      <c r="AU253" s="183" t="s">
        <v>87</v>
      </c>
      <c r="AY253" s="16" t="s">
        <v>132</v>
      </c>
      <c r="BE253" s="184">
        <f>IF(N253="základní",J253,0)</f>
        <v>0</v>
      </c>
      <c r="BF253" s="184">
        <f>IF(N253="snížená",J253,0)</f>
        <v>0</v>
      </c>
      <c r="BG253" s="184">
        <f>IF(N253="zákl. přenesená",J253,0)</f>
        <v>0</v>
      </c>
      <c r="BH253" s="184">
        <f>IF(N253="sníž. přenesená",J253,0)</f>
        <v>0</v>
      </c>
      <c r="BI253" s="184">
        <f>IF(N253="nulová",J253,0)</f>
        <v>0</v>
      </c>
      <c r="BJ253" s="16" t="s">
        <v>22</v>
      </c>
      <c r="BK253" s="184">
        <f>ROUND(I253*H253,2)</f>
        <v>0</v>
      </c>
      <c r="BL253" s="16" t="s">
        <v>140</v>
      </c>
      <c r="BM253" s="183" t="s">
        <v>962</v>
      </c>
    </row>
    <row r="254" spans="1:65" s="2" customFormat="1">
      <c r="A254" s="33"/>
      <c r="B254" s="34"/>
      <c r="C254" s="35"/>
      <c r="D254" s="185" t="s">
        <v>142</v>
      </c>
      <c r="E254" s="35"/>
      <c r="F254" s="186" t="s">
        <v>963</v>
      </c>
      <c r="G254" s="35"/>
      <c r="H254" s="35"/>
      <c r="I254" s="187"/>
      <c r="J254" s="35"/>
      <c r="K254" s="35"/>
      <c r="L254" s="38"/>
      <c r="M254" s="188"/>
      <c r="N254" s="189"/>
      <c r="O254" s="63"/>
      <c r="P254" s="63"/>
      <c r="Q254" s="63"/>
      <c r="R254" s="63"/>
      <c r="S254" s="63"/>
      <c r="T254" s="64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T254" s="16" t="s">
        <v>142</v>
      </c>
      <c r="AU254" s="16" t="s">
        <v>87</v>
      </c>
    </row>
    <row r="255" spans="1:65" s="2" customFormat="1" ht="21.75" customHeight="1">
      <c r="A255" s="33"/>
      <c r="B255" s="34"/>
      <c r="C255" s="172" t="s">
        <v>508</v>
      </c>
      <c r="D255" s="172" t="s">
        <v>135</v>
      </c>
      <c r="E255" s="173" t="s">
        <v>964</v>
      </c>
      <c r="F255" s="174" t="s">
        <v>965</v>
      </c>
      <c r="G255" s="175" t="s">
        <v>160</v>
      </c>
      <c r="H255" s="176">
        <v>2.2370000000000001</v>
      </c>
      <c r="I255" s="177"/>
      <c r="J255" s="178">
        <f>ROUND(I255*H255,2)</f>
        <v>0</v>
      </c>
      <c r="K255" s="174" t="s">
        <v>139</v>
      </c>
      <c r="L255" s="38"/>
      <c r="M255" s="179" t="s">
        <v>20</v>
      </c>
      <c r="N255" s="180" t="s">
        <v>49</v>
      </c>
      <c r="O255" s="63"/>
      <c r="P255" s="181">
        <f>O255*H255</f>
        <v>0</v>
      </c>
      <c r="Q255" s="181">
        <v>0</v>
      </c>
      <c r="R255" s="181">
        <f>Q255*H255</f>
        <v>0</v>
      </c>
      <c r="S255" s="181">
        <v>0</v>
      </c>
      <c r="T255" s="182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83" t="s">
        <v>140</v>
      </c>
      <c r="AT255" s="183" t="s">
        <v>135</v>
      </c>
      <c r="AU255" s="183" t="s">
        <v>87</v>
      </c>
      <c r="AY255" s="16" t="s">
        <v>132</v>
      </c>
      <c r="BE255" s="184">
        <f>IF(N255="základní",J255,0)</f>
        <v>0</v>
      </c>
      <c r="BF255" s="184">
        <f>IF(N255="snížená",J255,0)</f>
        <v>0</v>
      </c>
      <c r="BG255" s="184">
        <f>IF(N255="zákl. přenesená",J255,0)</f>
        <v>0</v>
      </c>
      <c r="BH255" s="184">
        <f>IF(N255="sníž. přenesená",J255,0)</f>
        <v>0</v>
      </c>
      <c r="BI255" s="184">
        <f>IF(N255="nulová",J255,0)</f>
        <v>0</v>
      </c>
      <c r="BJ255" s="16" t="s">
        <v>22</v>
      </c>
      <c r="BK255" s="184">
        <f>ROUND(I255*H255,2)</f>
        <v>0</v>
      </c>
      <c r="BL255" s="16" t="s">
        <v>140</v>
      </c>
      <c r="BM255" s="183" t="s">
        <v>966</v>
      </c>
    </row>
    <row r="256" spans="1:65" s="2" customFormat="1">
      <c r="A256" s="33"/>
      <c r="B256" s="34"/>
      <c r="C256" s="35"/>
      <c r="D256" s="185" t="s">
        <v>142</v>
      </c>
      <c r="E256" s="35"/>
      <c r="F256" s="186" t="s">
        <v>967</v>
      </c>
      <c r="G256" s="35"/>
      <c r="H256" s="35"/>
      <c r="I256" s="187"/>
      <c r="J256" s="35"/>
      <c r="K256" s="35"/>
      <c r="L256" s="38"/>
      <c r="M256" s="188"/>
      <c r="N256" s="189"/>
      <c r="O256" s="63"/>
      <c r="P256" s="63"/>
      <c r="Q256" s="63"/>
      <c r="R256" s="63"/>
      <c r="S256" s="63"/>
      <c r="T256" s="64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T256" s="16" t="s">
        <v>142</v>
      </c>
      <c r="AU256" s="16" t="s">
        <v>87</v>
      </c>
    </row>
    <row r="257" spans="1:65" s="2" customFormat="1" ht="24.2" customHeight="1">
      <c r="A257" s="33"/>
      <c r="B257" s="34"/>
      <c r="C257" s="172" t="s">
        <v>513</v>
      </c>
      <c r="D257" s="172" t="s">
        <v>135</v>
      </c>
      <c r="E257" s="173" t="s">
        <v>163</v>
      </c>
      <c r="F257" s="174" t="s">
        <v>164</v>
      </c>
      <c r="G257" s="175" t="s">
        <v>160</v>
      </c>
      <c r="H257" s="176">
        <v>1.8540000000000001</v>
      </c>
      <c r="I257" s="177"/>
      <c r="J257" s="178">
        <f>ROUND(I257*H257,2)</f>
        <v>0</v>
      </c>
      <c r="K257" s="174" t="s">
        <v>139</v>
      </c>
      <c r="L257" s="38"/>
      <c r="M257" s="179" t="s">
        <v>20</v>
      </c>
      <c r="N257" s="180" t="s">
        <v>49</v>
      </c>
      <c r="O257" s="63"/>
      <c r="P257" s="181">
        <f>O257*H257</f>
        <v>0</v>
      </c>
      <c r="Q257" s="181">
        <v>0</v>
      </c>
      <c r="R257" s="181">
        <f>Q257*H257</f>
        <v>0</v>
      </c>
      <c r="S257" s="181">
        <v>0</v>
      </c>
      <c r="T257" s="182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83" t="s">
        <v>140</v>
      </c>
      <c r="AT257" s="183" t="s">
        <v>135</v>
      </c>
      <c r="AU257" s="183" t="s">
        <v>87</v>
      </c>
      <c r="AY257" s="16" t="s">
        <v>132</v>
      </c>
      <c r="BE257" s="184">
        <f>IF(N257="základní",J257,0)</f>
        <v>0</v>
      </c>
      <c r="BF257" s="184">
        <f>IF(N257="snížená",J257,0)</f>
        <v>0</v>
      </c>
      <c r="BG257" s="184">
        <f>IF(N257="zákl. přenesená",J257,0)</f>
        <v>0</v>
      </c>
      <c r="BH257" s="184">
        <f>IF(N257="sníž. přenesená",J257,0)</f>
        <v>0</v>
      </c>
      <c r="BI257" s="184">
        <f>IF(N257="nulová",J257,0)</f>
        <v>0</v>
      </c>
      <c r="BJ257" s="16" t="s">
        <v>22</v>
      </c>
      <c r="BK257" s="184">
        <f>ROUND(I257*H257,2)</f>
        <v>0</v>
      </c>
      <c r="BL257" s="16" t="s">
        <v>140</v>
      </c>
      <c r="BM257" s="183" t="s">
        <v>968</v>
      </c>
    </row>
    <row r="258" spans="1:65" s="2" customFormat="1">
      <c r="A258" s="33"/>
      <c r="B258" s="34"/>
      <c r="C258" s="35"/>
      <c r="D258" s="185" t="s">
        <v>142</v>
      </c>
      <c r="E258" s="35"/>
      <c r="F258" s="186" t="s">
        <v>166</v>
      </c>
      <c r="G258" s="35"/>
      <c r="H258" s="35"/>
      <c r="I258" s="187"/>
      <c r="J258" s="35"/>
      <c r="K258" s="35"/>
      <c r="L258" s="38"/>
      <c r="M258" s="188"/>
      <c r="N258" s="189"/>
      <c r="O258" s="63"/>
      <c r="P258" s="63"/>
      <c r="Q258" s="63"/>
      <c r="R258" s="63"/>
      <c r="S258" s="63"/>
      <c r="T258" s="64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T258" s="16" t="s">
        <v>142</v>
      </c>
      <c r="AU258" s="16" t="s">
        <v>87</v>
      </c>
    </row>
    <row r="259" spans="1:65" s="2" customFormat="1" ht="24.2" customHeight="1">
      <c r="A259" s="33"/>
      <c r="B259" s="34"/>
      <c r="C259" s="172" t="s">
        <v>518</v>
      </c>
      <c r="D259" s="172" t="s">
        <v>135</v>
      </c>
      <c r="E259" s="173" t="s">
        <v>969</v>
      </c>
      <c r="F259" s="174" t="s">
        <v>970</v>
      </c>
      <c r="G259" s="175" t="s">
        <v>160</v>
      </c>
      <c r="H259" s="176">
        <v>2.2370000000000001</v>
      </c>
      <c r="I259" s="177"/>
      <c r="J259" s="178">
        <f>ROUND(I259*H259,2)</f>
        <v>0</v>
      </c>
      <c r="K259" s="174" t="s">
        <v>139</v>
      </c>
      <c r="L259" s="38"/>
      <c r="M259" s="179" t="s">
        <v>20</v>
      </c>
      <c r="N259" s="180" t="s">
        <v>49</v>
      </c>
      <c r="O259" s="63"/>
      <c r="P259" s="181">
        <f>O259*H259</f>
        <v>0</v>
      </c>
      <c r="Q259" s="181">
        <v>0</v>
      </c>
      <c r="R259" s="181">
        <f>Q259*H259</f>
        <v>0</v>
      </c>
      <c r="S259" s="181">
        <v>0</v>
      </c>
      <c r="T259" s="182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83" t="s">
        <v>140</v>
      </c>
      <c r="AT259" s="183" t="s">
        <v>135</v>
      </c>
      <c r="AU259" s="183" t="s">
        <v>87</v>
      </c>
      <c r="AY259" s="16" t="s">
        <v>132</v>
      </c>
      <c r="BE259" s="184">
        <f>IF(N259="základní",J259,0)</f>
        <v>0</v>
      </c>
      <c r="BF259" s="184">
        <f>IF(N259="snížená",J259,0)</f>
        <v>0</v>
      </c>
      <c r="BG259" s="184">
        <f>IF(N259="zákl. přenesená",J259,0)</f>
        <v>0</v>
      </c>
      <c r="BH259" s="184">
        <f>IF(N259="sníž. přenesená",J259,0)</f>
        <v>0</v>
      </c>
      <c r="BI259" s="184">
        <f>IF(N259="nulová",J259,0)</f>
        <v>0</v>
      </c>
      <c r="BJ259" s="16" t="s">
        <v>22</v>
      </c>
      <c r="BK259" s="184">
        <f>ROUND(I259*H259,2)</f>
        <v>0</v>
      </c>
      <c r="BL259" s="16" t="s">
        <v>140</v>
      </c>
      <c r="BM259" s="183" t="s">
        <v>971</v>
      </c>
    </row>
    <row r="260" spans="1:65" s="2" customFormat="1">
      <c r="A260" s="33"/>
      <c r="B260" s="34"/>
      <c r="C260" s="35"/>
      <c r="D260" s="185" t="s">
        <v>142</v>
      </c>
      <c r="E260" s="35"/>
      <c r="F260" s="186" t="s">
        <v>972</v>
      </c>
      <c r="G260" s="35"/>
      <c r="H260" s="35"/>
      <c r="I260" s="187"/>
      <c r="J260" s="35"/>
      <c r="K260" s="35"/>
      <c r="L260" s="38"/>
      <c r="M260" s="188"/>
      <c r="N260" s="189"/>
      <c r="O260" s="63"/>
      <c r="P260" s="63"/>
      <c r="Q260" s="63"/>
      <c r="R260" s="63"/>
      <c r="S260" s="63"/>
      <c r="T260" s="64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T260" s="16" t="s">
        <v>142</v>
      </c>
      <c r="AU260" s="16" t="s">
        <v>87</v>
      </c>
    </row>
    <row r="261" spans="1:65" s="2" customFormat="1" ht="16.5" customHeight="1">
      <c r="A261" s="33"/>
      <c r="B261" s="34"/>
      <c r="C261" s="172" t="s">
        <v>523</v>
      </c>
      <c r="D261" s="172" t="s">
        <v>135</v>
      </c>
      <c r="E261" s="173" t="s">
        <v>168</v>
      </c>
      <c r="F261" s="174" t="s">
        <v>169</v>
      </c>
      <c r="G261" s="175" t="s">
        <v>170</v>
      </c>
      <c r="H261" s="176">
        <v>0.125</v>
      </c>
      <c r="I261" s="177"/>
      <c r="J261" s="178">
        <f>ROUND(I261*H261,2)</f>
        <v>0</v>
      </c>
      <c r="K261" s="174" t="s">
        <v>139</v>
      </c>
      <c r="L261" s="38"/>
      <c r="M261" s="179" t="s">
        <v>20</v>
      </c>
      <c r="N261" s="180" t="s">
        <v>49</v>
      </c>
      <c r="O261" s="63"/>
      <c r="P261" s="181">
        <f>O261*H261</f>
        <v>0</v>
      </c>
      <c r="Q261" s="181">
        <v>1.06277</v>
      </c>
      <c r="R261" s="181">
        <f>Q261*H261</f>
        <v>0.13284625</v>
      </c>
      <c r="S261" s="181">
        <v>0</v>
      </c>
      <c r="T261" s="182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83" t="s">
        <v>140</v>
      </c>
      <c r="AT261" s="183" t="s">
        <v>135</v>
      </c>
      <c r="AU261" s="183" t="s">
        <v>87</v>
      </c>
      <c r="AY261" s="16" t="s">
        <v>132</v>
      </c>
      <c r="BE261" s="184">
        <f>IF(N261="základní",J261,0)</f>
        <v>0</v>
      </c>
      <c r="BF261" s="184">
        <f>IF(N261="snížená",J261,0)</f>
        <v>0</v>
      </c>
      <c r="BG261" s="184">
        <f>IF(N261="zákl. přenesená",J261,0)</f>
        <v>0</v>
      </c>
      <c r="BH261" s="184">
        <f>IF(N261="sníž. přenesená",J261,0)</f>
        <v>0</v>
      </c>
      <c r="BI261" s="184">
        <f>IF(N261="nulová",J261,0)</f>
        <v>0</v>
      </c>
      <c r="BJ261" s="16" t="s">
        <v>22</v>
      </c>
      <c r="BK261" s="184">
        <f>ROUND(I261*H261,2)</f>
        <v>0</v>
      </c>
      <c r="BL261" s="16" t="s">
        <v>140</v>
      </c>
      <c r="BM261" s="183" t="s">
        <v>973</v>
      </c>
    </row>
    <row r="262" spans="1:65" s="2" customFormat="1">
      <c r="A262" s="33"/>
      <c r="B262" s="34"/>
      <c r="C262" s="35"/>
      <c r="D262" s="185" t="s">
        <v>142</v>
      </c>
      <c r="E262" s="35"/>
      <c r="F262" s="186" t="s">
        <v>172</v>
      </c>
      <c r="G262" s="35"/>
      <c r="H262" s="35"/>
      <c r="I262" s="187"/>
      <c r="J262" s="35"/>
      <c r="K262" s="35"/>
      <c r="L262" s="38"/>
      <c r="M262" s="188"/>
      <c r="N262" s="189"/>
      <c r="O262" s="63"/>
      <c r="P262" s="63"/>
      <c r="Q262" s="63"/>
      <c r="R262" s="63"/>
      <c r="S262" s="63"/>
      <c r="T262" s="64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T262" s="16" t="s">
        <v>142</v>
      </c>
      <c r="AU262" s="16" t="s">
        <v>87</v>
      </c>
    </row>
    <row r="263" spans="1:65" s="2" customFormat="1" ht="16.5" customHeight="1">
      <c r="A263" s="33"/>
      <c r="B263" s="34"/>
      <c r="C263" s="172" t="s">
        <v>530</v>
      </c>
      <c r="D263" s="172" t="s">
        <v>135</v>
      </c>
      <c r="E263" s="173" t="s">
        <v>974</v>
      </c>
      <c r="F263" s="174" t="s">
        <v>975</v>
      </c>
      <c r="G263" s="175" t="s">
        <v>160</v>
      </c>
      <c r="H263" s="176">
        <v>1.4910000000000001</v>
      </c>
      <c r="I263" s="177"/>
      <c r="J263" s="178">
        <f>ROUND(I263*H263,2)</f>
        <v>0</v>
      </c>
      <c r="K263" s="174" t="s">
        <v>139</v>
      </c>
      <c r="L263" s="38"/>
      <c r="M263" s="179" t="s">
        <v>20</v>
      </c>
      <c r="N263" s="180" t="s">
        <v>49</v>
      </c>
      <c r="O263" s="63"/>
      <c r="P263" s="181">
        <f>O263*H263</f>
        <v>0</v>
      </c>
      <c r="Q263" s="181">
        <v>1.98</v>
      </c>
      <c r="R263" s="181">
        <f>Q263*H263</f>
        <v>2.9521800000000002</v>
      </c>
      <c r="S263" s="181">
        <v>0</v>
      </c>
      <c r="T263" s="182">
        <f>S263*H263</f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83" t="s">
        <v>140</v>
      </c>
      <c r="AT263" s="183" t="s">
        <v>135</v>
      </c>
      <c r="AU263" s="183" t="s">
        <v>87</v>
      </c>
      <c r="AY263" s="16" t="s">
        <v>132</v>
      </c>
      <c r="BE263" s="184">
        <f>IF(N263="základní",J263,0)</f>
        <v>0</v>
      </c>
      <c r="BF263" s="184">
        <f>IF(N263="snížená",J263,0)</f>
        <v>0</v>
      </c>
      <c r="BG263" s="184">
        <f>IF(N263="zákl. přenesená",J263,0)</f>
        <v>0</v>
      </c>
      <c r="BH263" s="184">
        <f>IF(N263="sníž. přenesená",J263,0)</f>
        <v>0</v>
      </c>
      <c r="BI263" s="184">
        <f>IF(N263="nulová",J263,0)</f>
        <v>0</v>
      </c>
      <c r="BJ263" s="16" t="s">
        <v>22</v>
      </c>
      <c r="BK263" s="184">
        <f>ROUND(I263*H263,2)</f>
        <v>0</v>
      </c>
      <c r="BL263" s="16" t="s">
        <v>140</v>
      </c>
      <c r="BM263" s="183" t="s">
        <v>976</v>
      </c>
    </row>
    <row r="264" spans="1:65" s="2" customFormat="1">
      <c r="A264" s="33"/>
      <c r="B264" s="34"/>
      <c r="C264" s="35"/>
      <c r="D264" s="185" t="s">
        <v>142</v>
      </c>
      <c r="E264" s="35"/>
      <c r="F264" s="186" t="s">
        <v>977</v>
      </c>
      <c r="G264" s="35"/>
      <c r="H264" s="35"/>
      <c r="I264" s="187"/>
      <c r="J264" s="35"/>
      <c r="K264" s="35"/>
      <c r="L264" s="38"/>
      <c r="M264" s="188"/>
      <c r="N264" s="189"/>
      <c r="O264" s="63"/>
      <c r="P264" s="63"/>
      <c r="Q264" s="63"/>
      <c r="R264" s="63"/>
      <c r="S264" s="63"/>
      <c r="T264" s="64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T264" s="16" t="s">
        <v>142</v>
      </c>
      <c r="AU264" s="16" t="s">
        <v>87</v>
      </c>
    </row>
    <row r="265" spans="1:65" s="2" customFormat="1" ht="24.2" customHeight="1">
      <c r="A265" s="33"/>
      <c r="B265" s="34"/>
      <c r="C265" s="172" t="s">
        <v>535</v>
      </c>
      <c r="D265" s="172" t="s">
        <v>135</v>
      </c>
      <c r="E265" s="173" t="s">
        <v>174</v>
      </c>
      <c r="F265" s="174" t="s">
        <v>175</v>
      </c>
      <c r="G265" s="175" t="s">
        <v>176</v>
      </c>
      <c r="H265" s="176">
        <v>1</v>
      </c>
      <c r="I265" s="177"/>
      <c r="J265" s="178">
        <f>ROUND(I265*H265,2)</f>
        <v>0</v>
      </c>
      <c r="K265" s="174" t="s">
        <v>139</v>
      </c>
      <c r="L265" s="38"/>
      <c r="M265" s="179" t="s">
        <v>20</v>
      </c>
      <c r="N265" s="180" t="s">
        <v>49</v>
      </c>
      <c r="O265" s="63"/>
      <c r="P265" s="181">
        <f>O265*H265</f>
        <v>0</v>
      </c>
      <c r="Q265" s="181">
        <v>4.684E-2</v>
      </c>
      <c r="R265" s="181">
        <f>Q265*H265</f>
        <v>4.684E-2</v>
      </c>
      <c r="S265" s="181">
        <v>0</v>
      </c>
      <c r="T265" s="182">
        <f>S265*H265</f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83" t="s">
        <v>140</v>
      </c>
      <c r="AT265" s="183" t="s">
        <v>135</v>
      </c>
      <c r="AU265" s="183" t="s">
        <v>87</v>
      </c>
      <c r="AY265" s="16" t="s">
        <v>132</v>
      </c>
      <c r="BE265" s="184">
        <f>IF(N265="základní",J265,0)</f>
        <v>0</v>
      </c>
      <c r="BF265" s="184">
        <f>IF(N265="snížená",J265,0)</f>
        <v>0</v>
      </c>
      <c r="BG265" s="184">
        <f>IF(N265="zákl. přenesená",J265,0)</f>
        <v>0</v>
      </c>
      <c r="BH265" s="184">
        <f>IF(N265="sníž. přenesená",J265,0)</f>
        <v>0</v>
      </c>
      <c r="BI265" s="184">
        <f>IF(N265="nulová",J265,0)</f>
        <v>0</v>
      </c>
      <c r="BJ265" s="16" t="s">
        <v>22</v>
      </c>
      <c r="BK265" s="184">
        <f>ROUND(I265*H265,2)</f>
        <v>0</v>
      </c>
      <c r="BL265" s="16" t="s">
        <v>140</v>
      </c>
      <c r="BM265" s="183" t="s">
        <v>978</v>
      </c>
    </row>
    <row r="266" spans="1:65" s="2" customFormat="1">
      <c r="A266" s="33"/>
      <c r="B266" s="34"/>
      <c r="C266" s="35"/>
      <c r="D266" s="185" t="s">
        <v>142</v>
      </c>
      <c r="E266" s="35"/>
      <c r="F266" s="186" t="s">
        <v>178</v>
      </c>
      <c r="G266" s="35"/>
      <c r="H266" s="35"/>
      <c r="I266" s="187"/>
      <c r="J266" s="35"/>
      <c r="K266" s="35"/>
      <c r="L266" s="38"/>
      <c r="M266" s="188"/>
      <c r="N266" s="189"/>
      <c r="O266" s="63"/>
      <c r="P266" s="63"/>
      <c r="Q266" s="63"/>
      <c r="R266" s="63"/>
      <c r="S266" s="63"/>
      <c r="T266" s="64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T266" s="16" t="s">
        <v>142</v>
      </c>
      <c r="AU266" s="16" t="s">
        <v>87</v>
      </c>
    </row>
    <row r="267" spans="1:65" s="2" customFormat="1" ht="16.5" customHeight="1">
      <c r="A267" s="33"/>
      <c r="B267" s="34"/>
      <c r="C267" s="190" t="s">
        <v>540</v>
      </c>
      <c r="D267" s="190" t="s">
        <v>180</v>
      </c>
      <c r="E267" s="191" t="s">
        <v>979</v>
      </c>
      <c r="F267" s="192" t="s">
        <v>980</v>
      </c>
      <c r="G267" s="193" t="s">
        <v>176</v>
      </c>
      <c r="H267" s="194">
        <v>1</v>
      </c>
      <c r="I267" s="195"/>
      <c r="J267" s="196">
        <f>ROUND(I267*H267,2)</f>
        <v>0</v>
      </c>
      <c r="K267" s="192" t="s">
        <v>139</v>
      </c>
      <c r="L267" s="197"/>
      <c r="M267" s="198" t="s">
        <v>20</v>
      </c>
      <c r="N267" s="199" t="s">
        <v>49</v>
      </c>
      <c r="O267" s="63"/>
      <c r="P267" s="181">
        <f>O267*H267</f>
        <v>0</v>
      </c>
      <c r="Q267" s="181">
        <v>1.553E-2</v>
      </c>
      <c r="R267" s="181">
        <f>Q267*H267</f>
        <v>1.553E-2</v>
      </c>
      <c r="S267" s="181">
        <v>0</v>
      </c>
      <c r="T267" s="182">
        <f>S267*H267</f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83" t="s">
        <v>173</v>
      </c>
      <c r="AT267" s="183" t="s">
        <v>180</v>
      </c>
      <c r="AU267" s="183" t="s">
        <v>87</v>
      </c>
      <c r="AY267" s="16" t="s">
        <v>132</v>
      </c>
      <c r="BE267" s="184">
        <f>IF(N267="základní",J267,0)</f>
        <v>0</v>
      </c>
      <c r="BF267" s="184">
        <f>IF(N267="snížená",J267,0)</f>
        <v>0</v>
      </c>
      <c r="BG267" s="184">
        <f>IF(N267="zákl. přenesená",J267,0)</f>
        <v>0</v>
      </c>
      <c r="BH267" s="184">
        <f>IF(N267="sníž. přenesená",J267,0)</f>
        <v>0</v>
      </c>
      <c r="BI267" s="184">
        <f>IF(N267="nulová",J267,0)</f>
        <v>0</v>
      </c>
      <c r="BJ267" s="16" t="s">
        <v>22</v>
      </c>
      <c r="BK267" s="184">
        <f>ROUND(I267*H267,2)</f>
        <v>0</v>
      </c>
      <c r="BL267" s="16" t="s">
        <v>140</v>
      </c>
      <c r="BM267" s="183" t="s">
        <v>981</v>
      </c>
    </row>
    <row r="268" spans="1:65" s="12" customFormat="1" ht="22.9" customHeight="1">
      <c r="B268" s="156"/>
      <c r="C268" s="157"/>
      <c r="D268" s="158" t="s">
        <v>77</v>
      </c>
      <c r="E268" s="170" t="s">
        <v>179</v>
      </c>
      <c r="F268" s="170" t="s">
        <v>982</v>
      </c>
      <c r="G268" s="157"/>
      <c r="H268" s="157"/>
      <c r="I268" s="160"/>
      <c r="J268" s="171">
        <f>BK268</f>
        <v>0</v>
      </c>
      <c r="K268" s="157"/>
      <c r="L268" s="162"/>
      <c r="M268" s="163"/>
      <c r="N268" s="164"/>
      <c r="O268" s="164"/>
      <c r="P268" s="165">
        <f>SUM(P269:P322)</f>
        <v>0</v>
      </c>
      <c r="Q268" s="164"/>
      <c r="R268" s="165">
        <f>SUM(R269:R322)</f>
        <v>2.8443239999999998E-2</v>
      </c>
      <c r="S268" s="164"/>
      <c r="T268" s="166">
        <f>SUM(T269:T322)</f>
        <v>57.674942999999999</v>
      </c>
      <c r="AR268" s="167" t="s">
        <v>22</v>
      </c>
      <c r="AT268" s="168" t="s">
        <v>77</v>
      </c>
      <c r="AU268" s="168" t="s">
        <v>22</v>
      </c>
      <c r="AY268" s="167" t="s">
        <v>132</v>
      </c>
      <c r="BK268" s="169">
        <f>SUM(BK269:BK322)</f>
        <v>0</v>
      </c>
    </row>
    <row r="269" spans="1:65" s="2" customFormat="1" ht="24.2" customHeight="1">
      <c r="A269" s="33"/>
      <c r="B269" s="34"/>
      <c r="C269" s="172" t="s">
        <v>547</v>
      </c>
      <c r="D269" s="172" t="s">
        <v>135</v>
      </c>
      <c r="E269" s="173" t="s">
        <v>983</v>
      </c>
      <c r="F269" s="174" t="s">
        <v>984</v>
      </c>
      <c r="G269" s="175" t="s">
        <v>138</v>
      </c>
      <c r="H269" s="176">
        <v>164</v>
      </c>
      <c r="I269" s="177"/>
      <c r="J269" s="178">
        <f>ROUND(I269*H269,2)</f>
        <v>0</v>
      </c>
      <c r="K269" s="174" t="s">
        <v>139</v>
      </c>
      <c r="L269" s="38"/>
      <c r="M269" s="179" t="s">
        <v>20</v>
      </c>
      <c r="N269" s="180" t="s">
        <v>49</v>
      </c>
      <c r="O269" s="63"/>
      <c r="P269" s="181">
        <f>O269*H269</f>
        <v>0</v>
      </c>
      <c r="Q269" s="181">
        <v>0</v>
      </c>
      <c r="R269" s="181">
        <f>Q269*H269</f>
        <v>0</v>
      </c>
      <c r="S269" s="181">
        <v>0</v>
      </c>
      <c r="T269" s="182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83" t="s">
        <v>140</v>
      </c>
      <c r="AT269" s="183" t="s">
        <v>135</v>
      </c>
      <c r="AU269" s="183" t="s">
        <v>87</v>
      </c>
      <c r="AY269" s="16" t="s">
        <v>132</v>
      </c>
      <c r="BE269" s="184">
        <f>IF(N269="základní",J269,0)</f>
        <v>0</v>
      </c>
      <c r="BF269" s="184">
        <f>IF(N269="snížená",J269,0)</f>
        <v>0</v>
      </c>
      <c r="BG269" s="184">
        <f>IF(N269="zákl. přenesená",J269,0)</f>
        <v>0</v>
      </c>
      <c r="BH269" s="184">
        <f>IF(N269="sníž. přenesená",J269,0)</f>
        <v>0</v>
      </c>
      <c r="BI269" s="184">
        <f>IF(N269="nulová",J269,0)</f>
        <v>0</v>
      </c>
      <c r="BJ269" s="16" t="s">
        <v>22</v>
      </c>
      <c r="BK269" s="184">
        <f>ROUND(I269*H269,2)</f>
        <v>0</v>
      </c>
      <c r="BL269" s="16" t="s">
        <v>140</v>
      </c>
      <c r="BM269" s="183" t="s">
        <v>985</v>
      </c>
    </row>
    <row r="270" spans="1:65" s="2" customFormat="1">
      <c r="A270" s="33"/>
      <c r="B270" s="34"/>
      <c r="C270" s="35"/>
      <c r="D270" s="185" t="s">
        <v>142</v>
      </c>
      <c r="E270" s="35"/>
      <c r="F270" s="186" t="s">
        <v>986</v>
      </c>
      <c r="G270" s="35"/>
      <c r="H270" s="35"/>
      <c r="I270" s="187"/>
      <c r="J270" s="35"/>
      <c r="K270" s="35"/>
      <c r="L270" s="38"/>
      <c r="M270" s="188"/>
      <c r="N270" s="189"/>
      <c r="O270" s="63"/>
      <c r="P270" s="63"/>
      <c r="Q270" s="63"/>
      <c r="R270" s="63"/>
      <c r="S270" s="63"/>
      <c r="T270" s="64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T270" s="16" t="s">
        <v>142</v>
      </c>
      <c r="AU270" s="16" t="s">
        <v>87</v>
      </c>
    </row>
    <row r="271" spans="1:65" s="2" customFormat="1" ht="33" customHeight="1">
      <c r="A271" s="33"/>
      <c r="B271" s="34"/>
      <c r="C271" s="172" t="s">
        <v>553</v>
      </c>
      <c r="D271" s="172" t="s">
        <v>135</v>
      </c>
      <c r="E271" s="173" t="s">
        <v>987</v>
      </c>
      <c r="F271" s="174" t="s">
        <v>988</v>
      </c>
      <c r="G271" s="175" t="s">
        <v>138</v>
      </c>
      <c r="H271" s="176">
        <v>19680</v>
      </c>
      <c r="I271" s="177"/>
      <c r="J271" s="178">
        <f>ROUND(I271*H271,2)</f>
        <v>0</v>
      </c>
      <c r="K271" s="174" t="s">
        <v>139</v>
      </c>
      <c r="L271" s="38"/>
      <c r="M271" s="179" t="s">
        <v>20</v>
      </c>
      <c r="N271" s="180" t="s">
        <v>49</v>
      </c>
      <c r="O271" s="63"/>
      <c r="P271" s="181">
        <f>O271*H271</f>
        <v>0</v>
      </c>
      <c r="Q271" s="181">
        <v>0</v>
      </c>
      <c r="R271" s="181">
        <f>Q271*H271</f>
        <v>0</v>
      </c>
      <c r="S271" s="181">
        <v>0</v>
      </c>
      <c r="T271" s="182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83" t="s">
        <v>140</v>
      </c>
      <c r="AT271" s="183" t="s">
        <v>135</v>
      </c>
      <c r="AU271" s="183" t="s">
        <v>87</v>
      </c>
      <c r="AY271" s="16" t="s">
        <v>132</v>
      </c>
      <c r="BE271" s="184">
        <f>IF(N271="základní",J271,0)</f>
        <v>0</v>
      </c>
      <c r="BF271" s="184">
        <f>IF(N271="snížená",J271,0)</f>
        <v>0</v>
      </c>
      <c r="BG271" s="184">
        <f>IF(N271="zákl. přenesená",J271,0)</f>
        <v>0</v>
      </c>
      <c r="BH271" s="184">
        <f>IF(N271="sníž. přenesená",J271,0)</f>
        <v>0</v>
      </c>
      <c r="BI271" s="184">
        <f>IF(N271="nulová",J271,0)</f>
        <v>0</v>
      </c>
      <c r="BJ271" s="16" t="s">
        <v>22</v>
      </c>
      <c r="BK271" s="184">
        <f>ROUND(I271*H271,2)</f>
        <v>0</v>
      </c>
      <c r="BL271" s="16" t="s">
        <v>140</v>
      </c>
      <c r="BM271" s="183" t="s">
        <v>989</v>
      </c>
    </row>
    <row r="272" spans="1:65" s="2" customFormat="1">
      <c r="A272" s="33"/>
      <c r="B272" s="34"/>
      <c r="C272" s="35"/>
      <c r="D272" s="185" t="s">
        <v>142</v>
      </c>
      <c r="E272" s="35"/>
      <c r="F272" s="186" t="s">
        <v>990</v>
      </c>
      <c r="G272" s="35"/>
      <c r="H272" s="35"/>
      <c r="I272" s="187"/>
      <c r="J272" s="35"/>
      <c r="K272" s="35"/>
      <c r="L272" s="38"/>
      <c r="M272" s="188"/>
      <c r="N272" s="189"/>
      <c r="O272" s="63"/>
      <c r="P272" s="63"/>
      <c r="Q272" s="63"/>
      <c r="R272" s="63"/>
      <c r="S272" s="63"/>
      <c r="T272" s="64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T272" s="16" t="s">
        <v>142</v>
      </c>
      <c r="AU272" s="16" t="s">
        <v>87</v>
      </c>
    </row>
    <row r="273" spans="1:65" s="2" customFormat="1" ht="24.2" customHeight="1">
      <c r="A273" s="33"/>
      <c r="B273" s="34"/>
      <c r="C273" s="172" t="s">
        <v>559</v>
      </c>
      <c r="D273" s="172" t="s">
        <v>135</v>
      </c>
      <c r="E273" s="173" t="s">
        <v>991</v>
      </c>
      <c r="F273" s="174" t="s">
        <v>992</v>
      </c>
      <c r="G273" s="175" t="s">
        <v>138</v>
      </c>
      <c r="H273" s="176">
        <v>164</v>
      </c>
      <c r="I273" s="177"/>
      <c r="J273" s="178">
        <f>ROUND(I273*H273,2)</f>
        <v>0</v>
      </c>
      <c r="K273" s="174" t="s">
        <v>139</v>
      </c>
      <c r="L273" s="38"/>
      <c r="M273" s="179" t="s">
        <v>20</v>
      </c>
      <c r="N273" s="180" t="s">
        <v>49</v>
      </c>
      <c r="O273" s="63"/>
      <c r="P273" s="181">
        <f>O273*H273</f>
        <v>0</v>
      </c>
      <c r="Q273" s="181">
        <v>0</v>
      </c>
      <c r="R273" s="181">
        <f>Q273*H273</f>
        <v>0</v>
      </c>
      <c r="S273" s="181">
        <v>0</v>
      </c>
      <c r="T273" s="182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83" t="s">
        <v>140</v>
      </c>
      <c r="AT273" s="183" t="s">
        <v>135</v>
      </c>
      <c r="AU273" s="183" t="s">
        <v>87</v>
      </c>
      <c r="AY273" s="16" t="s">
        <v>132</v>
      </c>
      <c r="BE273" s="184">
        <f>IF(N273="základní",J273,0)</f>
        <v>0</v>
      </c>
      <c r="BF273" s="184">
        <f>IF(N273="snížená",J273,0)</f>
        <v>0</v>
      </c>
      <c r="BG273" s="184">
        <f>IF(N273="zákl. přenesená",J273,0)</f>
        <v>0</v>
      </c>
      <c r="BH273" s="184">
        <f>IF(N273="sníž. přenesená",J273,0)</f>
        <v>0</v>
      </c>
      <c r="BI273" s="184">
        <f>IF(N273="nulová",J273,0)</f>
        <v>0</v>
      </c>
      <c r="BJ273" s="16" t="s">
        <v>22</v>
      </c>
      <c r="BK273" s="184">
        <f>ROUND(I273*H273,2)</f>
        <v>0</v>
      </c>
      <c r="BL273" s="16" t="s">
        <v>140</v>
      </c>
      <c r="BM273" s="183" t="s">
        <v>993</v>
      </c>
    </row>
    <row r="274" spans="1:65" s="2" customFormat="1">
      <c r="A274" s="33"/>
      <c r="B274" s="34"/>
      <c r="C274" s="35"/>
      <c r="D274" s="185" t="s">
        <v>142</v>
      </c>
      <c r="E274" s="35"/>
      <c r="F274" s="186" t="s">
        <v>994</v>
      </c>
      <c r="G274" s="35"/>
      <c r="H274" s="35"/>
      <c r="I274" s="187"/>
      <c r="J274" s="35"/>
      <c r="K274" s="35"/>
      <c r="L274" s="38"/>
      <c r="M274" s="188"/>
      <c r="N274" s="189"/>
      <c r="O274" s="63"/>
      <c r="P274" s="63"/>
      <c r="Q274" s="63"/>
      <c r="R274" s="63"/>
      <c r="S274" s="63"/>
      <c r="T274" s="64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T274" s="16" t="s">
        <v>142</v>
      </c>
      <c r="AU274" s="16" t="s">
        <v>87</v>
      </c>
    </row>
    <row r="275" spans="1:65" s="2" customFormat="1" ht="16.5" customHeight="1">
      <c r="A275" s="33"/>
      <c r="B275" s="34"/>
      <c r="C275" s="172" t="s">
        <v>564</v>
      </c>
      <c r="D275" s="172" t="s">
        <v>135</v>
      </c>
      <c r="E275" s="173" t="s">
        <v>995</v>
      </c>
      <c r="F275" s="174" t="s">
        <v>996</v>
      </c>
      <c r="G275" s="175" t="s">
        <v>138</v>
      </c>
      <c r="H275" s="176">
        <v>164</v>
      </c>
      <c r="I275" s="177"/>
      <c r="J275" s="178">
        <f>ROUND(I275*H275,2)</f>
        <v>0</v>
      </c>
      <c r="K275" s="174" t="s">
        <v>139</v>
      </c>
      <c r="L275" s="38"/>
      <c r="M275" s="179" t="s">
        <v>20</v>
      </c>
      <c r="N275" s="180" t="s">
        <v>49</v>
      </c>
      <c r="O275" s="63"/>
      <c r="P275" s="181">
        <f>O275*H275</f>
        <v>0</v>
      </c>
      <c r="Q275" s="181">
        <v>0</v>
      </c>
      <c r="R275" s="181">
        <f>Q275*H275</f>
        <v>0</v>
      </c>
      <c r="S275" s="181">
        <v>0</v>
      </c>
      <c r="T275" s="182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83" t="s">
        <v>140</v>
      </c>
      <c r="AT275" s="183" t="s">
        <v>135</v>
      </c>
      <c r="AU275" s="183" t="s">
        <v>87</v>
      </c>
      <c r="AY275" s="16" t="s">
        <v>132</v>
      </c>
      <c r="BE275" s="184">
        <f>IF(N275="základní",J275,0)</f>
        <v>0</v>
      </c>
      <c r="BF275" s="184">
        <f>IF(N275="snížená",J275,0)</f>
        <v>0</v>
      </c>
      <c r="BG275" s="184">
        <f>IF(N275="zákl. přenesená",J275,0)</f>
        <v>0</v>
      </c>
      <c r="BH275" s="184">
        <f>IF(N275="sníž. přenesená",J275,0)</f>
        <v>0</v>
      </c>
      <c r="BI275" s="184">
        <f>IF(N275="nulová",J275,0)</f>
        <v>0</v>
      </c>
      <c r="BJ275" s="16" t="s">
        <v>22</v>
      </c>
      <c r="BK275" s="184">
        <f>ROUND(I275*H275,2)</f>
        <v>0</v>
      </c>
      <c r="BL275" s="16" t="s">
        <v>140</v>
      </c>
      <c r="BM275" s="183" t="s">
        <v>997</v>
      </c>
    </row>
    <row r="276" spans="1:65" s="2" customFormat="1">
      <c r="A276" s="33"/>
      <c r="B276" s="34"/>
      <c r="C276" s="35"/>
      <c r="D276" s="185" t="s">
        <v>142</v>
      </c>
      <c r="E276" s="35"/>
      <c r="F276" s="186" t="s">
        <v>998</v>
      </c>
      <c r="G276" s="35"/>
      <c r="H276" s="35"/>
      <c r="I276" s="187"/>
      <c r="J276" s="35"/>
      <c r="K276" s="35"/>
      <c r="L276" s="38"/>
      <c r="M276" s="188"/>
      <c r="N276" s="189"/>
      <c r="O276" s="63"/>
      <c r="P276" s="63"/>
      <c r="Q276" s="63"/>
      <c r="R276" s="63"/>
      <c r="S276" s="63"/>
      <c r="T276" s="64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T276" s="16" t="s">
        <v>142</v>
      </c>
      <c r="AU276" s="16" t="s">
        <v>87</v>
      </c>
    </row>
    <row r="277" spans="1:65" s="2" customFormat="1" ht="21.75" customHeight="1">
      <c r="A277" s="33"/>
      <c r="B277" s="34"/>
      <c r="C277" s="172" t="s">
        <v>568</v>
      </c>
      <c r="D277" s="172" t="s">
        <v>135</v>
      </c>
      <c r="E277" s="173" t="s">
        <v>999</v>
      </c>
      <c r="F277" s="174" t="s">
        <v>1000</v>
      </c>
      <c r="G277" s="175" t="s">
        <v>138</v>
      </c>
      <c r="H277" s="176">
        <v>19680</v>
      </c>
      <c r="I277" s="177"/>
      <c r="J277" s="178">
        <f>ROUND(I277*H277,2)</f>
        <v>0</v>
      </c>
      <c r="K277" s="174" t="s">
        <v>139</v>
      </c>
      <c r="L277" s="38"/>
      <c r="M277" s="179" t="s">
        <v>20</v>
      </c>
      <c r="N277" s="180" t="s">
        <v>49</v>
      </c>
      <c r="O277" s="63"/>
      <c r="P277" s="181">
        <f>O277*H277</f>
        <v>0</v>
      </c>
      <c r="Q277" s="181">
        <v>0</v>
      </c>
      <c r="R277" s="181">
        <f>Q277*H277</f>
        <v>0</v>
      </c>
      <c r="S277" s="181">
        <v>0</v>
      </c>
      <c r="T277" s="182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83" t="s">
        <v>140</v>
      </c>
      <c r="AT277" s="183" t="s">
        <v>135</v>
      </c>
      <c r="AU277" s="183" t="s">
        <v>87</v>
      </c>
      <c r="AY277" s="16" t="s">
        <v>132</v>
      </c>
      <c r="BE277" s="184">
        <f>IF(N277="základní",J277,0)</f>
        <v>0</v>
      </c>
      <c r="BF277" s="184">
        <f>IF(N277="snížená",J277,0)</f>
        <v>0</v>
      </c>
      <c r="BG277" s="184">
        <f>IF(N277="zákl. přenesená",J277,0)</f>
        <v>0</v>
      </c>
      <c r="BH277" s="184">
        <f>IF(N277="sníž. přenesená",J277,0)</f>
        <v>0</v>
      </c>
      <c r="BI277" s="184">
        <f>IF(N277="nulová",J277,0)</f>
        <v>0</v>
      </c>
      <c r="BJ277" s="16" t="s">
        <v>22</v>
      </c>
      <c r="BK277" s="184">
        <f>ROUND(I277*H277,2)</f>
        <v>0</v>
      </c>
      <c r="BL277" s="16" t="s">
        <v>140</v>
      </c>
      <c r="BM277" s="183" t="s">
        <v>1001</v>
      </c>
    </row>
    <row r="278" spans="1:65" s="2" customFormat="1">
      <c r="A278" s="33"/>
      <c r="B278" s="34"/>
      <c r="C278" s="35"/>
      <c r="D278" s="185" t="s">
        <v>142</v>
      </c>
      <c r="E278" s="35"/>
      <c r="F278" s="186" t="s">
        <v>1002</v>
      </c>
      <c r="G278" s="35"/>
      <c r="H278" s="35"/>
      <c r="I278" s="187"/>
      <c r="J278" s="35"/>
      <c r="K278" s="35"/>
      <c r="L278" s="38"/>
      <c r="M278" s="188"/>
      <c r="N278" s="189"/>
      <c r="O278" s="63"/>
      <c r="P278" s="63"/>
      <c r="Q278" s="63"/>
      <c r="R278" s="63"/>
      <c r="S278" s="63"/>
      <c r="T278" s="64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T278" s="16" t="s">
        <v>142</v>
      </c>
      <c r="AU278" s="16" t="s">
        <v>87</v>
      </c>
    </row>
    <row r="279" spans="1:65" s="2" customFormat="1" ht="16.5" customHeight="1">
      <c r="A279" s="33"/>
      <c r="B279" s="34"/>
      <c r="C279" s="172" t="s">
        <v>572</v>
      </c>
      <c r="D279" s="172" t="s">
        <v>135</v>
      </c>
      <c r="E279" s="173" t="s">
        <v>1003</v>
      </c>
      <c r="F279" s="174" t="s">
        <v>1004</v>
      </c>
      <c r="G279" s="175" t="s">
        <v>138</v>
      </c>
      <c r="H279" s="176">
        <v>164</v>
      </c>
      <c r="I279" s="177"/>
      <c r="J279" s="178">
        <f>ROUND(I279*H279,2)</f>
        <v>0</v>
      </c>
      <c r="K279" s="174" t="s">
        <v>139</v>
      </c>
      <c r="L279" s="38"/>
      <c r="M279" s="179" t="s">
        <v>20</v>
      </c>
      <c r="N279" s="180" t="s">
        <v>49</v>
      </c>
      <c r="O279" s="63"/>
      <c r="P279" s="181">
        <f>O279*H279</f>
        <v>0</v>
      </c>
      <c r="Q279" s="181">
        <v>0</v>
      </c>
      <c r="R279" s="181">
        <f>Q279*H279</f>
        <v>0</v>
      </c>
      <c r="S279" s="181">
        <v>0</v>
      </c>
      <c r="T279" s="182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83" t="s">
        <v>140</v>
      </c>
      <c r="AT279" s="183" t="s">
        <v>135</v>
      </c>
      <c r="AU279" s="183" t="s">
        <v>87</v>
      </c>
      <c r="AY279" s="16" t="s">
        <v>132</v>
      </c>
      <c r="BE279" s="184">
        <f>IF(N279="základní",J279,0)</f>
        <v>0</v>
      </c>
      <c r="BF279" s="184">
        <f>IF(N279="snížená",J279,0)</f>
        <v>0</v>
      </c>
      <c r="BG279" s="184">
        <f>IF(N279="zákl. přenesená",J279,0)</f>
        <v>0</v>
      </c>
      <c r="BH279" s="184">
        <f>IF(N279="sníž. přenesená",J279,0)</f>
        <v>0</v>
      </c>
      <c r="BI279" s="184">
        <f>IF(N279="nulová",J279,0)</f>
        <v>0</v>
      </c>
      <c r="BJ279" s="16" t="s">
        <v>22</v>
      </c>
      <c r="BK279" s="184">
        <f>ROUND(I279*H279,2)</f>
        <v>0</v>
      </c>
      <c r="BL279" s="16" t="s">
        <v>140</v>
      </c>
      <c r="BM279" s="183" t="s">
        <v>1005</v>
      </c>
    </row>
    <row r="280" spans="1:65" s="2" customFormat="1">
      <c r="A280" s="33"/>
      <c r="B280" s="34"/>
      <c r="C280" s="35"/>
      <c r="D280" s="185" t="s">
        <v>142</v>
      </c>
      <c r="E280" s="35"/>
      <c r="F280" s="186" t="s">
        <v>1006</v>
      </c>
      <c r="G280" s="35"/>
      <c r="H280" s="35"/>
      <c r="I280" s="187"/>
      <c r="J280" s="35"/>
      <c r="K280" s="35"/>
      <c r="L280" s="38"/>
      <c r="M280" s="188"/>
      <c r="N280" s="189"/>
      <c r="O280" s="63"/>
      <c r="P280" s="63"/>
      <c r="Q280" s="63"/>
      <c r="R280" s="63"/>
      <c r="S280" s="63"/>
      <c r="T280" s="64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T280" s="16" t="s">
        <v>142</v>
      </c>
      <c r="AU280" s="16" t="s">
        <v>87</v>
      </c>
    </row>
    <row r="281" spans="1:65" s="2" customFormat="1" ht="24.2" customHeight="1">
      <c r="A281" s="33"/>
      <c r="B281" s="34"/>
      <c r="C281" s="172" t="s">
        <v>577</v>
      </c>
      <c r="D281" s="172" t="s">
        <v>135</v>
      </c>
      <c r="E281" s="173" t="s">
        <v>1007</v>
      </c>
      <c r="F281" s="174" t="s">
        <v>1008</v>
      </c>
      <c r="G281" s="175" t="s">
        <v>138</v>
      </c>
      <c r="H281" s="176">
        <v>135.44399999999999</v>
      </c>
      <c r="I281" s="177"/>
      <c r="J281" s="178">
        <f>ROUND(I281*H281,2)</f>
        <v>0</v>
      </c>
      <c r="K281" s="174" t="s">
        <v>139</v>
      </c>
      <c r="L281" s="38"/>
      <c r="M281" s="179" t="s">
        <v>20</v>
      </c>
      <c r="N281" s="180" t="s">
        <v>49</v>
      </c>
      <c r="O281" s="63"/>
      <c r="P281" s="181">
        <f>O281*H281</f>
        <v>0</v>
      </c>
      <c r="Q281" s="181">
        <v>2.1000000000000001E-4</v>
      </c>
      <c r="R281" s="181">
        <f>Q281*H281</f>
        <v>2.8443239999999998E-2</v>
      </c>
      <c r="S281" s="181">
        <v>0</v>
      </c>
      <c r="T281" s="182">
        <f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83" t="s">
        <v>140</v>
      </c>
      <c r="AT281" s="183" t="s">
        <v>135</v>
      </c>
      <c r="AU281" s="183" t="s">
        <v>87</v>
      </c>
      <c r="AY281" s="16" t="s">
        <v>132</v>
      </c>
      <c r="BE281" s="184">
        <f>IF(N281="základní",J281,0)</f>
        <v>0</v>
      </c>
      <c r="BF281" s="184">
        <f>IF(N281="snížená",J281,0)</f>
        <v>0</v>
      </c>
      <c r="BG281" s="184">
        <f>IF(N281="zákl. přenesená",J281,0)</f>
        <v>0</v>
      </c>
      <c r="BH281" s="184">
        <f>IF(N281="sníž. přenesená",J281,0)</f>
        <v>0</v>
      </c>
      <c r="BI281" s="184">
        <f>IF(N281="nulová",J281,0)</f>
        <v>0</v>
      </c>
      <c r="BJ281" s="16" t="s">
        <v>22</v>
      </c>
      <c r="BK281" s="184">
        <f>ROUND(I281*H281,2)</f>
        <v>0</v>
      </c>
      <c r="BL281" s="16" t="s">
        <v>140</v>
      </c>
      <c r="BM281" s="183" t="s">
        <v>1009</v>
      </c>
    </row>
    <row r="282" spans="1:65" s="2" customFormat="1">
      <c r="A282" s="33"/>
      <c r="B282" s="34"/>
      <c r="C282" s="35"/>
      <c r="D282" s="185" t="s">
        <v>142</v>
      </c>
      <c r="E282" s="35"/>
      <c r="F282" s="186" t="s">
        <v>1010</v>
      </c>
      <c r="G282" s="35"/>
      <c r="H282" s="35"/>
      <c r="I282" s="187"/>
      <c r="J282" s="35"/>
      <c r="K282" s="35"/>
      <c r="L282" s="38"/>
      <c r="M282" s="188"/>
      <c r="N282" s="189"/>
      <c r="O282" s="63"/>
      <c r="P282" s="63"/>
      <c r="Q282" s="63"/>
      <c r="R282" s="63"/>
      <c r="S282" s="63"/>
      <c r="T282" s="64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T282" s="16" t="s">
        <v>142</v>
      </c>
      <c r="AU282" s="16" t="s">
        <v>87</v>
      </c>
    </row>
    <row r="283" spans="1:65" s="2" customFormat="1" ht="21.75" customHeight="1">
      <c r="A283" s="33"/>
      <c r="B283" s="34"/>
      <c r="C283" s="172" t="s">
        <v>581</v>
      </c>
      <c r="D283" s="172" t="s">
        <v>135</v>
      </c>
      <c r="E283" s="173" t="s">
        <v>1011</v>
      </c>
      <c r="F283" s="174" t="s">
        <v>1012</v>
      </c>
      <c r="G283" s="175" t="s">
        <v>286</v>
      </c>
      <c r="H283" s="176">
        <v>21</v>
      </c>
      <c r="I283" s="177"/>
      <c r="J283" s="178">
        <f>ROUND(I283*H283,2)</f>
        <v>0</v>
      </c>
      <c r="K283" s="174" t="s">
        <v>139</v>
      </c>
      <c r="L283" s="38"/>
      <c r="M283" s="179" t="s">
        <v>20</v>
      </c>
      <c r="N283" s="180" t="s">
        <v>49</v>
      </c>
      <c r="O283" s="63"/>
      <c r="P283" s="181">
        <f>O283*H283</f>
        <v>0</v>
      </c>
      <c r="Q283" s="181">
        <v>0</v>
      </c>
      <c r="R283" s="181">
        <f>Q283*H283</f>
        <v>0</v>
      </c>
      <c r="S283" s="181">
        <v>0</v>
      </c>
      <c r="T283" s="182">
        <f>S283*H283</f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83" t="s">
        <v>140</v>
      </c>
      <c r="AT283" s="183" t="s">
        <v>135</v>
      </c>
      <c r="AU283" s="183" t="s">
        <v>87</v>
      </c>
      <c r="AY283" s="16" t="s">
        <v>132</v>
      </c>
      <c r="BE283" s="184">
        <f>IF(N283="základní",J283,0)</f>
        <v>0</v>
      </c>
      <c r="BF283" s="184">
        <f>IF(N283="snížená",J283,0)</f>
        <v>0</v>
      </c>
      <c r="BG283" s="184">
        <f>IF(N283="zákl. přenesená",J283,0)</f>
        <v>0</v>
      </c>
      <c r="BH283" s="184">
        <f>IF(N283="sníž. přenesená",J283,0)</f>
        <v>0</v>
      </c>
      <c r="BI283" s="184">
        <f>IF(N283="nulová",J283,0)</f>
        <v>0</v>
      </c>
      <c r="BJ283" s="16" t="s">
        <v>22</v>
      </c>
      <c r="BK283" s="184">
        <f>ROUND(I283*H283,2)</f>
        <v>0</v>
      </c>
      <c r="BL283" s="16" t="s">
        <v>140</v>
      </c>
      <c r="BM283" s="183" t="s">
        <v>1013</v>
      </c>
    </row>
    <row r="284" spans="1:65" s="2" customFormat="1">
      <c r="A284" s="33"/>
      <c r="B284" s="34"/>
      <c r="C284" s="35"/>
      <c r="D284" s="185" t="s">
        <v>142</v>
      </c>
      <c r="E284" s="35"/>
      <c r="F284" s="186" t="s">
        <v>1014</v>
      </c>
      <c r="G284" s="35"/>
      <c r="H284" s="35"/>
      <c r="I284" s="187"/>
      <c r="J284" s="35"/>
      <c r="K284" s="35"/>
      <c r="L284" s="38"/>
      <c r="M284" s="188"/>
      <c r="N284" s="189"/>
      <c r="O284" s="63"/>
      <c r="P284" s="63"/>
      <c r="Q284" s="63"/>
      <c r="R284" s="63"/>
      <c r="S284" s="63"/>
      <c r="T284" s="64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T284" s="16" t="s">
        <v>142</v>
      </c>
      <c r="AU284" s="16" t="s">
        <v>87</v>
      </c>
    </row>
    <row r="285" spans="1:65" s="2" customFormat="1" ht="24.2" customHeight="1">
      <c r="A285" s="33"/>
      <c r="B285" s="34"/>
      <c r="C285" s="172" t="s">
        <v>588</v>
      </c>
      <c r="D285" s="172" t="s">
        <v>135</v>
      </c>
      <c r="E285" s="173" t="s">
        <v>1015</v>
      </c>
      <c r="F285" s="174" t="s">
        <v>1016</v>
      </c>
      <c r="G285" s="175" t="s">
        <v>286</v>
      </c>
      <c r="H285" s="176">
        <v>1890</v>
      </c>
      <c r="I285" s="177"/>
      <c r="J285" s="178">
        <f>ROUND(I285*H285,2)</f>
        <v>0</v>
      </c>
      <c r="K285" s="174" t="s">
        <v>139</v>
      </c>
      <c r="L285" s="38"/>
      <c r="M285" s="179" t="s">
        <v>20</v>
      </c>
      <c r="N285" s="180" t="s">
        <v>49</v>
      </c>
      <c r="O285" s="63"/>
      <c r="P285" s="181">
        <f>O285*H285</f>
        <v>0</v>
      </c>
      <c r="Q285" s="181">
        <v>0</v>
      </c>
      <c r="R285" s="181">
        <f>Q285*H285</f>
        <v>0</v>
      </c>
      <c r="S285" s="181">
        <v>0</v>
      </c>
      <c r="T285" s="182">
        <f>S285*H285</f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83" t="s">
        <v>140</v>
      </c>
      <c r="AT285" s="183" t="s">
        <v>135</v>
      </c>
      <c r="AU285" s="183" t="s">
        <v>87</v>
      </c>
      <c r="AY285" s="16" t="s">
        <v>132</v>
      </c>
      <c r="BE285" s="184">
        <f>IF(N285="základní",J285,0)</f>
        <v>0</v>
      </c>
      <c r="BF285" s="184">
        <f>IF(N285="snížená",J285,0)</f>
        <v>0</v>
      </c>
      <c r="BG285" s="184">
        <f>IF(N285="zákl. přenesená",J285,0)</f>
        <v>0</v>
      </c>
      <c r="BH285" s="184">
        <f>IF(N285="sníž. přenesená",J285,0)</f>
        <v>0</v>
      </c>
      <c r="BI285" s="184">
        <f>IF(N285="nulová",J285,0)</f>
        <v>0</v>
      </c>
      <c r="BJ285" s="16" t="s">
        <v>22</v>
      </c>
      <c r="BK285" s="184">
        <f>ROUND(I285*H285,2)</f>
        <v>0</v>
      </c>
      <c r="BL285" s="16" t="s">
        <v>140</v>
      </c>
      <c r="BM285" s="183" t="s">
        <v>1017</v>
      </c>
    </row>
    <row r="286" spans="1:65" s="2" customFormat="1">
      <c r="A286" s="33"/>
      <c r="B286" s="34"/>
      <c r="C286" s="35"/>
      <c r="D286" s="185" t="s">
        <v>142</v>
      </c>
      <c r="E286" s="35"/>
      <c r="F286" s="186" t="s">
        <v>1018</v>
      </c>
      <c r="G286" s="35"/>
      <c r="H286" s="35"/>
      <c r="I286" s="187"/>
      <c r="J286" s="35"/>
      <c r="K286" s="35"/>
      <c r="L286" s="38"/>
      <c r="M286" s="188"/>
      <c r="N286" s="189"/>
      <c r="O286" s="63"/>
      <c r="P286" s="63"/>
      <c r="Q286" s="63"/>
      <c r="R286" s="63"/>
      <c r="S286" s="63"/>
      <c r="T286" s="64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T286" s="16" t="s">
        <v>142</v>
      </c>
      <c r="AU286" s="16" t="s">
        <v>87</v>
      </c>
    </row>
    <row r="287" spans="1:65" s="2" customFormat="1" ht="21.75" customHeight="1">
      <c r="A287" s="33"/>
      <c r="B287" s="34"/>
      <c r="C287" s="172" t="s">
        <v>593</v>
      </c>
      <c r="D287" s="172" t="s">
        <v>135</v>
      </c>
      <c r="E287" s="173" t="s">
        <v>1019</v>
      </c>
      <c r="F287" s="174" t="s">
        <v>1020</v>
      </c>
      <c r="G287" s="175" t="s">
        <v>286</v>
      </c>
      <c r="H287" s="176">
        <v>7</v>
      </c>
      <c r="I287" s="177"/>
      <c r="J287" s="178">
        <f>ROUND(I287*H287,2)</f>
        <v>0</v>
      </c>
      <c r="K287" s="174" t="s">
        <v>139</v>
      </c>
      <c r="L287" s="38"/>
      <c r="M287" s="179" t="s">
        <v>20</v>
      </c>
      <c r="N287" s="180" t="s">
        <v>49</v>
      </c>
      <c r="O287" s="63"/>
      <c r="P287" s="181">
        <f>O287*H287</f>
        <v>0</v>
      </c>
      <c r="Q287" s="181">
        <v>0</v>
      </c>
      <c r="R287" s="181">
        <f>Q287*H287</f>
        <v>0</v>
      </c>
      <c r="S287" s="181">
        <v>0</v>
      </c>
      <c r="T287" s="182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83" t="s">
        <v>140</v>
      </c>
      <c r="AT287" s="183" t="s">
        <v>135</v>
      </c>
      <c r="AU287" s="183" t="s">
        <v>87</v>
      </c>
      <c r="AY287" s="16" t="s">
        <v>132</v>
      </c>
      <c r="BE287" s="184">
        <f>IF(N287="základní",J287,0)</f>
        <v>0</v>
      </c>
      <c r="BF287" s="184">
        <f>IF(N287="snížená",J287,0)</f>
        <v>0</v>
      </c>
      <c r="BG287" s="184">
        <f>IF(N287="zákl. přenesená",J287,0)</f>
        <v>0</v>
      </c>
      <c r="BH287" s="184">
        <f>IF(N287="sníž. přenesená",J287,0)</f>
        <v>0</v>
      </c>
      <c r="BI287" s="184">
        <f>IF(N287="nulová",J287,0)</f>
        <v>0</v>
      </c>
      <c r="BJ287" s="16" t="s">
        <v>22</v>
      </c>
      <c r="BK287" s="184">
        <f>ROUND(I287*H287,2)</f>
        <v>0</v>
      </c>
      <c r="BL287" s="16" t="s">
        <v>140</v>
      </c>
      <c r="BM287" s="183" t="s">
        <v>1021</v>
      </c>
    </row>
    <row r="288" spans="1:65" s="2" customFormat="1">
      <c r="A288" s="33"/>
      <c r="B288" s="34"/>
      <c r="C288" s="35"/>
      <c r="D288" s="185" t="s">
        <v>142</v>
      </c>
      <c r="E288" s="35"/>
      <c r="F288" s="186" t="s">
        <v>1022</v>
      </c>
      <c r="G288" s="35"/>
      <c r="H288" s="35"/>
      <c r="I288" s="187"/>
      <c r="J288" s="35"/>
      <c r="K288" s="35"/>
      <c r="L288" s="38"/>
      <c r="M288" s="188"/>
      <c r="N288" s="189"/>
      <c r="O288" s="63"/>
      <c r="P288" s="63"/>
      <c r="Q288" s="63"/>
      <c r="R288" s="63"/>
      <c r="S288" s="63"/>
      <c r="T288" s="64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T288" s="16" t="s">
        <v>142</v>
      </c>
      <c r="AU288" s="16" t="s">
        <v>87</v>
      </c>
    </row>
    <row r="289" spans="1:65" s="2" customFormat="1" ht="24.2" customHeight="1">
      <c r="A289" s="33"/>
      <c r="B289" s="34"/>
      <c r="C289" s="172" t="s">
        <v>598</v>
      </c>
      <c r="D289" s="172" t="s">
        <v>135</v>
      </c>
      <c r="E289" s="173" t="s">
        <v>1023</v>
      </c>
      <c r="F289" s="174" t="s">
        <v>1024</v>
      </c>
      <c r="G289" s="175" t="s">
        <v>286</v>
      </c>
      <c r="H289" s="176">
        <v>630</v>
      </c>
      <c r="I289" s="177"/>
      <c r="J289" s="178">
        <f>ROUND(I289*H289,2)</f>
        <v>0</v>
      </c>
      <c r="K289" s="174" t="s">
        <v>139</v>
      </c>
      <c r="L289" s="38"/>
      <c r="M289" s="179" t="s">
        <v>20</v>
      </c>
      <c r="N289" s="180" t="s">
        <v>49</v>
      </c>
      <c r="O289" s="63"/>
      <c r="P289" s="181">
        <f>O289*H289</f>
        <v>0</v>
      </c>
      <c r="Q289" s="181">
        <v>0</v>
      </c>
      <c r="R289" s="181">
        <f>Q289*H289</f>
        <v>0</v>
      </c>
      <c r="S289" s="181">
        <v>0</v>
      </c>
      <c r="T289" s="182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83" t="s">
        <v>140</v>
      </c>
      <c r="AT289" s="183" t="s">
        <v>135</v>
      </c>
      <c r="AU289" s="183" t="s">
        <v>87</v>
      </c>
      <c r="AY289" s="16" t="s">
        <v>132</v>
      </c>
      <c r="BE289" s="184">
        <f>IF(N289="základní",J289,0)</f>
        <v>0</v>
      </c>
      <c r="BF289" s="184">
        <f>IF(N289="snížená",J289,0)</f>
        <v>0</v>
      </c>
      <c r="BG289" s="184">
        <f>IF(N289="zákl. přenesená",J289,0)</f>
        <v>0</v>
      </c>
      <c r="BH289" s="184">
        <f>IF(N289="sníž. přenesená",J289,0)</f>
        <v>0</v>
      </c>
      <c r="BI289" s="184">
        <f>IF(N289="nulová",J289,0)</f>
        <v>0</v>
      </c>
      <c r="BJ289" s="16" t="s">
        <v>22</v>
      </c>
      <c r="BK289" s="184">
        <f>ROUND(I289*H289,2)</f>
        <v>0</v>
      </c>
      <c r="BL289" s="16" t="s">
        <v>140</v>
      </c>
      <c r="BM289" s="183" t="s">
        <v>1025</v>
      </c>
    </row>
    <row r="290" spans="1:65" s="2" customFormat="1">
      <c r="A290" s="33"/>
      <c r="B290" s="34"/>
      <c r="C290" s="35"/>
      <c r="D290" s="185" t="s">
        <v>142</v>
      </c>
      <c r="E290" s="35"/>
      <c r="F290" s="186" t="s">
        <v>1026</v>
      </c>
      <c r="G290" s="35"/>
      <c r="H290" s="35"/>
      <c r="I290" s="187"/>
      <c r="J290" s="35"/>
      <c r="K290" s="35"/>
      <c r="L290" s="38"/>
      <c r="M290" s="188"/>
      <c r="N290" s="189"/>
      <c r="O290" s="63"/>
      <c r="P290" s="63"/>
      <c r="Q290" s="63"/>
      <c r="R290" s="63"/>
      <c r="S290" s="63"/>
      <c r="T290" s="64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T290" s="16" t="s">
        <v>142</v>
      </c>
      <c r="AU290" s="16" t="s">
        <v>87</v>
      </c>
    </row>
    <row r="291" spans="1:65" s="2" customFormat="1" ht="24.2" customHeight="1">
      <c r="A291" s="33"/>
      <c r="B291" s="34"/>
      <c r="C291" s="172" t="s">
        <v>602</v>
      </c>
      <c r="D291" s="172" t="s">
        <v>135</v>
      </c>
      <c r="E291" s="173" t="s">
        <v>1027</v>
      </c>
      <c r="F291" s="174" t="s">
        <v>1028</v>
      </c>
      <c r="G291" s="175" t="s">
        <v>286</v>
      </c>
      <c r="H291" s="176">
        <v>7</v>
      </c>
      <c r="I291" s="177"/>
      <c r="J291" s="178">
        <f>ROUND(I291*H291,2)</f>
        <v>0</v>
      </c>
      <c r="K291" s="174" t="s">
        <v>139</v>
      </c>
      <c r="L291" s="38"/>
      <c r="M291" s="179" t="s">
        <v>20</v>
      </c>
      <c r="N291" s="180" t="s">
        <v>49</v>
      </c>
      <c r="O291" s="63"/>
      <c r="P291" s="181">
        <f>O291*H291</f>
        <v>0</v>
      </c>
      <c r="Q291" s="181">
        <v>0</v>
      </c>
      <c r="R291" s="181">
        <f>Q291*H291</f>
        <v>0</v>
      </c>
      <c r="S291" s="181">
        <v>0</v>
      </c>
      <c r="T291" s="182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83" t="s">
        <v>140</v>
      </c>
      <c r="AT291" s="183" t="s">
        <v>135</v>
      </c>
      <c r="AU291" s="183" t="s">
        <v>87</v>
      </c>
      <c r="AY291" s="16" t="s">
        <v>132</v>
      </c>
      <c r="BE291" s="184">
        <f>IF(N291="základní",J291,0)</f>
        <v>0</v>
      </c>
      <c r="BF291" s="184">
        <f>IF(N291="snížená",J291,0)</f>
        <v>0</v>
      </c>
      <c r="BG291" s="184">
        <f>IF(N291="zákl. přenesená",J291,0)</f>
        <v>0</v>
      </c>
      <c r="BH291" s="184">
        <f>IF(N291="sníž. přenesená",J291,0)</f>
        <v>0</v>
      </c>
      <c r="BI291" s="184">
        <f>IF(N291="nulová",J291,0)</f>
        <v>0</v>
      </c>
      <c r="BJ291" s="16" t="s">
        <v>22</v>
      </c>
      <c r="BK291" s="184">
        <f>ROUND(I291*H291,2)</f>
        <v>0</v>
      </c>
      <c r="BL291" s="16" t="s">
        <v>140</v>
      </c>
      <c r="BM291" s="183" t="s">
        <v>1029</v>
      </c>
    </row>
    <row r="292" spans="1:65" s="2" customFormat="1">
      <c r="A292" s="33"/>
      <c r="B292" s="34"/>
      <c r="C292" s="35"/>
      <c r="D292" s="185" t="s">
        <v>142</v>
      </c>
      <c r="E292" s="35"/>
      <c r="F292" s="186" t="s">
        <v>1030</v>
      </c>
      <c r="G292" s="35"/>
      <c r="H292" s="35"/>
      <c r="I292" s="187"/>
      <c r="J292" s="35"/>
      <c r="K292" s="35"/>
      <c r="L292" s="38"/>
      <c r="M292" s="188"/>
      <c r="N292" s="189"/>
      <c r="O292" s="63"/>
      <c r="P292" s="63"/>
      <c r="Q292" s="63"/>
      <c r="R292" s="63"/>
      <c r="S292" s="63"/>
      <c r="T292" s="64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T292" s="16" t="s">
        <v>142</v>
      </c>
      <c r="AU292" s="16" t="s">
        <v>87</v>
      </c>
    </row>
    <row r="293" spans="1:65" s="2" customFormat="1" ht="16.5" customHeight="1">
      <c r="A293" s="33"/>
      <c r="B293" s="34"/>
      <c r="C293" s="172" t="s">
        <v>609</v>
      </c>
      <c r="D293" s="172" t="s">
        <v>135</v>
      </c>
      <c r="E293" s="173" t="s">
        <v>1031</v>
      </c>
      <c r="F293" s="174" t="s">
        <v>1032</v>
      </c>
      <c r="G293" s="175" t="s">
        <v>160</v>
      </c>
      <c r="H293" s="176">
        <v>1.3680000000000001</v>
      </c>
      <c r="I293" s="177"/>
      <c r="J293" s="178">
        <f>ROUND(I293*H293,2)</f>
        <v>0</v>
      </c>
      <c r="K293" s="174" t="s">
        <v>139</v>
      </c>
      <c r="L293" s="38"/>
      <c r="M293" s="179" t="s">
        <v>20</v>
      </c>
      <c r="N293" s="180" t="s">
        <v>49</v>
      </c>
      <c r="O293" s="63"/>
      <c r="P293" s="181">
        <f>O293*H293</f>
        <v>0</v>
      </c>
      <c r="Q293" s="181">
        <v>0</v>
      </c>
      <c r="R293" s="181">
        <f>Q293*H293</f>
        <v>0</v>
      </c>
      <c r="S293" s="181">
        <v>2</v>
      </c>
      <c r="T293" s="182">
        <f>S293*H293</f>
        <v>2.7360000000000002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83" t="s">
        <v>140</v>
      </c>
      <c r="AT293" s="183" t="s">
        <v>135</v>
      </c>
      <c r="AU293" s="183" t="s">
        <v>87</v>
      </c>
      <c r="AY293" s="16" t="s">
        <v>132</v>
      </c>
      <c r="BE293" s="184">
        <f>IF(N293="základní",J293,0)</f>
        <v>0</v>
      </c>
      <c r="BF293" s="184">
        <f>IF(N293="snížená",J293,0)</f>
        <v>0</v>
      </c>
      <c r="BG293" s="184">
        <f>IF(N293="zákl. přenesená",J293,0)</f>
        <v>0</v>
      </c>
      <c r="BH293" s="184">
        <f>IF(N293="sníž. přenesená",J293,0)</f>
        <v>0</v>
      </c>
      <c r="BI293" s="184">
        <f>IF(N293="nulová",J293,0)</f>
        <v>0</v>
      </c>
      <c r="BJ293" s="16" t="s">
        <v>22</v>
      </c>
      <c r="BK293" s="184">
        <f>ROUND(I293*H293,2)</f>
        <v>0</v>
      </c>
      <c r="BL293" s="16" t="s">
        <v>140</v>
      </c>
      <c r="BM293" s="183" t="s">
        <v>1033</v>
      </c>
    </row>
    <row r="294" spans="1:65" s="2" customFormat="1">
      <c r="A294" s="33"/>
      <c r="B294" s="34"/>
      <c r="C294" s="35"/>
      <c r="D294" s="185" t="s">
        <v>142</v>
      </c>
      <c r="E294" s="35"/>
      <c r="F294" s="186" t="s">
        <v>1034</v>
      </c>
      <c r="G294" s="35"/>
      <c r="H294" s="35"/>
      <c r="I294" s="187"/>
      <c r="J294" s="35"/>
      <c r="K294" s="35"/>
      <c r="L294" s="38"/>
      <c r="M294" s="188"/>
      <c r="N294" s="189"/>
      <c r="O294" s="63"/>
      <c r="P294" s="63"/>
      <c r="Q294" s="63"/>
      <c r="R294" s="63"/>
      <c r="S294" s="63"/>
      <c r="T294" s="64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T294" s="16" t="s">
        <v>142</v>
      </c>
      <c r="AU294" s="16" t="s">
        <v>87</v>
      </c>
    </row>
    <row r="295" spans="1:65" s="2" customFormat="1" ht="16.5" customHeight="1">
      <c r="A295" s="33"/>
      <c r="B295" s="34"/>
      <c r="C295" s="172" t="s">
        <v>614</v>
      </c>
      <c r="D295" s="172" t="s">
        <v>135</v>
      </c>
      <c r="E295" s="173" t="s">
        <v>1035</v>
      </c>
      <c r="F295" s="174" t="s">
        <v>1036</v>
      </c>
      <c r="G295" s="175" t="s">
        <v>160</v>
      </c>
      <c r="H295" s="176">
        <v>3.36</v>
      </c>
      <c r="I295" s="177"/>
      <c r="J295" s="178">
        <f>ROUND(I295*H295,2)</f>
        <v>0</v>
      </c>
      <c r="K295" s="174" t="s">
        <v>139</v>
      </c>
      <c r="L295" s="38"/>
      <c r="M295" s="179" t="s">
        <v>20</v>
      </c>
      <c r="N295" s="180" t="s">
        <v>49</v>
      </c>
      <c r="O295" s="63"/>
      <c r="P295" s="181">
        <f>O295*H295</f>
        <v>0</v>
      </c>
      <c r="Q295" s="181">
        <v>0</v>
      </c>
      <c r="R295" s="181">
        <f>Q295*H295</f>
        <v>0</v>
      </c>
      <c r="S295" s="181">
        <v>2.5</v>
      </c>
      <c r="T295" s="182">
        <f>S295*H295</f>
        <v>8.4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83" t="s">
        <v>140</v>
      </c>
      <c r="AT295" s="183" t="s">
        <v>135</v>
      </c>
      <c r="AU295" s="183" t="s">
        <v>87</v>
      </c>
      <c r="AY295" s="16" t="s">
        <v>132</v>
      </c>
      <c r="BE295" s="184">
        <f>IF(N295="základní",J295,0)</f>
        <v>0</v>
      </c>
      <c r="BF295" s="184">
        <f>IF(N295="snížená",J295,0)</f>
        <v>0</v>
      </c>
      <c r="BG295" s="184">
        <f>IF(N295="zákl. přenesená",J295,0)</f>
        <v>0</v>
      </c>
      <c r="BH295" s="184">
        <f>IF(N295="sníž. přenesená",J295,0)</f>
        <v>0</v>
      </c>
      <c r="BI295" s="184">
        <f>IF(N295="nulová",J295,0)</f>
        <v>0</v>
      </c>
      <c r="BJ295" s="16" t="s">
        <v>22</v>
      </c>
      <c r="BK295" s="184">
        <f>ROUND(I295*H295,2)</f>
        <v>0</v>
      </c>
      <c r="BL295" s="16" t="s">
        <v>140</v>
      </c>
      <c r="BM295" s="183" t="s">
        <v>1037</v>
      </c>
    </row>
    <row r="296" spans="1:65" s="2" customFormat="1">
      <c r="A296" s="33"/>
      <c r="B296" s="34"/>
      <c r="C296" s="35"/>
      <c r="D296" s="185" t="s">
        <v>142</v>
      </c>
      <c r="E296" s="35"/>
      <c r="F296" s="186" t="s">
        <v>1038</v>
      </c>
      <c r="G296" s="35"/>
      <c r="H296" s="35"/>
      <c r="I296" s="187"/>
      <c r="J296" s="35"/>
      <c r="K296" s="35"/>
      <c r="L296" s="38"/>
      <c r="M296" s="188"/>
      <c r="N296" s="189"/>
      <c r="O296" s="63"/>
      <c r="P296" s="63"/>
      <c r="Q296" s="63"/>
      <c r="R296" s="63"/>
      <c r="S296" s="63"/>
      <c r="T296" s="64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T296" s="16" t="s">
        <v>142</v>
      </c>
      <c r="AU296" s="16" t="s">
        <v>87</v>
      </c>
    </row>
    <row r="297" spans="1:65" s="2" customFormat="1" ht="16.5" customHeight="1">
      <c r="A297" s="33"/>
      <c r="B297" s="34"/>
      <c r="C297" s="172" t="s">
        <v>618</v>
      </c>
      <c r="D297" s="172" t="s">
        <v>135</v>
      </c>
      <c r="E297" s="173" t="s">
        <v>1039</v>
      </c>
      <c r="F297" s="174" t="s">
        <v>1040</v>
      </c>
      <c r="G297" s="175" t="s">
        <v>286</v>
      </c>
      <c r="H297" s="176">
        <v>8.4</v>
      </c>
      <c r="I297" s="177"/>
      <c r="J297" s="178">
        <f>ROUND(I297*H297,2)</f>
        <v>0</v>
      </c>
      <c r="K297" s="174" t="s">
        <v>139</v>
      </c>
      <c r="L297" s="38"/>
      <c r="M297" s="179" t="s">
        <v>20</v>
      </c>
      <c r="N297" s="180" t="s">
        <v>49</v>
      </c>
      <c r="O297" s="63"/>
      <c r="P297" s="181">
        <f>O297*H297</f>
        <v>0</v>
      </c>
      <c r="Q297" s="181">
        <v>0</v>
      </c>
      <c r="R297" s="181">
        <f>Q297*H297</f>
        <v>0</v>
      </c>
      <c r="S297" s="181">
        <v>0.112</v>
      </c>
      <c r="T297" s="182">
        <f>S297*H297</f>
        <v>0.94080000000000008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83" t="s">
        <v>140</v>
      </c>
      <c r="AT297" s="183" t="s">
        <v>135</v>
      </c>
      <c r="AU297" s="183" t="s">
        <v>87</v>
      </c>
      <c r="AY297" s="16" t="s">
        <v>132</v>
      </c>
      <c r="BE297" s="184">
        <f>IF(N297="základní",J297,0)</f>
        <v>0</v>
      </c>
      <c r="BF297" s="184">
        <f>IF(N297="snížená",J297,0)</f>
        <v>0</v>
      </c>
      <c r="BG297" s="184">
        <f>IF(N297="zákl. přenesená",J297,0)</f>
        <v>0</v>
      </c>
      <c r="BH297" s="184">
        <f>IF(N297="sníž. přenesená",J297,0)</f>
        <v>0</v>
      </c>
      <c r="BI297" s="184">
        <f>IF(N297="nulová",J297,0)</f>
        <v>0</v>
      </c>
      <c r="BJ297" s="16" t="s">
        <v>22</v>
      </c>
      <c r="BK297" s="184">
        <f>ROUND(I297*H297,2)</f>
        <v>0</v>
      </c>
      <c r="BL297" s="16" t="s">
        <v>140</v>
      </c>
      <c r="BM297" s="183" t="s">
        <v>1041</v>
      </c>
    </row>
    <row r="298" spans="1:65" s="2" customFormat="1">
      <c r="A298" s="33"/>
      <c r="B298" s="34"/>
      <c r="C298" s="35"/>
      <c r="D298" s="185" t="s">
        <v>142</v>
      </c>
      <c r="E298" s="35"/>
      <c r="F298" s="186" t="s">
        <v>1042</v>
      </c>
      <c r="G298" s="35"/>
      <c r="H298" s="35"/>
      <c r="I298" s="187"/>
      <c r="J298" s="35"/>
      <c r="K298" s="35"/>
      <c r="L298" s="38"/>
      <c r="M298" s="188"/>
      <c r="N298" s="189"/>
      <c r="O298" s="63"/>
      <c r="P298" s="63"/>
      <c r="Q298" s="63"/>
      <c r="R298" s="63"/>
      <c r="S298" s="63"/>
      <c r="T298" s="64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T298" s="16" t="s">
        <v>142</v>
      </c>
      <c r="AU298" s="16" t="s">
        <v>87</v>
      </c>
    </row>
    <row r="299" spans="1:65" s="2" customFormat="1" ht="16.5" customHeight="1">
      <c r="A299" s="33"/>
      <c r="B299" s="34"/>
      <c r="C299" s="172" t="s">
        <v>623</v>
      </c>
      <c r="D299" s="172" t="s">
        <v>135</v>
      </c>
      <c r="E299" s="173" t="s">
        <v>1043</v>
      </c>
      <c r="F299" s="174" t="s">
        <v>1044</v>
      </c>
      <c r="G299" s="175" t="s">
        <v>286</v>
      </c>
      <c r="H299" s="176">
        <v>16.2</v>
      </c>
      <c r="I299" s="177"/>
      <c r="J299" s="178">
        <f>ROUND(I299*H299,2)</f>
        <v>0</v>
      </c>
      <c r="K299" s="174" t="s">
        <v>139</v>
      </c>
      <c r="L299" s="38"/>
      <c r="M299" s="179" t="s">
        <v>20</v>
      </c>
      <c r="N299" s="180" t="s">
        <v>49</v>
      </c>
      <c r="O299" s="63"/>
      <c r="P299" s="181">
        <f>O299*H299</f>
        <v>0</v>
      </c>
      <c r="Q299" s="181">
        <v>0</v>
      </c>
      <c r="R299" s="181">
        <f>Q299*H299</f>
        <v>0</v>
      </c>
      <c r="S299" s="181">
        <v>8.2000000000000003E-2</v>
      </c>
      <c r="T299" s="182">
        <f>S299*H299</f>
        <v>1.3284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83" t="s">
        <v>140</v>
      </c>
      <c r="AT299" s="183" t="s">
        <v>135</v>
      </c>
      <c r="AU299" s="183" t="s">
        <v>87</v>
      </c>
      <c r="AY299" s="16" t="s">
        <v>132</v>
      </c>
      <c r="BE299" s="184">
        <f>IF(N299="základní",J299,0)</f>
        <v>0</v>
      </c>
      <c r="BF299" s="184">
        <f>IF(N299="snížená",J299,0)</f>
        <v>0</v>
      </c>
      <c r="BG299" s="184">
        <f>IF(N299="zákl. přenesená",J299,0)</f>
        <v>0</v>
      </c>
      <c r="BH299" s="184">
        <f>IF(N299="sníž. přenesená",J299,0)</f>
        <v>0</v>
      </c>
      <c r="BI299" s="184">
        <f>IF(N299="nulová",J299,0)</f>
        <v>0</v>
      </c>
      <c r="BJ299" s="16" t="s">
        <v>22</v>
      </c>
      <c r="BK299" s="184">
        <f>ROUND(I299*H299,2)</f>
        <v>0</v>
      </c>
      <c r="BL299" s="16" t="s">
        <v>140</v>
      </c>
      <c r="BM299" s="183" t="s">
        <v>1045</v>
      </c>
    </row>
    <row r="300" spans="1:65" s="2" customFormat="1">
      <c r="A300" s="33"/>
      <c r="B300" s="34"/>
      <c r="C300" s="35"/>
      <c r="D300" s="185" t="s">
        <v>142</v>
      </c>
      <c r="E300" s="35"/>
      <c r="F300" s="186" t="s">
        <v>1046</v>
      </c>
      <c r="G300" s="35"/>
      <c r="H300" s="35"/>
      <c r="I300" s="187"/>
      <c r="J300" s="35"/>
      <c r="K300" s="35"/>
      <c r="L300" s="38"/>
      <c r="M300" s="188"/>
      <c r="N300" s="189"/>
      <c r="O300" s="63"/>
      <c r="P300" s="63"/>
      <c r="Q300" s="63"/>
      <c r="R300" s="63"/>
      <c r="S300" s="63"/>
      <c r="T300" s="64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T300" s="16" t="s">
        <v>142</v>
      </c>
      <c r="AU300" s="16" t="s">
        <v>87</v>
      </c>
    </row>
    <row r="301" spans="1:65" s="2" customFormat="1" ht="16.5" customHeight="1">
      <c r="A301" s="33"/>
      <c r="B301" s="34"/>
      <c r="C301" s="172" t="s">
        <v>628</v>
      </c>
      <c r="D301" s="172" t="s">
        <v>135</v>
      </c>
      <c r="E301" s="173" t="s">
        <v>1047</v>
      </c>
      <c r="F301" s="174" t="s">
        <v>1048</v>
      </c>
      <c r="G301" s="175" t="s">
        <v>286</v>
      </c>
      <c r="H301" s="176">
        <v>12.7</v>
      </c>
      <c r="I301" s="177"/>
      <c r="J301" s="178">
        <f>ROUND(I301*H301,2)</f>
        <v>0</v>
      </c>
      <c r="K301" s="174" t="s">
        <v>139</v>
      </c>
      <c r="L301" s="38"/>
      <c r="M301" s="179" t="s">
        <v>20</v>
      </c>
      <c r="N301" s="180" t="s">
        <v>49</v>
      </c>
      <c r="O301" s="63"/>
      <c r="P301" s="181">
        <f>O301*H301</f>
        <v>0</v>
      </c>
      <c r="Q301" s="181">
        <v>0</v>
      </c>
      <c r="R301" s="181">
        <f>Q301*H301</f>
        <v>0</v>
      </c>
      <c r="S301" s="181">
        <v>0.11</v>
      </c>
      <c r="T301" s="182">
        <f>S301*H301</f>
        <v>1.397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83" t="s">
        <v>140</v>
      </c>
      <c r="AT301" s="183" t="s">
        <v>135</v>
      </c>
      <c r="AU301" s="183" t="s">
        <v>87</v>
      </c>
      <c r="AY301" s="16" t="s">
        <v>132</v>
      </c>
      <c r="BE301" s="184">
        <f>IF(N301="základní",J301,0)</f>
        <v>0</v>
      </c>
      <c r="BF301" s="184">
        <f>IF(N301="snížená",J301,0)</f>
        <v>0</v>
      </c>
      <c r="BG301" s="184">
        <f>IF(N301="zákl. přenesená",J301,0)</f>
        <v>0</v>
      </c>
      <c r="BH301" s="184">
        <f>IF(N301="sníž. přenesená",J301,0)</f>
        <v>0</v>
      </c>
      <c r="BI301" s="184">
        <f>IF(N301="nulová",J301,0)</f>
        <v>0</v>
      </c>
      <c r="BJ301" s="16" t="s">
        <v>22</v>
      </c>
      <c r="BK301" s="184">
        <f>ROUND(I301*H301,2)</f>
        <v>0</v>
      </c>
      <c r="BL301" s="16" t="s">
        <v>140</v>
      </c>
      <c r="BM301" s="183" t="s">
        <v>1049</v>
      </c>
    </row>
    <row r="302" spans="1:65" s="2" customFormat="1">
      <c r="A302" s="33"/>
      <c r="B302" s="34"/>
      <c r="C302" s="35"/>
      <c r="D302" s="185" t="s">
        <v>142</v>
      </c>
      <c r="E302" s="35"/>
      <c r="F302" s="186" t="s">
        <v>1050</v>
      </c>
      <c r="G302" s="35"/>
      <c r="H302" s="35"/>
      <c r="I302" s="187"/>
      <c r="J302" s="35"/>
      <c r="K302" s="35"/>
      <c r="L302" s="38"/>
      <c r="M302" s="188"/>
      <c r="N302" s="189"/>
      <c r="O302" s="63"/>
      <c r="P302" s="63"/>
      <c r="Q302" s="63"/>
      <c r="R302" s="63"/>
      <c r="S302" s="63"/>
      <c r="T302" s="64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T302" s="16" t="s">
        <v>142</v>
      </c>
      <c r="AU302" s="16" t="s">
        <v>87</v>
      </c>
    </row>
    <row r="303" spans="1:65" s="2" customFormat="1" ht="16.5" customHeight="1">
      <c r="A303" s="33"/>
      <c r="B303" s="34"/>
      <c r="C303" s="172" t="s">
        <v>633</v>
      </c>
      <c r="D303" s="172" t="s">
        <v>135</v>
      </c>
      <c r="E303" s="173" t="s">
        <v>1051</v>
      </c>
      <c r="F303" s="174" t="s">
        <v>1052</v>
      </c>
      <c r="G303" s="175" t="s">
        <v>286</v>
      </c>
      <c r="H303" s="176">
        <v>1.65</v>
      </c>
      <c r="I303" s="177"/>
      <c r="J303" s="178">
        <f>ROUND(I303*H303,2)</f>
        <v>0</v>
      </c>
      <c r="K303" s="174" t="s">
        <v>139</v>
      </c>
      <c r="L303" s="38"/>
      <c r="M303" s="179" t="s">
        <v>20</v>
      </c>
      <c r="N303" s="180" t="s">
        <v>49</v>
      </c>
      <c r="O303" s="63"/>
      <c r="P303" s="181">
        <f>O303*H303</f>
        <v>0</v>
      </c>
      <c r="Q303" s="181">
        <v>0</v>
      </c>
      <c r="R303" s="181">
        <f>Q303*H303</f>
        <v>0</v>
      </c>
      <c r="S303" s="181">
        <v>0.03</v>
      </c>
      <c r="T303" s="182">
        <f>S303*H303</f>
        <v>4.9499999999999995E-2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83" t="s">
        <v>140</v>
      </c>
      <c r="AT303" s="183" t="s">
        <v>135</v>
      </c>
      <c r="AU303" s="183" t="s">
        <v>87</v>
      </c>
      <c r="AY303" s="16" t="s">
        <v>132</v>
      </c>
      <c r="BE303" s="184">
        <f>IF(N303="základní",J303,0)</f>
        <v>0</v>
      </c>
      <c r="BF303" s="184">
        <f>IF(N303="snížená",J303,0)</f>
        <v>0</v>
      </c>
      <c r="BG303" s="184">
        <f>IF(N303="zákl. přenesená",J303,0)</f>
        <v>0</v>
      </c>
      <c r="BH303" s="184">
        <f>IF(N303="sníž. přenesená",J303,0)</f>
        <v>0</v>
      </c>
      <c r="BI303" s="184">
        <f>IF(N303="nulová",J303,0)</f>
        <v>0</v>
      </c>
      <c r="BJ303" s="16" t="s">
        <v>22</v>
      </c>
      <c r="BK303" s="184">
        <f>ROUND(I303*H303,2)</f>
        <v>0</v>
      </c>
      <c r="BL303" s="16" t="s">
        <v>140</v>
      </c>
      <c r="BM303" s="183" t="s">
        <v>1053</v>
      </c>
    </row>
    <row r="304" spans="1:65" s="2" customFormat="1">
      <c r="A304" s="33"/>
      <c r="B304" s="34"/>
      <c r="C304" s="35"/>
      <c r="D304" s="185" t="s">
        <v>142</v>
      </c>
      <c r="E304" s="35"/>
      <c r="F304" s="186" t="s">
        <v>1054</v>
      </c>
      <c r="G304" s="35"/>
      <c r="H304" s="35"/>
      <c r="I304" s="187"/>
      <c r="J304" s="35"/>
      <c r="K304" s="35"/>
      <c r="L304" s="38"/>
      <c r="M304" s="188"/>
      <c r="N304" s="189"/>
      <c r="O304" s="63"/>
      <c r="P304" s="63"/>
      <c r="Q304" s="63"/>
      <c r="R304" s="63"/>
      <c r="S304" s="63"/>
      <c r="T304" s="64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T304" s="16" t="s">
        <v>142</v>
      </c>
      <c r="AU304" s="16" t="s">
        <v>87</v>
      </c>
    </row>
    <row r="305" spans="1:65" s="2" customFormat="1" ht="24.2" customHeight="1">
      <c r="A305" s="33"/>
      <c r="B305" s="34"/>
      <c r="C305" s="172" t="s">
        <v>640</v>
      </c>
      <c r="D305" s="172" t="s">
        <v>135</v>
      </c>
      <c r="E305" s="173" t="s">
        <v>1055</v>
      </c>
      <c r="F305" s="174" t="s">
        <v>1056</v>
      </c>
      <c r="G305" s="175" t="s">
        <v>138</v>
      </c>
      <c r="H305" s="176">
        <v>7.83</v>
      </c>
      <c r="I305" s="177"/>
      <c r="J305" s="178">
        <f>ROUND(I305*H305,2)</f>
        <v>0</v>
      </c>
      <c r="K305" s="174" t="s">
        <v>139</v>
      </c>
      <c r="L305" s="38"/>
      <c r="M305" s="179" t="s">
        <v>20</v>
      </c>
      <c r="N305" s="180" t="s">
        <v>49</v>
      </c>
      <c r="O305" s="63"/>
      <c r="P305" s="181">
        <f>O305*H305</f>
        <v>0</v>
      </c>
      <c r="Q305" s="181">
        <v>0</v>
      </c>
      <c r="R305" s="181">
        <f>Q305*H305</f>
        <v>0</v>
      </c>
      <c r="S305" s="181">
        <v>0.27500000000000002</v>
      </c>
      <c r="T305" s="182">
        <f>S305*H305</f>
        <v>2.1532500000000003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83" t="s">
        <v>140</v>
      </c>
      <c r="AT305" s="183" t="s">
        <v>135</v>
      </c>
      <c r="AU305" s="183" t="s">
        <v>87</v>
      </c>
      <c r="AY305" s="16" t="s">
        <v>132</v>
      </c>
      <c r="BE305" s="184">
        <f>IF(N305="základní",J305,0)</f>
        <v>0</v>
      </c>
      <c r="BF305" s="184">
        <f>IF(N305="snížená",J305,0)</f>
        <v>0</v>
      </c>
      <c r="BG305" s="184">
        <f>IF(N305="zákl. přenesená",J305,0)</f>
        <v>0</v>
      </c>
      <c r="BH305" s="184">
        <f>IF(N305="sníž. přenesená",J305,0)</f>
        <v>0</v>
      </c>
      <c r="BI305" s="184">
        <f>IF(N305="nulová",J305,0)</f>
        <v>0</v>
      </c>
      <c r="BJ305" s="16" t="s">
        <v>22</v>
      </c>
      <c r="BK305" s="184">
        <f>ROUND(I305*H305,2)</f>
        <v>0</v>
      </c>
      <c r="BL305" s="16" t="s">
        <v>140</v>
      </c>
      <c r="BM305" s="183" t="s">
        <v>1057</v>
      </c>
    </row>
    <row r="306" spans="1:65" s="2" customFormat="1">
      <c r="A306" s="33"/>
      <c r="B306" s="34"/>
      <c r="C306" s="35"/>
      <c r="D306" s="185" t="s">
        <v>142</v>
      </c>
      <c r="E306" s="35"/>
      <c r="F306" s="186" t="s">
        <v>1058</v>
      </c>
      <c r="G306" s="35"/>
      <c r="H306" s="35"/>
      <c r="I306" s="187"/>
      <c r="J306" s="35"/>
      <c r="K306" s="35"/>
      <c r="L306" s="38"/>
      <c r="M306" s="188"/>
      <c r="N306" s="189"/>
      <c r="O306" s="63"/>
      <c r="P306" s="63"/>
      <c r="Q306" s="63"/>
      <c r="R306" s="63"/>
      <c r="S306" s="63"/>
      <c r="T306" s="64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T306" s="16" t="s">
        <v>142</v>
      </c>
      <c r="AU306" s="16" t="s">
        <v>87</v>
      </c>
    </row>
    <row r="307" spans="1:65" s="2" customFormat="1" ht="24.2" customHeight="1">
      <c r="A307" s="33"/>
      <c r="B307" s="34"/>
      <c r="C307" s="172" t="s">
        <v>645</v>
      </c>
      <c r="D307" s="172" t="s">
        <v>135</v>
      </c>
      <c r="E307" s="173" t="s">
        <v>1059</v>
      </c>
      <c r="F307" s="174" t="s">
        <v>1060</v>
      </c>
      <c r="G307" s="175" t="s">
        <v>138</v>
      </c>
      <c r="H307" s="176">
        <v>0.6</v>
      </c>
      <c r="I307" s="177"/>
      <c r="J307" s="178">
        <f>ROUND(I307*H307,2)</f>
        <v>0</v>
      </c>
      <c r="K307" s="174" t="s">
        <v>139</v>
      </c>
      <c r="L307" s="38"/>
      <c r="M307" s="179" t="s">
        <v>20</v>
      </c>
      <c r="N307" s="180" t="s">
        <v>49</v>
      </c>
      <c r="O307" s="63"/>
      <c r="P307" s="181">
        <f>O307*H307</f>
        <v>0</v>
      </c>
      <c r="Q307" s="181">
        <v>0</v>
      </c>
      <c r="R307" s="181">
        <f>Q307*H307</f>
        <v>0</v>
      </c>
      <c r="S307" s="181">
        <v>4.8000000000000001E-2</v>
      </c>
      <c r="T307" s="182">
        <f>S307*H307</f>
        <v>2.8799999999999999E-2</v>
      </c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R307" s="183" t="s">
        <v>140</v>
      </c>
      <c r="AT307" s="183" t="s">
        <v>135</v>
      </c>
      <c r="AU307" s="183" t="s">
        <v>87</v>
      </c>
      <c r="AY307" s="16" t="s">
        <v>132</v>
      </c>
      <c r="BE307" s="184">
        <f>IF(N307="základní",J307,0)</f>
        <v>0</v>
      </c>
      <c r="BF307" s="184">
        <f>IF(N307="snížená",J307,0)</f>
        <v>0</v>
      </c>
      <c r="BG307" s="184">
        <f>IF(N307="zákl. přenesená",J307,0)</f>
        <v>0</v>
      </c>
      <c r="BH307" s="184">
        <f>IF(N307="sníž. přenesená",J307,0)</f>
        <v>0</v>
      </c>
      <c r="BI307" s="184">
        <f>IF(N307="nulová",J307,0)</f>
        <v>0</v>
      </c>
      <c r="BJ307" s="16" t="s">
        <v>22</v>
      </c>
      <c r="BK307" s="184">
        <f>ROUND(I307*H307,2)</f>
        <v>0</v>
      </c>
      <c r="BL307" s="16" t="s">
        <v>140</v>
      </c>
      <c r="BM307" s="183" t="s">
        <v>1061</v>
      </c>
    </row>
    <row r="308" spans="1:65" s="2" customFormat="1">
      <c r="A308" s="33"/>
      <c r="B308" s="34"/>
      <c r="C308" s="35"/>
      <c r="D308" s="185" t="s">
        <v>142</v>
      </c>
      <c r="E308" s="35"/>
      <c r="F308" s="186" t="s">
        <v>1062</v>
      </c>
      <c r="G308" s="35"/>
      <c r="H308" s="35"/>
      <c r="I308" s="187"/>
      <c r="J308" s="35"/>
      <c r="K308" s="35"/>
      <c r="L308" s="38"/>
      <c r="M308" s="188"/>
      <c r="N308" s="189"/>
      <c r="O308" s="63"/>
      <c r="P308" s="63"/>
      <c r="Q308" s="63"/>
      <c r="R308" s="63"/>
      <c r="S308" s="63"/>
      <c r="T308" s="64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T308" s="16" t="s">
        <v>142</v>
      </c>
      <c r="AU308" s="16" t="s">
        <v>87</v>
      </c>
    </row>
    <row r="309" spans="1:65" s="2" customFormat="1" ht="24.2" customHeight="1">
      <c r="A309" s="33"/>
      <c r="B309" s="34"/>
      <c r="C309" s="172" t="s">
        <v>652</v>
      </c>
      <c r="D309" s="172" t="s">
        <v>135</v>
      </c>
      <c r="E309" s="173" t="s">
        <v>1063</v>
      </c>
      <c r="F309" s="174" t="s">
        <v>1064</v>
      </c>
      <c r="G309" s="175" t="s">
        <v>138</v>
      </c>
      <c r="H309" s="176">
        <v>1.9530000000000001</v>
      </c>
      <c r="I309" s="177"/>
      <c r="J309" s="178">
        <f>ROUND(I309*H309,2)</f>
        <v>0</v>
      </c>
      <c r="K309" s="174" t="s">
        <v>139</v>
      </c>
      <c r="L309" s="38"/>
      <c r="M309" s="179" t="s">
        <v>20</v>
      </c>
      <c r="N309" s="180" t="s">
        <v>49</v>
      </c>
      <c r="O309" s="63"/>
      <c r="P309" s="181">
        <f>O309*H309</f>
        <v>0</v>
      </c>
      <c r="Q309" s="181">
        <v>0</v>
      </c>
      <c r="R309" s="181">
        <f>Q309*H309</f>
        <v>0</v>
      </c>
      <c r="S309" s="181">
        <v>3.7999999999999999E-2</v>
      </c>
      <c r="T309" s="182">
        <f>S309*H309</f>
        <v>7.4214000000000002E-2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83" t="s">
        <v>140</v>
      </c>
      <c r="AT309" s="183" t="s">
        <v>135</v>
      </c>
      <c r="AU309" s="183" t="s">
        <v>87</v>
      </c>
      <c r="AY309" s="16" t="s">
        <v>132</v>
      </c>
      <c r="BE309" s="184">
        <f>IF(N309="základní",J309,0)</f>
        <v>0</v>
      </c>
      <c r="BF309" s="184">
        <f>IF(N309="snížená",J309,0)</f>
        <v>0</v>
      </c>
      <c r="BG309" s="184">
        <f>IF(N309="zákl. přenesená",J309,0)</f>
        <v>0</v>
      </c>
      <c r="BH309" s="184">
        <f>IF(N309="sníž. přenesená",J309,0)</f>
        <v>0</v>
      </c>
      <c r="BI309" s="184">
        <f>IF(N309="nulová",J309,0)</f>
        <v>0</v>
      </c>
      <c r="BJ309" s="16" t="s">
        <v>22</v>
      </c>
      <c r="BK309" s="184">
        <f>ROUND(I309*H309,2)</f>
        <v>0</v>
      </c>
      <c r="BL309" s="16" t="s">
        <v>140</v>
      </c>
      <c r="BM309" s="183" t="s">
        <v>1065</v>
      </c>
    </row>
    <row r="310" spans="1:65" s="2" customFormat="1">
      <c r="A310" s="33"/>
      <c r="B310" s="34"/>
      <c r="C310" s="35"/>
      <c r="D310" s="185" t="s">
        <v>142</v>
      </c>
      <c r="E310" s="35"/>
      <c r="F310" s="186" t="s">
        <v>1066</v>
      </c>
      <c r="G310" s="35"/>
      <c r="H310" s="35"/>
      <c r="I310" s="187"/>
      <c r="J310" s="35"/>
      <c r="K310" s="35"/>
      <c r="L310" s="38"/>
      <c r="M310" s="188"/>
      <c r="N310" s="189"/>
      <c r="O310" s="63"/>
      <c r="P310" s="63"/>
      <c r="Q310" s="63"/>
      <c r="R310" s="63"/>
      <c r="S310" s="63"/>
      <c r="T310" s="64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T310" s="16" t="s">
        <v>142</v>
      </c>
      <c r="AU310" s="16" t="s">
        <v>87</v>
      </c>
    </row>
    <row r="311" spans="1:65" s="2" customFormat="1" ht="24.2" customHeight="1">
      <c r="A311" s="33"/>
      <c r="B311" s="34"/>
      <c r="C311" s="172" t="s">
        <v>28</v>
      </c>
      <c r="D311" s="172" t="s">
        <v>135</v>
      </c>
      <c r="E311" s="173" t="s">
        <v>1067</v>
      </c>
      <c r="F311" s="174" t="s">
        <v>1068</v>
      </c>
      <c r="G311" s="175" t="s">
        <v>138</v>
      </c>
      <c r="H311" s="176">
        <v>13.093</v>
      </c>
      <c r="I311" s="177"/>
      <c r="J311" s="178">
        <f>ROUND(I311*H311,2)</f>
        <v>0</v>
      </c>
      <c r="K311" s="174" t="s">
        <v>139</v>
      </c>
      <c r="L311" s="38"/>
      <c r="M311" s="179" t="s">
        <v>20</v>
      </c>
      <c r="N311" s="180" t="s">
        <v>49</v>
      </c>
      <c r="O311" s="63"/>
      <c r="P311" s="181">
        <f>O311*H311</f>
        <v>0</v>
      </c>
      <c r="Q311" s="181">
        <v>0</v>
      </c>
      <c r="R311" s="181">
        <f>Q311*H311</f>
        <v>0</v>
      </c>
      <c r="S311" s="181">
        <v>3.4000000000000002E-2</v>
      </c>
      <c r="T311" s="182">
        <f>S311*H311</f>
        <v>0.44516200000000006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83" t="s">
        <v>140</v>
      </c>
      <c r="AT311" s="183" t="s">
        <v>135</v>
      </c>
      <c r="AU311" s="183" t="s">
        <v>87</v>
      </c>
      <c r="AY311" s="16" t="s">
        <v>132</v>
      </c>
      <c r="BE311" s="184">
        <f>IF(N311="základní",J311,0)</f>
        <v>0</v>
      </c>
      <c r="BF311" s="184">
        <f>IF(N311="snížená",J311,0)</f>
        <v>0</v>
      </c>
      <c r="BG311" s="184">
        <f>IF(N311="zákl. přenesená",J311,0)</f>
        <v>0</v>
      </c>
      <c r="BH311" s="184">
        <f>IF(N311="sníž. přenesená",J311,0)</f>
        <v>0</v>
      </c>
      <c r="BI311" s="184">
        <f>IF(N311="nulová",J311,0)</f>
        <v>0</v>
      </c>
      <c r="BJ311" s="16" t="s">
        <v>22</v>
      </c>
      <c r="BK311" s="184">
        <f>ROUND(I311*H311,2)</f>
        <v>0</v>
      </c>
      <c r="BL311" s="16" t="s">
        <v>140</v>
      </c>
      <c r="BM311" s="183" t="s">
        <v>1069</v>
      </c>
    </row>
    <row r="312" spans="1:65" s="2" customFormat="1">
      <c r="A312" s="33"/>
      <c r="B312" s="34"/>
      <c r="C312" s="35"/>
      <c r="D312" s="185" t="s">
        <v>142</v>
      </c>
      <c r="E312" s="35"/>
      <c r="F312" s="186" t="s">
        <v>1070</v>
      </c>
      <c r="G312" s="35"/>
      <c r="H312" s="35"/>
      <c r="I312" s="187"/>
      <c r="J312" s="35"/>
      <c r="K312" s="35"/>
      <c r="L312" s="38"/>
      <c r="M312" s="188"/>
      <c r="N312" s="189"/>
      <c r="O312" s="63"/>
      <c r="P312" s="63"/>
      <c r="Q312" s="63"/>
      <c r="R312" s="63"/>
      <c r="S312" s="63"/>
      <c r="T312" s="64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T312" s="16" t="s">
        <v>142</v>
      </c>
      <c r="AU312" s="16" t="s">
        <v>87</v>
      </c>
    </row>
    <row r="313" spans="1:65" s="2" customFormat="1" ht="24.2" customHeight="1">
      <c r="A313" s="33"/>
      <c r="B313" s="34"/>
      <c r="C313" s="172" t="s">
        <v>661</v>
      </c>
      <c r="D313" s="172" t="s">
        <v>135</v>
      </c>
      <c r="E313" s="173" t="s">
        <v>1071</v>
      </c>
      <c r="F313" s="174" t="s">
        <v>1072</v>
      </c>
      <c r="G313" s="175" t="s">
        <v>138</v>
      </c>
      <c r="H313" s="176">
        <v>2.31</v>
      </c>
      <c r="I313" s="177"/>
      <c r="J313" s="178">
        <f>ROUND(I313*H313,2)</f>
        <v>0</v>
      </c>
      <c r="K313" s="174" t="s">
        <v>139</v>
      </c>
      <c r="L313" s="38"/>
      <c r="M313" s="179" t="s">
        <v>20</v>
      </c>
      <c r="N313" s="180" t="s">
        <v>49</v>
      </c>
      <c r="O313" s="63"/>
      <c r="P313" s="181">
        <f>O313*H313</f>
        <v>0</v>
      </c>
      <c r="Q313" s="181">
        <v>0</v>
      </c>
      <c r="R313" s="181">
        <f>Q313*H313</f>
        <v>0</v>
      </c>
      <c r="S313" s="181">
        <v>6.7000000000000004E-2</v>
      </c>
      <c r="T313" s="182">
        <f>S313*H313</f>
        <v>0.15477000000000002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83" t="s">
        <v>140</v>
      </c>
      <c r="AT313" s="183" t="s">
        <v>135</v>
      </c>
      <c r="AU313" s="183" t="s">
        <v>87</v>
      </c>
      <c r="AY313" s="16" t="s">
        <v>132</v>
      </c>
      <c r="BE313" s="184">
        <f>IF(N313="základní",J313,0)</f>
        <v>0</v>
      </c>
      <c r="BF313" s="184">
        <f>IF(N313="snížená",J313,0)</f>
        <v>0</v>
      </c>
      <c r="BG313" s="184">
        <f>IF(N313="zákl. přenesená",J313,0)</f>
        <v>0</v>
      </c>
      <c r="BH313" s="184">
        <f>IF(N313="sníž. přenesená",J313,0)</f>
        <v>0</v>
      </c>
      <c r="BI313" s="184">
        <f>IF(N313="nulová",J313,0)</f>
        <v>0</v>
      </c>
      <c r="BJ313" s="16" t="s">
        <v>22</v>
      </c>
      <c r="BK313" s="184">
        <f>ROUND(I313*H313,2)</f>
        <v>0</v>
      </c>
      <c r="BL313" s="16" t="s">
        <v>140</v>
      </c>
      <c r="BM313" s="183" t="s">
        <v>1073</v>
      </c>
    </row>
    <row r="314" spans="1:65" s="2" customFormat="1">
      <c r="A314" s="33"/>
      <c r="B314" s="34"/>
      <c r="C314" s="35"/>
      <c r="D314" s="185" t="s">
        <v>142</v>
      </c>
      <c r="E314" s="35"/>
      <c r="F314" s="186" t="s">
        <v>1074</v>
      </c>
      <c r="G314" s="35"/>
      <c r="H314" s="35"/>
      <c r="I314" s="187"/>
      <c r="J314" s="35"/>
      <c r="K314" s="35"/>
      <c r="L314" s="38"/>
      <c r="M314" s="188"/>
      <c r="N314" s="189"/>
      <c r="O314" s="63"/>
      <c r="P314" s="63"/>
      <c r="Q314" s="63"/>
      <c r="R314" s="63"/>
      <c r="S314" s="63"/>
      <c r="T314" s="64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T314" s="16" t="s">
        <v>142</v>
      </c>
      <c r="AU314" s="16" t="s">
        <v>87</v>
      </c>
    </row>
    <row r="315" spans="1:65" s="2" customFormat="1" ht="24.2" customHeight="1">
      <c r="A315" s="33"/>
      <c r="B315" s="34"/>
      <c r="C315" s="172" t="s">
        <v>1075</v>
      </c>
      <c r="D315" s="172" t="s">
        <v>135</v>
      </c>
      <c r="E315" s="173" t="s">
        <v>1076</v>
      </c>
      <c r="F315" s="174" t="s">
        <v>1077</v>
      </c>
      <c r="G315" s="175" t="s">
        <v>160</v>
      </c>
      <c r="H315" s="176">
        <v>3.754</v>
      </c>
      <c r="I315" s="177"/>
      <c r="J315" s="178">
        <f>ROUND(I315*H315,2)</f>
        <v>0</v>
      </c>
      <c r="K315" s="174" t="s">
        <v>139</v>
      </c>
      <c r="L315" s="38"/>
      <c r="M315" s="179" t="s">
        <v>20</v>
      </c>
      <c r="N315" s="180" t="s">
        <v>49</v>
      </c>
      <c r="O315" s="63"/>
      <c r="P315" s="181">
        <f>O315*H315</f>
        <v>0</v>
      </c>
      <c r="Q315" s="181">
        <v>0</v>
      </c>
      <c r="R315" s="181">
        <f>Q315*H315</f>
        <v>0</v>
      </c>
      <c r="S315" s="181">
        <v>2</v>
      </c>
      <c r="T315" s="182">
        <f>S315*H315</f>
        <v>7.508</v>
      </c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R315" s="183" t="s">
        <v>140</v>
      </c>
      <c r="AT315" s="183" t="s">
        <v>135</v>
      </c>
      <c r="AU315" s="183" t="s">
        <v>87</v>
      </c>
      <c r="AY315" s="16" t="s">
        <v>132</v>
      </c>
      <c r="BE315" s="184">
        <f>IF(N315="základní",J315,0)</f>
        <v>0</v>
      </c>
      <c r="BF315" s="184">
        <f>IF(N315="snížená",J315,0)</f>
        <v>0</v>
      </c>
      <c r="BG315" s="184">
        <f>IF(N315="zákl. přenesená",J315,0)</f>
        <v>0</v>
      </c>
      <c r="BH315" s="184">
        <f>IF(N315="sníž. přenesená",J315,0)</f>
        <v>0</v>
      </c>
      <c r="BI315" s="184">
        <f>IF(N315="nulová",J315,0)</f>
        <v>0</v>
      </c>
      <c r="BJ315" s="16" t="s">
        <v>22</v>
      </c>
      <c r="BK315" s="184">
        <f>ROUND(I315*H315,2)</f>
        <v>0</v>
      </c>
      <c r="BL315" s="16" t="s">
        <v>140</v>
      </c>
      <c r="BM315" s="183" t="s">
        <v>1078</v>
      </c>
    </row>
    <row r="316" spans="1:65" s="2" customFormat="1">
      <c r="A316" s="33"/>
      <c r="B316" s="34"/>
      <c r="C316" s="35"/>
      <c r="D316" s="185" t="s">
        <v>142</v>
      </c>
      <c r="E316" s="35"/>
      <c r="F316" s="186" t="s">
        <v>1079</v>
      </c>
      <c r="G316" s="35"/>
      <c r="H316" s="35"/>
      <c r="I316" s="187"/>
      <c r="J316" s="35"/>
      <c r="K316" s="35"/>
      <c r="L316" s="38"/>
      <c r="M316" s="188"/>
      <c r="N316" s="189"/>
      <c r="O316" s="63"/>
      <c r="P316" s="63"/>
      <c r="Q316" s="63"/>
      <c r="R316" s="63"/>
      <c r="S316" s="63"/>
      <c r="T316" s="64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T316" s="16" t="s">
        <v>142</v>
      </c>
      <c r="AU316" s="16" t="s">
        <v>87</v>
      </c>
    </row>
    <row r="317" spans="1:65" s="2" customFormat="1" ht="24.2" customHeight="1">
      <c r="A317" s="33"/>
      <c r="B317" s="34"/>
      <c r="C317" s="172" t="s">
        <v>1080</v>
      </c>
      <c r="D317" s="172" t="s">
        <v>135</v>
      </c>
      <c r="E317" s="173" t="s">
        <v>1081</v>
      </c>
      <c r="F317" s="174" t="s">
        <v>1082</v>
      </c>
      <c r="G317" s="175" t="s">
        <v>160</v>
      </c>
      <c r="H317" s="176">
        <v>11.901999999999999</v>
      </c>
      <c r="I317" s="177"/>
      <c r="J317" s="178">
        <f>ROUND(I317*H317,2)</f>
        <v>0</v>
      </c>
      <c r="K317" s="174" t="s">
        <v>139</v>
      </c>
      <c r="L317" s="38"/>
      <c r="M317" s="179" t="s">
        <v>20</v>
      </c>
      <c r="N317" s="180" t="s">
        <v>49</v>
      </c>
      <c r="O317" s="63"/>
      <c r="P317" s="181">
        <f>O317*H317</f>
        <v>0</v>
      </c>
      <c r="Q317" s="181">
        <v>0</v>
      </c>
      <c r="R317" s="181">
        <f>Q317*H317</f>
        <v>0</v>
      </c>
      <c r="S317" s="181">
        <v>1.8</v>
      </c>
      <c r="T317" s="182">
        <f>S317*H317</f>
        <v>21.4236</v>
      </c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R317" s="183" t="s">
        <v>140</v>
      </c>
      <c r="AT317" s="183" t="s">
        <v>135</v>
      </c>
      <c r="AU317" s="183" t="s">
        <v>87</v>
      </c>
      <c r="AY317" s="16" t="s">
        <v>132</v>
      </c>
      <c r="BE317" s="184">
        <f>IF(N317="základní",J317,0)</f>
        <v>0</v>
      </c>
      <c r="BF317" s="184">
        <f>IF(N317="snížená",J317,0)</f>
        <v>0</v>
      </c>
      <c r="BG317" s="184">
        <f>IF(N317="zákl. přenesená",J317,0)</f>
        <v>0</v>
      </c>
      <c r="BH317" s="184">
        <f>IF(N317="sníž. přenesená",J317,0)</f>
        <v>0</v>
      </c>
      <c r="BI317" s="184">
        <f>IF(N317="nulová",J317,0)</f>
        <v>0</v>
      </c>
      <c r="BJ317" s="16" t="s">
        <v>22</v>
      </c>
      <c r="BK317" s="184">
        <f>ROUND(I317*H317,2)</f>
        <v>0</v>
      </c>
      <c r="BL317" s="16" t="s">
        <v>140</v>
      </c>
      <c r="BM317" s="183" t="s">
        <v>1083</v>
      </c>
    </row>
    <row r="318" spans="1:65" s="2" customFormat="1">
      <c r="A318" s="33"/>
      <c r="B318" s="34"/>
      <c r="C318" s="35"/>
      <c r="D318" s="185" t="s">
        <v>142</v>
      </c>
      <c r="E318" s="35"/>
      <c r="F318" s="186" t="s">
        <v>1084</v>
      </c>
      <c r="G318" s="35"/>
      <c r="H318" s="35"/>
      <c r="I318" s="187"/>
      <c r="J318" s="35"/>
      <c r="K318" s="35"/>
      <c r="L318" s="38"/>
      <c r="M318" s="188"/>
      <c r="N318" s="189"/>
      <c r="O318" s="63"/>
      <c r="P318" s="63"/>
      <c r="Q318" s="63"/>
      <c r="R318" s="63"/>
      <c r="S318" s="63"/>
      <c r="T318" s="64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T318" s="16" t="s">
        <v>142</v>
      </c>
      <c r="AU318" s="16" t="s">
        <v>87</v>
      </c>
    </row>
    <row r="319" spans="1:65" s="2" customFormat="1" ht="24.2" customHeight="1">
      <c r="A319" s="33"/>
      <c r="B319" s="34"/>
      <c r="C319" s="172" t="s">
        <v>1085</v>
      </c>
      <c r="D319" s="172" t="s">
        <v>135</v>
      </c>
      <c r="E319" s="173" t="s">
        <v>1086</v>
      </c>
      <c r="F319" s="174" t="s">
        <v>1087</v>
      </c>
      <c r="G319" s="175" t="s">
        <v>176</v>
      </c>
      <c r="H319" s="176">
        <v>10</v>
      </c>
      <c r="I319" s="177"/>
      <c r="J319" s="178">
        <f>ROUND(I319*H319,2)</f>
        <v>0</v>
      </c>
      <c r="K319" s="174" t="s">
        <v>139</v>
      </c>
      <c r="L319" s="38"/>
      <c r="M319" s="179" t="s">
        <v>20</v>
      </c>
      <c r="N319" s="180" t="s">
        <v>49</v>
      </c>
      <c r="O319" s="63"/>
      <c r="P319" s="181">
        <f>O319*H319</f>
        <v>0</v>
      </c>
      <c r="Q319" s="181">
        <v>0</v>
      </c>
      <c r="R319" s="181">
        <f>Q319*H319</f>
        <v>0</v>
      </c>
      <c r="S319" s="181">
        <v>6.2E-2</v>
      </c>
      <c r="T319" s="182">
        <f>S319*H319</f>
        <v>0.62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83" t="s">
        <v>140</v>
      </c>
      <c r="AT319" s="183" t="s">
        <v>135</v>
      </c>
      <c r="AU319" s="183" t="s">
        <v>87</v>
      </c>
      <c r="AY319" s="16" t="s">
        <v>132</v>
      </c>
      <c r="BE319" s="184">
        <f>IF(N319="základní",J319,0)</f>
        <v>0</v>
      </c>
      <c r="BF319" s="184">
        <f>IF(N319="snížená",J319,0)</f>
        <v>0</v>
      </c>
      <c r="BG319" s="184">
        <f>IF(N319="zákl. přenesená",J319,0)</f>
        <v>0</v>
      </c>
      <c r="BH319" s="184">
        <f>IF(N319="sníž. přenesená",J319,0)</f>
        <v>0</v>
      </c>
      <c r="BI319" s="184">
        <f>IF(N319="nulová",J319,0)</f>
        <v>0</v>
      </c>
      <c r="BJ319" s="16" t="s">
        <v>22</v>
      </c>
      <c r="BK319" s="184">
        <f>ROUND(I319*H319,2)</f>
        <v>0</v>
      </c>
      <c r="BL319" s="16" t="s">
        <v>140</v>
      </c>
      <c r="BM319" s="183" t="s">
        <v>1088</v>
      </c>
    </row>
    <row r="320" spans="1:65" s="2" customFormat="1">
      <c r="A320" s="33"/>
      <c r="B320" s="34"/>
      <c r="C320" s="35"/>
      <c r="D320" s="185" t="s">
        <v>142</v>
      </c>
      <c r="E320" s="35"/>
      <c r="F320" s="186" t="s">
        <v>1089</v>
      </c>
      <c r="G320" s="35"/>
      <c r="H320" s="35"/>
      <c r="I320" s="187"/>
      <c r="J320" s="35"/>
      <c r="K320" s="35"/>
      <c r="L320" s="38"/>
      <c r="M320" s="188"/>
      <c r="N320" s="189"/>
      <c r="O320" s="63"/>
      <c r="P320" s="63"/>
      <c r="Q320" s="63"/>
      <c r="R320" s="63"/>
      <c r="S320" s="63"/>
      <c r="T320" s="64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T320" s="16" t="s">
        <v>142</v>
      </c>
      <c r="AU320" s="16" t="s">
        <v>87</v>
      </c>
    </row>
    <row r="321" spans="1:65" s="2" customFormat="1" ht="24.2" customHeight="1">
      <c r="A321" s="33"/>
      <c r="B321" s="34"/>
      <c r="C321" s="172" t="s">
        <v>1090</v>
      </c>
      <c r="D321" s="172" t="s">
        <v>135</v>
      </c>
      <c r="E321" s="173" t="s">
        <v>1091</v>
      </c>
      <c r="F321" s="174" t="s">
        <v>1092</v>
      </c>
      <c r="G321" s="175" t="s">
        <v>138</v>
      </c>
      <c r="H321" s="176">
        <v>176.53299999999999</v>
      </c>
      <c r="I321" s="177"/>
      <c r="J321" s="178">
        <f>ROUND(I321*H321,2)</f>
        <v>0</v>
      </c>
      <c r="K321" s="174" t="s">
        <v>139</v>
      </c>
      <c r="L321" s="38"/>
      <c r="M321" s="179" t="s">
        <v>20</v>
      </c>
      <c r="N321" s="180" t="s">
        <v>49</v>
      </c>
      <c r="O321" s="63"/>
      <c r="P321" s="181">
        <f>O321*H321</f>
        <v>0</v>
      </c>
      <c r="Q321" s="181">
        <v>0</v>
      </c>
      <c r="R321" s="181">
        <f>Q321*H321</f>
        <v>0</v>
      </c>
      <c r="S321" s="181">
        <v>5.8999999999999997E-2</v>
      </c>
      <c r="T321" s="182">
        <f>S321*H321</f>
        <v>10.415446999999999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83" t="s">
        <v>140</v>
      </c>
      <c r="AT321" s="183" t="s">
        <v>135</v>
      </c>
      <c r="AU321" s="183" t="s">
        <v>87</v>
      </c>
      <c r="AY321" s="16" t="s">
        <v>132</v>
      </c>
      <c r="BE321" s="184">
        <f>IF(N321="základní",J321,0)</f>
        <v>0</v>
      </c>
      <c r="BF321" s="184">
        <f>IF(N321="snížená",J321,0)</f>
        <v>0</v>
      </c>
      <c r="BG321" s="184">
        <f>IF(N321="zákl. přenesená",J321,0)</f>
        <v>0</v>
      </c>
      <c r="BH321" s="184">
        <f>IF(N321="sníž. přenesená",J321,0)</f>
        <v>0</v>
      </c>
      <c r="BI321" s="184">
        <f>IF(N321="nulová",J321,0)</f>
        <v>0</v>
      </c>
      <c r="BJ321" s="16" t="s">
        <v>22</v>
      </c>
      <c r="BK321" s="184">
        <f>ROUND(I321*H321,2)</f>
        <v>0</v>
      </c>
      <c r="BL321" s="16" t="s">
        <v>140</v>
      </c>
      <c r="BM321" s="183" t="s">
        <v>1093</v>
      </c>
    </row>
    <row r="322" spans="1:65" s="2" customFormat="1">
      <c r="A322" s="33"/>
      <c r="B322" s="34"/>
      <c r="C322" s="35"/>
      <c r="D322" s="185" t="s">
        <v>142</v>
      </c>
      <c r="E322" s="35"/>
      <c r="F322" s="186" t="s">
        <v>1094</v>
      </c>
      <c r="G322" s="35"/>
      <c r="H322" s="35"/>
      <c r="I322" s="187"/>
      <c r="J322" s="35"/>
      <c r="K322" s="35"/>
      <c r="L322" s="38"/>
      <c r="M322" s="188"/>
      <c r="N322" s="189"/>
      <c r="O322" s="63"/>
      <c r="P322" s="63"/>
      <c r="Q322" s="63"/>
      <c r="R322" s="63"/>
      <c r="S322" s="63"/>
      <c r="T322" s="64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T322" s="16" t="s">
        <v>142</v>
      </c>
      <c r="AU322" s="16" t="s">
        <v>87</v>
      </c>
    </row>
    <row r="323" spans="1:65" s="12" customFormat="1" ht="22.9" customHeight="1">
      <c r="B323" s="156"/>
      <c r="C323" s="157"/>
      <c r="D323" s="158" t="s">
        <v>77</v>
      </c>
      <c r="E323" s="170" t="s">
        <v>213</v>
      </c>
      <c r="F323" s="170" t="s">
        <v>214</v>
      </c>
      <c r="G323" s="157"/>
      <c r="H323" s="157"/>
      <c r="I323" s="160"/>
      <c r="J323" s="171">
        <f>BK323</f>
        <v>0</v>
      </c>
      <c r="K323" s="157"/>
      <c r="L323" s="162"/>
      <c r="M323" s="163"/>
      <c r="N323" s="164"/>
      <c r="O323" s="164"/>
      <c r="P323" s="165">
        <f>SUM(P324:P333)</f>
        <v>0</v>
      </c>
      <c r="Q323" s="164"/>
      <c r="R323" s="165">
        <f>SUM(R324:R333)</f>
        <v>0</v>
      </c>
      <c r="S323" s="164"/>
      <c r="T323" s="166">
        <f>SUM(T324:T333)</f>
        <v>0</v>
      </c>
      <c r="AR323" s="167" t="s">
        <v>22</v>
      </c>
      <c r="AT323" s="168" t="s">
        <v>77</v>
      </c>
      <c r="AU323" s="168" t="s">
        <v>22</v>
      </c>
      <c r="AY323" s="167" t="s">
        <v>132</v>
      </c>
      <c r="BK323" s="169">
        <f>SUM(BK324:BK333)</f>
        <v>0</v>
      </c>
    </row>
    <row r="324" spans="1:65" s="2" customFormat="1" ht="24.2" customHeight="1">
      <c r="A324" s="33"/>
      <c r="B324" s="34"/>
      <c r="C324" s="172" t="s">
        <v>1095</v>
      </c>
      <c r="D324" s="172" t="s">
        <v>135</v>
      </c>
      <c r="E324" s="173" t="s">
        <v>1096</v>
      </c>
      <c r="F324" s="174" t="s">
        <v>1097</v>
      </c>
      <c r="G324" s="175" t="s">
        <v>170</v>
      </c>
      <c r="H324" s="176">
        <v>67.427999999999997</v>
      </c>
      <c r="I324" s="177"/>
      <c r="J324" s="178">
        <f>ROUND(I324*H324,2)</f>
        <v>0</v>
      </c>
      <c r="K324" s="174" t="s">
        <v>139</v>
      </c>
      <c r="L324" s="38"/>
      <c r="M324" s="179" t="s">
        <v>20</v>
      </c>
      <c r="N324" s="180" t="s">
        <v>49</v>
      </c>
      <c r="O324" s="63"/>
      <c r="P324" s="181">
        <f>O324*H324</f>
        <v>0</v>
      </c>
      <c r="Q324" s="181">
        <v>0</v>
      </c>
      <c r="R324" s="181">
        <f>Q324*H324</f>
        <v>0</v>
      </c>
      <c r="S324" s="181">
        <v>0</v>
      </c>
      <c r="T324" s="182">
        <f>S324*H324</f>
        <v>0</v>
      </c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R324" s="183" t="s">
        <v>140</v>
      </c>
      <c r="AT324" s="183" t="s">
        <v>135</v>
      </c>
      <c r="AU324" s="183" t="s">
        <v>87</v>
      </c>
      <c r="AY324" s="16" t="s">
        <v>132</v>
      </c>
      <c r="BE324" s="184">
        <f>IF(N324="základní",J324,0)</f>
        <v>0</v>
      </c>
      <c r="BF324" s="184">
        <f>IF(N324="snížená",J324,0)</f>
        <v>0</v>
      </c>
      <c r="BG324" s="184">
        <f>IF(N324="zákl. přenesená",J324,0)</f>
        <v>0</v>
      </c>
      <c r="BH324" s="184">
        <f>IF(N324="sníž. přenesená",J324,0)</f>
        <v>0</v>
      </c>
      <c r="BI324" s="184">
        <f>IF(N324="nulová",J324,0)</f>
        <v>0</v>
      </c>
      <c r="BJ324" s="16" t="s">
        <v>22</v>
      </c>
      <c r="BK324" s="184">
        <f>ROUND(I324*H324,2)</f>
        <v>0</v>
      </c>
      <c r="BL324" s="16" t="s">
        <v>140</v>
      </c>
      <c r="BM324" s="183" t="s">
        <v>1098</v>
      </c>
    </row>
    <row r="325" spans="1:65" s="2" customFormat="1">
      <c r="A325" s="33"/>
      <c r="B325" s="34"/>
      <c r="C325" s="35"/>
      <c r="D325" s="185" t="s">
        <v>142</v>
      </c>
      <c r="E325" s="35"/>
      <c r="F325" s="186" t="s">
        <v>1099</v>
      </c>
      <c r="G325" s="35"/>
      <c r="H325" s="35"/>
      <c r="I325" s="187"/>
      <c r="J325" s="35"/>
      <c r="K325" s="35"/>
      <c r="L325" s="38"/>
      <c r="M325" s="188"/>
      <c r="N325" s="189"/>
      <c r="O325" s="63"/>
      <c r="P325" s="63"/>
      <c r="Q325" s="63"/>
      <c r="R325" s="63"/>
      <c r="S325" s="63"/>
      <c r="T325" s="64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T325" s="16" t="s">
        <v>142</v>
      </c>
      <c r="AU325" s="16" t="s">
        <v>87</v>
      </c>
    </row>
    <row r="326" spans="1:65" s="2" customFormat="1" ht="37.9" customHeight="1">
      <c r="A326" s="33"/>
      <c r="B326" s="34"/>
      <c r="C326" s="172" t="s">
        <v>1100</v>
      </c>
      <c r="D326" s="172" t="s">
        <v>135</v>
      </c>
      <c r="E326" s="173" t="s">
        <v>221</v>
      </c>
      <c r="F326" s="174" t="s">
        <v>222</v>
      </c>
      <c r="G326" s="175" t="s">
        <v>170</v>
      </c>
      <c r="H326" s="176">
        <v>202.28399999999999</v>
      </c>
      <c r="I326" s="177"/>
      <c r="J326" s="178">
        <f>ROUND(I326*H326,2)</f>
        <v>0</v>
      </c>
      <c r="K326" s="174" t="s">
        <v>139</v>
      </c>
      <c r="L326" s="38"/>
      <c r="M326" s="179" t="s">
        <v>20</v>
      </c>
      <c r="N326" s="180" t="s">
        <v>49</v>
      </c>
      <c r="O326" s="63"/>
      <c r="P326" s="181">
        <f>O326*H326</f>
        <v>0</v>
      </c>
      <c r="Q326" s="181">
        <v>0</v>
      </c>
      <c r="R326" s="181">
        <f>Q326*H326</f>
        <v>0</v>
      </c>
      <c r="S326" s="181">
        <v>0</v>
      </c>
      <c r="T326" s="182">
        <f>S326*H326</f>
        <v>0</v>
      </c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R326" s="183" t="s">
        <v>140</v>
      </c>
      <c r="AT326" s="183" t="s">
        <v>135</v>
      </c>
      <c r="AU326" s="183" t="s">
        <v>87</v>
      </c>
      <c r="AY326" s="16" t="s">
        <v>132</v>
      </c>
      <c r="BE326" s="184">
        <f>IF(N326="základní",J326,0)</f>
        <v>0</v>
      </c>
      <c r="BF326" s="184">
        <f>IF(N326="snížená",J326,0)</f>
        <v>0</v>
      </c>
      <c r="BG326" s="184">
        <f>IF(N326="zákl. přenesená",J326,0)</f>
        <v>0</v>
      </c>
      <c r="BH326" s="184">
        <f>IF(N326="sníž. přenesená",J326,0)</f>
        <v>0</v>
      </c>
      <c r="BI326" s="184">
        <f>IF(N326="nulová",J326,0)</f>
        <v>0</v>
      </c>
      <c r="BJ326" s="16" t="s">
        <v>22</v>
      </c>
      <c r="BK326" s="184">
        <f>ROUND(I326*H326,2)</f>
        <v>0</v>
      </c>
      <c r="BL326" s="16" t="s">
        <v>140</v>
      </c>
      <c r="BM326" s="183" t="s">
        <v>1101</v>
      </c>
    </row>
    <row r="327" spans="1:65" s="2" customFormat="1">
      <c r="A327" s="33"/>
      <c r="B327" s="34"/>
      <c r="C327" s="35"/>
      <c r="D327" s="185" t="s">
        <v>142</v>
      </c>
      <c r="E327" s="35"/>
      <c r="F327" s="186" t="s">
        <v>224</v>
      </c>
      <c r="G327" s="35"/>
      <c r="H327" s="35"/>
      <c r="I327" s="187"/>
      <c r="J327" s="35"/>
      <c r="K327" s="35"/>
      <c r="L327" s="38"/>
      <c r="M327" s="188"/>
      <c r="N327" s="189"/>
      <c r="O327" s="63"/>
      <c r="P327" s="63"/>
      <c r="Q327" s="63"/>
      <c r="R327" s="63"/>
      <c r="S327" s="63"/>
      <c r="T327" s="64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T327" s="16" t="s">
        <v>142</v>
      </c>
      <c r="AU327" s="16" t="s">
        <v>87</v>
      </c>
    </row>
    <row r="328" spans="1:65" s="2" customFormat="1" ht="21.75" customHeight="1">
      <c r="A328" s="33"/>
      <c r="B328" s="34"/>
      <c r="C328" s="172" t="s">
        <v>1102</v>
      </c>
      <c r="D328" s="172" t="s">
        <v>135</v>
      </c>
      <c r="E328" s="173" t="s">
        <v>226</v>
      </c>
      <c r="F328" s="174" t="s">
        <v>227</v>
      </c>
      <c r="G328" s="175" t="s">
        <v>170</v>
      </c>
      <c r="H328" s="176">
        <v>67.427999999999997</v>
      </c>
      <c r="I328" s="177"/>
      <c r="J328" s="178">
        <f>ROUND(I328*H328,2)</f>
        <v>0</v>
      </c>
      <c r="K328" s="174" t="s">
        <v>139</v>
      </c>
      <c r="L328" s="38"/>
      <c r="M328" s="179" t="s">
        <v>20</v>
      </c>
      <c r="N328" s="180" t="s">
        <v>49</v>
      </c>
      <c r="O328" s="63"/>
      <c r="P328" s="181">
        <f>O328*H328</f>
        <v>0</v>
      </c>
      <c r="Q328" s="181">
        <v>0</v>
      </c>
      <c r="R328" s="181">
        <f>Q328*H328</f>
        <v>0</v>
      </c>
      <c r="S328" s="181">
        <v>0</v>
      </c>
      <c r="T328" s="182">
        <f>S328*H328</f>
        <v>0</v>
      </c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R328" s="183" t="s">
        <v>140</v>
      </c>
      <c r="AT328" s="183" t="s">
        <v>135</v>
      </c>
      <c r="AU328" s="183" t="s">
        <v>87</v>
      </c>
      <c r="AY328" s="16" t="s">
        <v>132</v>
      </c>
      <c r="BE328" s="184">
        <f>IF(N328="základní",J328,0)</f>
        <v>0</v>
      </c>
      <c r="BF328" s="184">
        <f>IF(N328="snížená",J328,0)</f>
        <v>0</v>
      </c>
      <c r="BG328" s="184">
        <f>IF(N328="zákl. přenesená",J328,0)</f>
        <v>0</v>
      </c>
      <c r="BH328" s="184">
        <f>IF(N328="sníž. přenesená",J328,0)</f>
        <v>0</v>
      </c>
      <c r="BI328" s="184">
        <f>IF(N328="nulová",J328,0)</f>
        <v>0</v>
      </c>
      <c r="BJ328" s="16" t="s">
        <v>22</v>
      </c>
      <c r="BK328" s="184">
        <f>ROUND(I328*H328,2)</f>
        <v>0</v>
      </c>
      <c r="BL328" s="16" t="s">
        <v>140</v>
      </c>
      <c r="BM328" s="183" t="s">
        <v>1103</v>
      </c>
    </row>
    <row r="329" spans="1:65" s="2" customFormat="1">
      <c r="A329" s="33"/>
      <c r="B329" s="34"/>
      <c r="C329" s="35"/>
      <c r="D329" s="185" t="s">
        <v>142</v>
      </c>
      <c r="E329" s="35"/>
      <c r="F329" s="186" t="s">
        <v>229</v>
      </c>
      <c r="G329" s="35"/>
      <c r="H329" s="35"/>
      <c r="I329" s="187"/>
      <c r="J329" s="35"/>
      <c r="K329" s="35"/>
      <c r="L329" s="38"/>
      <c r="M329" s="188"/>
      <c r="N329" s="189"/>
      <c r="O329" s="63"/>
      <c r="P329" s="63"/>
      <c r="Q329" s="63"/>
      <c r="R329" s="63"/>
      <c r="S329" s="63"/>
      <c r="T329" s="64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T329" s="16" t="s">
        <v>142</v>
      </c>
      <c r="AU329" s="16" t="s">
        <v>87</v>
      </c>
    </row>
    <row r="330" spans="1:65" s="2" customFormat="1" ht="24.2" customHeight="1">
      <c r="A330" s="33"/>
      <c r="B330" s="34"/>
      <c r="C330" s="172" t="s">
        <v>1104</v>
      </c>
      <c r="D330" s="172" t="s">
        <v>135</v>
      </c>
      <c r="E330" s="173" t="s">
        <v>231</v>
      </c>
      <c r="F330" s="174" t="s">
        <v>232</v>
      </c>
      <c r="G330" s="175" t="s">
        <v>170</v>
      </c>
      <c r="H330" s="176">
        <v>606.85199999999998</v>
      </c>
      <c r="I330" s="177"/>
      <c r="J330" s="178">
        <f>ROUND(I330*H330,2)</f>
        <v>0</v>
      </c>
      <c r="K330" s="174" t="s">
        <v>139</v>
      </c>
      <c r="L330" s="38"/>
      <c r="M330" s="179" t="s">
        <v>20</v>
      </c>
      <c r="N330" s="180" t="s">
        <v>49</v>
      </c>
      <c r="O330" s="63"/>
      <c r="P330" s="181">
        <f>O330*H330</f>
        <v>0</v>
      </c>
      <c r="Q330" s="181">
        <v>0</v>
      </c>
      <c r="R330" s="181">
        <f>Q330*H330</f>
        <v>0</v>
      </c>
      <c r="S330" s="181">
        <v>0</v>
      </c>
      <c r="T330" s="182">
        <f>S330*H330</f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83" t="s">
        <v>140</v>
      </c>
      <c r="AT330" s="183" t="s">
        <v>135</v>
      </c>
      <c r="AU330" s="183" t="s">
        <v>87</v>
      </c>
      <c r="AY330" s="16" t="s">
        <v>132</v>
      </c>
      <c r="BE330" s="184">
        <f>IF(N330="základní",J330,0)</f>
        <v>0</v>
      </c>
      <c r="BF330" s="184">
        <f>IF(N330="snížená",J330,0)</f>
        <v>0</v>
      </c>
      <c r="BG330" s="184">
        <f>IF(N330="zákl. přenesená",J330,0)</f>
        <v>0</v>
      </c>
      <c r="BH330" s="184">
        <f>IF(N330="sníž. přenesená",J330,0)</f>
        <v>0</v>
      </c>
      <c r="BI330" s="184">
        <f>IF(N330="nulová",J330,0)</f>
        <v>0</v>
      </c>
      <c r="BJ330" s="16" t="s">
        <v>22</v>
      </c>
      <c r="BK330" s="184">
        <f>ROUND(I330*H330,2)</f>
        <v>0</v>
      </c>
      <c r="BL330" s="16" t="s">
        <v>140</v>
      </c>
      <c r="BM330" s="183" t="s">
        <v>1105</v>
      </c>
    </row>
    <row r="331" spans="1:65" s="2" customFormat="1">
      <c r="A331" s="33"/>
      <c r="B331" s="34"/>
      <c r="C331" s="35"/>
      <c r="D331" s="185" t="s">
        <v>142</v>
      </c>
      <c r="E331" s="35"/>
      <c r="F331" s="186" t="s">
        <v>234</v>
      </c>
      <c r="G331" s="35"/>
      <c r="H331" s="35"/>
      <c r="I331" s="187"/>
      <c r="J331" s="35"/>
      <c r="K331" s="35"/>
      <c r="L331" s="38"/>
      <c r="M331" s="188"/>
      <c r="N331" s="189"/>
      <c r="O331" s="63"/>
      <c r="P331" s="63"/>
      <c r="Q331" s="63"/>
      <c r="R331" s="63"/>
      <c r="S331" s="63"/>
      <c r="T331" s="64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T331" s="16" t="s">
        <v>142</v>
      </c>
      <c r="AU331" s="16" t="s">
        <v>87</v>
      </c>
    </row>
    <row r="332" spans="1:65" s="2" customFormat="1" ht="24.2" customHeight="1">
      <c r="A332" s="33"/>
      <c r="B332" s="34"/>
      <c r="C332" s="172" t="s">
        <v>1106</v>
      </c>
      <c r="D332" s="172" t="s">
        <v>135</v>
      </c>
      <c r="E332" s="173" t="s">
        <v>1107</v>
      </c>
      <c r="F332" s="174" t="s">
        <v>1108</v>
      </c>
      <c r="G332" s="175" t="s">
        <v>170</v>
      </c>
      <c r="H332" s="176">
        <v>67.427999999999997</v>
      </c>
      <c r="I332" s="177"/>
      <c r="J332" s="178">
        <f>ROUND(I332*H332,2)</f>
        <v>0</v>
      </c>
      <c r="K332" s="174" t="s">
        <v>139</v>
      </c>
      <c r="L332" s="38"/>
      <c r="M332" s="179" t="s">
        <v>20</v>
      </c>
      <c r="N332" s="180" t="s">
        <v>49</v>
      </c>
      <c r="O332" s="63"/>
      <c r="P332" s="181">
        <f>O332*H332</f>
        <v>0</v>
      </c>
      <c r="Q332" s="181">
        <v>0</v>
      </c>
      <c r="R332" s="181">
        <f>Q332*H332</f>
        <v>0</v>
      </c>
      <c r="S332" s="181">
        <v>0</v>
      </c>
      <c r="T332" s="182">
        <f>S332*H332</f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83" t="s">
        <v>140</v>
      </c>
      <c r="AT332" s="183" t="s">
        <v>135</v>
      </c>
      <c r="AU332" s="183" t="s">
        <v>87</v>
      </c>
      <c r="AY332" s="16" t="s">
        <v>132</v>
      </c>
      <c r="BE332" s="184">
        <f>IF(N332="základní",J332,0)</f>
        <v>0</v>
      </c>
      <c r="BF332" s="184">
        <f>IF(N332="snížená",J332,0)</f>
        <v>0</v>
      </c>
      <c r="BG332" s="184">
        <f>IF(N332="zákl. přenesená",J332,0)</f>
        <v>0</v>
      </c>
      <c r="BH332" s="184">
        <f>IF(N332="sníž. přenesená",J332,0)</f>
        <v>0</v>
      </c>
      <c r="BI332" s="184">
        <f>IF(N332="nulová",J332,0)</f>
        <v>0</v>
      </c>
      <c r="BJ332" s="16" t="s">
        <v>22</v>
      </c>
      <c r="BK332" s="184">
        <f>ROUND(I332*H332,2)</f>
        <v>0</v>
      </c>
      <c r="BL332" s="16" t="s">
        <v>140</v>
      </c>
      <c r="BM332" s="183" t="s">
        <v>1109</v>
      </c>
    </row>
    <row r="333" spans="1:65" s="2" customFormat="1">
      <c r="A333" s="33"/>
      <c r="B333" s="34"/>
      <c r="C333" s="35"/>
      <c r="D333" s="185" t="s">
        <v>142</v>
      </c>
      <c r="E333" s="35"/>
      <c r="F333" s="186" t="s">
        <v>1110</v>
      </c>
      <c r="G333" s="35"/>
      <c r="H333" s="35"/>
      <c r="I333" s="187"/>
      <c r="J333" s="35"/>
      <c r="K333" s="35"/>
      <c r="L333" s="38"/>
      <c r="M333" s="188"/>
      <c r="N333" s="189"/>
      <c r="O333" s="63"/>
      <c r="P333" s="63"/>
      <c r="Q333" s="63"/>
      <c r="R333" s="63"/>
      <c r="S333" s="63"/>
      <c r="T333" s="64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T333" s="16" t="s">
        <v>142</v>
      </c>
      <c r="AU333" s="16" t="s">
        <v>87</v>
      </c>
    </row>
    <row r="334" spans="1:65" s="12" customFormat="1" ht="22.9" customHeight="1">
      <c r="B334" s="156"/>
      <c r="C334" s="157"/>
      <c r="D334" s="158" t="s">
        <v>77</v>
      </c>
      <c r="E334" s="170" t="s">
        <v>240</v>
      </c>
      <c r="F334" s="170" t="s">
        <v>241</v>
      </c>
      <c r="G334" s="157"/>
      <c r="H334" s="157"/>
      <c r="I334" s="160"/>
      <c r="J334" s="171">
        <f>BK334</f>
        <v>0</v>
      </c>
      <c r="K334" s="157"/>
      <c r="L334" s="162"/>
      <c r="M334" s="163"/>
      <c r="N334" s="164"/>
      <c r="O334" s="164"/>
      <c r="P334" s="165">
        <f>SUM(P335:P336)</f>
        <v>0</v>
      </c>
      <c r="Q334" s="164"/>
      <c r="R334" s="165">
        <f>SUM(R335:R336)</f>
        <v>0</v>
      </c>
      <c r="S334" s="164"/>
      <c r="T334" s="166">
        <f>SUM(T335:T336)</f>
        <v>0</v>
      </c>
      <c r="AR334" s="167" t="s">
        <v>22</v>
      </c>
      <c r="AT334" s="168" t="s">
        <v>77</v>
      </c>
      <c r="AU334" s="168" t="s">
        <v>22</v>
      </c>
      <c r="AY334" s="167" t="s">
        <v>132</v>
      </c>
      <c r="BK334" s="169">
        <f>SUM(BK335:BK336)</f>
        <v>0</v>
      </c>
    </row>
    <row r="335" spans="1:65" s="2" customFormat="1" ht="37.9" customHeight="1">
      <c r="A335" s="33"/>
      <c r="B335" s="34"/>
      <c r="C335" s="172" t="s">
        <v>1111</v>
      </c>
      <c r="D335" s="172" t="s">
        <v>135</v>
      </c>
      <c r="E335" s="173" t="s">
        <v>1112</v>
      </c>
      <c r="F335" s="174" t="s">
        <v>1113</v>
      </c>
      <c r="G335" s="175" t="s">
        <v>170</v>
      </c>
      <c r="H335" s="176">
        <v>172.691</v>
      </c>
      <c r="I335" s="177"/>
      <c r="J335" s="178">
        <f>ROUND(I335*H335,2)</f>
        <v>0</v>
      </c>
      <c r="K335" s="174" t="s">
        <v>139</v>
      </c>
      <c r="L335" s="38"/>
      <c r="M335" s="179" t="s">
        <v>20</v>
      </c>
      <c r="N335" s="180" t="s">
        <v>49</v>
      </c>
      <c r="O335" s="63"/>
      <c r="P335" s="181">
        <f>O335*H335</f>
        <v>0</v>
      </c>
      <c r="Q335" s="181">
        <v>0</v>
      </c>
      <c r="R335" s="181">
        <f>Q335*H335</f>
        <v>0</v>
      </c>
      <c r="S335" s="181">
        <v>0</v>
      </c>
      <c r="T335" s="182">
        <f>S335*H335</f>
        <v>0</v>
      </c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R335" s="183" t="s">
        <v>140</v>
      </c>
      <c r="AT335" s="183" t="s">
        <v>135</v>
      </c>
      <c r="AU335" s="183" t="s">
        <v>87</v>
      </c>
      <c r="AY335" s="16" t="s">
        <v>132</v>
      </c>
      <c r="BE335" s="184">
        <f>IF(N335="základní",J335,0)</f>
        <v>0</v>
      </c>
      <c r="BF335" s="184">
        <f>IF(N335="snížená",J335,0)</f>
        <v>0</v>
      </c>
      <c r="BG335" s="184">
        <f>IF(N335="zákl. přenesená",J335,0)</f>
        <v>0</v>
      </c>
      <c r="BH335" s="184">
        <f>IF(N335="sníž. přenesená",J335,0)</f>
        <v>0</v>
      </c>
      <c r="BI335" s="184">
        <f>IF(N335="nulová",J335,0)</f>
        <v>0</v>
      </c>
      <c r="BJ335" s="16" t="s">
        <v>22</v>
      </c>
      <c r="BK335" s="184">
        <f>ROUND(I335*H335,2)</f>
        <v>0</v>
      </c>
      <c r="BL335" s="16" t="s">
        <v>140</v>
      </c>
      <c r="BM335" s="183" t="s">
        <v>1114</v>
      </c>
    </row>
    <row r="336" spans="1:65" s="2" customFormat="1">
      <c r="A336" s="33"/>
      <c r="B336" s="34"/>
      <c r="C336" s="35"/>
      <c r="D336" s="185" t="s">
        <v>142</v>
      </c>
      <c r="E336" s="35"/>
      <c r="F336" s="186" t="s">
        <v>1115</v>
      </c>
      <c r="G336" s="35"/>
      <c r="H336" s="35"/>
      <c r="I336" s="187"/>
      <c r="J336" s="35"/>
      <c r="K336" s="35"/>
      <c r="L336" s="38"/>
      <c r="M336" s="188"/>
      <c r="N336" s="189"/>
      <c r="O336" s="63"/>
      <c r="P336" s="63"/>
      <c r="Q336" s="63"/>
      <c r="R336" s="63"/>
      <c r="S336" s="63"/>
      <c r="T336" s="64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T336" s="16" t="s">
        <v>142</v>
      </c>
      <c r="AU336" s="16" t="s">
        <v>87</v>
      </c>
    </row>
    <row r="337" spans="1:65" s="12" customFormat="1" ht="25.9" customHeight="1">
      <c r="B337" s="156"/>
      <c r="C337" s="157"/>
      <c r="D337" s="158" t="s">
        <v>77</v>
      </c>
      <c r="E337" s="159" t="s">
        <v>246</v>
      </c>
      <c r="F337" s="159" t="s">
        <v>247</v>
      </c>
      <c r="G337" s="157"/>
      <c r="H337" s="157"/>
      <c r="I337" s="160"/>
      <c r="J337" s="161">
        <f>BK337</f>
        <v>0</v>
      </c>
      <c r="K337" s="157"/>
      <c r="L337" s="162"/>
      <c r="M337" s="163"/>
      <c r="N337" s="164"/>
      <c r="O337" s="164"/>
      <c r="P337" s="165">
        <f>P338+P351+P373+P400+P407+P422+P425+P438+P450+P456+P479+P486+P515+P535+P546+P556</f>
        <v>0</v>
      </c>
      <c r="Q337" s="164"/>
      <c r="R337" s="165">
        <f>R338+R351+R373+R400+R407+R422+R425+R438+R450+R456+R479+R486+R515+R535+R546+R556</f>
        <v>4.0546900599999995</v>
      </c>
      <c r="S337" s="164"/>
      <c r="T337" s="166">
        <f>T338+T351+T373+T400+T407+T422+T425+T438+T450+T456+T479+T486+T515+T535+T546+T556</f>
        <v>1.8569640000000001</v>
      </c>
      <c r="AR337" s="167" t="s">
        <v>87</v>
      </c>
      <c r="AT337" s="168" t="s">
        <v>77</v>
      </c>
      <c r="AU337" s="168" t="s">
        <v>78</v>
      </c>
      <c r="AY337" s="167" t="s">
        <v>132</v>
      </c>
      <c r="BK337" s="169">
        <f>BK338+BK351+BK373+BK400+BK407+BK422+BK425+BK438+BK450+BK456+BK479+BK486+BK515+BK535+BK546+BK556</f>
        <v>0</v>
      </c>
    </row>
    <row r="338" spans="1:65" s="12" customFormat="1" ht="22.9" customHeight="1">
      <c r="B338" s="156"/>
      <c r="C338" s="157"/>
      <c r="D338" s="158" t="s">
        <v>77</v>
      </c>
      <c r="E338" s="170" t="s">
        <v>248</v>
      </c>
      <c r="F338" s="170" t="s">
        <v>249</v>
      </c>
      <c r="G338" s="157"/>
      <c r="H338" s="157"/>
      <c r="I338" s="160"/>
      <c r="J338" s="171">
        <f>BK338</f>
        <v>0</v>
      </c>
      <c r="K338" s="157"/>
      <c r="L338" s="162"/>
      <c r="M338" s="163"/>
      <c r="N338" s="164"/>
      <c r="O338" s="164"/>
      <c r="P338" s="165">
        <f>SUM(P339:P350)</f>
        <v>0</v>
      </c>
      <c r="Q338" s="164"/>
      <c r="R338" s="165">
        <f>SUM(R339:R350)</f>
        <v>0.24468779999999996</v>
      </c>
      <c r="S338" s="164"/>
      <c r="T338" s="166">
        <f>SUM(T339:T350)</f>
        <v>0</v>
      </c>
      <c r="AR338" s="167" t="s">
        <v>87</v>
      </c>
      <c r="AT338" s="168" t="s">
        <v>77</v>
      </c>
      <c r="AU338" s="168" t="s">
        <v>22</v>
      </c>
      <c r="AY338" s="167" t="s">
        <v>132</v>
      </c>
      <c r="BK338" s="169">
        <f>SUM(BK339:BK350)</f>
        <v>0</v>
      </c>
    </row>
    <row r="339" spans="1:65" s="2" customFormat="1" ht="21.75" customHeight="1">
      <c r="A339" s="33"/>
      <c r="B339" s="34"/>
      <c r="C339" s="172" t="s">
        <v>1116</v>
      </c>
      <c r="D339" s="172" t="s">
        <v>135</v>
      </c>
      <c r="E339" s="173" t="s">
        <v>1117</v>
      </c>
      <c r="F339" s="174" t="s">
        <v>1118</v>
      </c>
      <c r="G339" s="175" t="s">
        <v>138</v>
      </c>
      <c r="H339" s="176">
        <v>15.276</v>
      </c>
      <c r="I339" s="177"/>
      <c r="J339" s="178">
        <f>ROUND(I339*H339,2)</f>
        <v>0</v>
      </c>
      <c r="K339" s="174" t="s">
        <v>139</v>
      </c>
      <c r="L339" s="38"/>
      <c r="M339" s="179" t="s">
        <v>20</v>
      </c>
      <c r="N339" s="180" t="s">
        <v>49</v>
      </c>
      <c r="O339" s="63"/>
      <c r="P339" s="181">
        <f>O339*H339</f>
        <v>0</v>
      </c>
      <c r="Q339" s="181">
        <v>0</v>
      </c>
      <c r="R339" s="181">
        <f>Q339*H339</f>
        <v>0</v>
      </c>
      <c r="S339" s="181">
        <v>0</v>
      </c>
      <c r="T339" s="182">
        <f>S339*H339</f>
        <v>0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R339" s="183" t="s">
        <v>215</v>
      </c>
      <c r="AT339" s="183" t="s">
        <v>135</v>
      </c>
      <c r="AU339" s="183" t="s">
        <v>87</v>
      </c>
      <c r="AY339" s="16" t="s">
        <v>132</v>
      </c>
      <c r="BE339" s="184">
        <f>IF(N339="základní",J339,0)</f>
        <v>0</v>
      </c>
      <c r="BF339" s="184">
        <f>IF(N339="snížená",J339,0)</f>
        <v>0</v>
      </c>
      <c r="BG339" s="184">
        <f>IF(N339="zákl. přenesená",J339,0)</f>
        <v>0</v>
      </c>
      <c r="BH339" s="184">
        <f>IF(N339="sníž. přenesená",J339,0)</f>
        <v>0</v>
      </c>
      <c r="BI339" s="184">
        <f>IF(N339="nulová",J339,0)</f>
        <v>0</v>
      </c>
      <c r="BJ339" s="16" t="s">
        <v>22</v>
      </c>
      <c r="BK339" s="184">
        <f>ROUND(I339*H339,2)</f>
        <v>0</v>
      </c>
      <c r="BL339" s="16" t="s">
        <v>215</v>
      </c>
      <c r="BM339" s="183" t="s">
        <v>1119</v>
      </c>
    </row>
    <row r="340" spans="1:65" s="2" customFormat="1">
      <c r="A340" s="33"/>
      <c r="B340" s="34"/>
      <c r="C340" s="35"/>
      <c r="D340" s="185" t="s">
        <v>142</v>
      </c>
      <c r="E340" s="35"/>
      <c r="F340" s="186" t="s">
        <v>1120</v>
      </c>
      <c r="G340" s="35"/>
      <c r="H340" s="35"/>
      <c r="I340" s="187"/>
      <c r="J340" s="35"/>
      <c r="K340" s="35"/>
      <c r="L340" s="38"/>
      <c r="M340" s="188"/>
      <c r="N340" s="189"/>
      <c r="O340" s="63"/>
      <c r="P340" s="63"/>
      <c r="Q340" s="63"/>
      <c r="R340" s="63"/>
      <c r="S340" s="63"/>
      <c r="T340" s="64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T340" s="16" t="s">
        <v>142</v>
      </c>
      <c r="AU340" s="16" t="s">
        <v>87</v>
      </c>
    </row>
    <row r="341" spans="1:65" s="2" customFormat="1" ht="16.5" customHeight="1">
      <c r="A341" s="33"/>
      <c r="B341" s="34"/>
      <c r="C341" s="190" t="s">
        <v>1121</v>
      </c>
      <c r="D341" s="190" t="s">
        <v>180</v>
      </c>
      <c r="E341" s="191" t="s">
        <v>1122</v>
      </c>
      <c r="F341" s="192" t="s">
        <v>1123</v>
      </c>
      <c r="G341" s="193" t="s">
        <v>170</v>
      </c>
      <c r="H341" s="194">
        <v>1.4E-2</v>
      </c>
      <c r="I341" s="195"/>
      <c r="J341" s="196">
        <f>ROUND(I341*H341,2)</f>
        <v>0</v>
      </c>
      <c r="K341" s="192" t="s">
        <v>139</v>
      </c>
      <c r="L341" s="197"/>
      <c r="M341" s="198" t="s">
        <v>20</v>
      </c>
      <c r="N341" s="199" t="s">
        <v>49</v>
      </c>
      <c r="O341" s="63"/>
      <c r="P341" s="181">
        <f>O341*H341</f>
        <v>0</v>
      </c>
      <c r="Q341" s="181">
        <v>1</v>
      </c>
      <c r="R341" s="181">
        <f>Q341*H341</f>
        <v>1.4E-2</v>
      </c>
      <c r="S341" s="181">
        <v>0</v>
      </c>
      <c r="T341" s="182">
        <f>S341*H341</f>
        <v>0</v>
      </c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R341" s="183" t="s">
        <v>304</v>
      </c>
      <c r="AT341" s="183" t="s">
        <v>180</v>
      </c>
      <c r="AU341" s="183" t="s">
        <v>87</v>
      </c>
      <c r="AY341" s="16" t="s">
        <v>132</v>
      </c>
      <c r="BE341" s="184">
        <f>IF(N341="základní",J341,0)</f>
        <v>0</v>
      </c>
      <c r="BF341" s="184">
        <f>IF(N341="snížená",J341,0)</f>
        <v>0</v>
      </c>
      <c r="BG341" s="184">
        <f>IF(N341="zákl. přenesená",J341,0)</f>
        <v>0</v>
      </c>
      <c r="BH341" s="184">
        <f>IF(N341="sníž. přenesená",J341,0)</f>
        <v>0</v>
      </c>
      <c r="BI341" s="184">
        <f>IF(N341="nulová",J341,0)</f>
        <v>0</v>
      </c>
      <c r="BJ341" s="16" t="s">
        <v>22</v>
      </c>
      <c r="BK341" s="184">
        <f>ROUND(I341*H341,2)</f>
        <v>0</v>
      </c>
      <c r="BL341" s="16" t="s">
        <v>215</v>
      </c>
      <c r="BM341" s="183" t="s">
        <v>1124</v>
      </c>
    </row>
    <row r="342" spans="1:65" s="2" customFormat="1" ht="21.75" customHeight="1">
      <c r="A342" s="33"/>
      <c r="B342" s="34"/>
      <c r="C342" s="172" t="s">
        <v>1125</v>
      </c>
      <c r="D342" s="172" t="s">
        <v>135</v>
      </c>
      <c r="E342" s="173" t="s">
        <v>1126</v>
      </c>
      <c r="F342" s="174" t="s">
        <v>1127</v>
      </c>
      <c r="G342" s="175" t="s">
        <v>138</v>
      </c>
      <c r="H342" s="176">
        <v>26.100999999999999</v>
      </c>
      <c r="I342" s="177"/>
      <c r="J342" s="178">
        <f>ROUND(I342*H342,2)</f>
        <v>0</v>
      </c>
      <c r="K342" s="174" t="s">
        <v>139</v>
      </c>
      <c r="L342" s="38"/>
      <c r="M342" s="179" t="s">
        <v>20</v>
      </c>
      <c r="N342" s="180" t="s">
        <v>49</v>
      </c>
      <c r="O342" s="63"/>
      <c r="P342" s="181">
        <f>O342*H342</f>
        <v>0</v>
      </c>
      <c r="Q342" s="181">
        <v>0</v>
      </c>
      <c r="R342" s="181">
        <f>Q342*H342</f>
        <v>0</v>
      </c>
      <c r="S342" s="181">
        <v>0</v>
      </c>
      <c r="T342" s="182">
        <f>S342*H342</f>
        <v>0</v>
      </c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R342" s="183" t="s">
        <v>215</v>
      </c>
      <c r="AT342" s="183" t="s">
        <v>135</v>
      </c>
      <c r="AU342" s="183" t="s">
        <v>87</v>
      </c>
      <c r="AY342" s="16" t="s">
        <v>132</v>
      </c>
      <c r="BE342" s="184">
        <f>IF(N342="základní",J342,0)</f>
        <v>0</v>
      </c>
      <c r="BF342" s="184">
        <f>IF(N342="snížená",J342,0)</f>
        <v>0</v>
      </c>
      <c r="BG342" s="184">
        <f>IF(N342="zákl. přenesená",J342,0)</f>
        <v>0</v>
      </c>
      <c r="BH342" s="184">
        <f>IF(N342="sníž. přenesená",J342,0)</f>
        <v>0</v>
      </c>
      <c r="BI342" s="184">
        <f>IF(N342="nulová",J342,0)</f>
        <v>0</v>
      </c>
      <c r="BJ342" s="16" t="s">
        <v>22</v>
      </c>
      <c r="BK342" s="184">
        <f>ROUND(I342*H342,2)</f>
        <v>0</v>
      </c>
      <c r="BL342" s="16" t="s">
        <v>215</v>
      </c>
      <c r="BM342" s="183" t="s">
        <v>1128</v>
      </c>
    </row>
    <row r="343" spans="1:65" s="2" customFormat="1">
      <c r="A343" s="33"/>
      <c r="B343" s="34"/>
      <c r="C343" s="35"/>
      <c r="D343" s="185" t="s">
        <v>142</v>
      </c>
      <c r="E343" s="35"/>
      <c r="F343" s="186" t="s">
        <v>1129</v>
      </c>
      <c r="G343" s="35"/>
      <c r="H343" s="35"/>
      <c r="I343" s="187"/>
      <c r="J343" s="35"/>
      <c r="K343" s="35"/>
      <c r="L343" s="38"/>
      <c r="M343" s="188"/>
      <c r="N343" s="189"/>
      <c r="O343" s="63"/>
      <c r="P343" s="63"/>
      <c r="Q343" s="63"/>
      <c r="R343" s="63"/>
      <c r="S343" s="63"/>
      <c r="T343" s="64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T343" s="16" t="s">
        <v>142</v>
      </c>
      <c r="AU343" s="16" t="s">
        <v>87</v>
      </c>
    </row>
    <row r="344" spans="1:65" s="2" customFormat="1" ht="16.5" customHeight="1">
      <c r="A344" s="33"/>
      <c r="B344" s="34"/>
      <c r="C344" s="172" t="s">
        <v>1130</v>
      </c>
      <c r="D344" s="172" t="s">
        <v>135</v>
      </c>
      <c r="E344" s="173" t="s">
        <v>1131</v>
      </c>
      <c r="F344" s="174" t="s">
        <v>1132</v>
      </c>
      <c r="G344" s="175" t="s">
        <v>138</v>
      </c>
      <c r="H344" s="176">
        <v>15.276</v>
      </c>
      <c r="I344" s="177"/>
      <c r="J344" s="178">
        <f>ROUND(I344*H344,2)</f>
        <v>0</v>
      </c>
      <c r="K344" s="174" t="s">
        <v>139</v>
      </c>
      <c r="L344" s="38"/>
      <c r="M344" s="179" t="s">
        <v>20</v>
      </c>
      <c r="N344" s="180" t="s">
        <v>49</v>
      </c>
      <c r="O344" s="63"/>
      <c r="P344" s="181">
        <f>O344*H344</f>
        <v>0</v>
      </c>
      <c r="Q344" s="181">
        <v>4.0000000000000002E-4</v>
      </c>
      <c r="R344" s="181">
        <f>Q344*H344</f>
        <v>6.1104000000000002E-3</v>
      </c>
      <c r="S344" s="181">
        <v>0</v>
      </c>
      <c r="T344" s="182">
        <f>S344*H344</f>
        <v>0</v>
      </c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R344" s="183" t="s">
        <v>215</v>
      </c>
      <c r="AT344" s="183" t="s">
        <v>135</v>
      </c>
      <c r="AU344" s="183" t="s">
        <v>87</v>
      </c>
      <c r="AY344" s="16" t="s">
        <v>132</v>
      </c>
      <c r="BE344" s="184">
        <f>IF(N344="základní",J344,0)</f>
        <v>0</v>
      </c>
      <c r="BF344" s="184">
        <f>IF(N344="snížená",J344,0)</f>
        <v>0</v>
      </c>
      <c r="BG344" s="184">
        <f>IF(N344="zákl. přenesená",J344,0)</f>
        <v>0</v>
      </c>
      <c r="BH344" s="184">
        <f>IF(N344="sníž. přenesená",J344,0)</f>
        <v>0</v>
      </c>
      <c r="BI344" s="184">
        <f>IF(N344="nulová",J344,0)</f>
        <v>0</v>
      </c>
      <c r="BJ344" s="16" t="s">
        <v>22</v>
      </c>
      <c r="BK344" s="184">
        <f>ROUND(I344*H344,2)</f>
        <v>0</v>
      </c>
      <c r="BL344" s="16" t="s">
        <v>215</v>
      </c>
      <c r="BM344" s="183" t="s">
        <v>1133</v>
      </c>
    </row>
    <row r="345" spans="1:65" s="2" customFormat="1">
      <c r="A345" s="33"/>
      <c r="B345" s="34"/>
      <c r="C345" s="35"/>
      <c r="D345" s="185" t="s">
        <v>142</v>
      </c>
      <c r="E345" s="35"/>
      <c r="F345" s="186" t="s">
        <v>1134</v>
      </c>
      <c r="G345" s="35"/>
      <c r="H345" s="35"/>
      <c r="I345" s="187"/>
      <c r="J345" s="35"/>
      <c r="K345" s="35"/>
      <c r="L345" s="38"/>
      <c r="M345" s="188"/>
      <c r="N345" s="189"/>
      <c r="O345" s="63"/>
      <c r="P345" s="63"/>
      <c r="Q345" s="63"/>
      <c r="R345" s="63"/>
      <c r="S345" s="63"/>
      <c r="T345" s="64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T345" s="16" t="s">
        <v>142</v>
      </c>
      <c r="AU345" s="16" t="s">
        <v>87</v>
      </c>
    </row>
    <row r="346" spans="1:65" s="2" customFormat="1" ht="24.2" customHeight="1">
      <c r="A346" s="33"/>
      <c r="B346" s="34"/>
      <c r="C346" s="190" t="s">
        <v>1135</v>
      </c>
      <c r="D346" s="190" t="s">
        <v>180</v>
      </c>
      <c r="E346" s="191" t="s">
        <v>1136</v>
      </c>
      <c r="F346" s="192" t="s">
        <v>1137</v>
      </c>
      <c r="G346" s="193" t="s">
        <v>138</v>
      </c>
      <c r="H346" s="194">
        <v>47.585999999999999</v>
      </c>
      <c r="I346" s="195"/>
      <c r="J346" s="196">
        <f>ROUND(I346*H346,2)</f>
        <v>0</v>
      </c>
      <c r="K346" s="192" t="s">
        <v>139</v>
      </c>
      <c r="L346" s="197"/>
      <c r="M346" s="198" t="s">
        <v>20</v>
      </c>
      <c r="N346" s="199" t="s">
        <v>49</v>
      </c>
      <c r="O346" s="63"/>
      <c r="P346" s="181">
        <f>O346*H346</f>
        <v>0</v>
      </c>
      <c r="Q346" s="181">
        <v>4.4999999999999997E-3</v>
      </c>
      <c r="R346" s="181">
        <f>Q346*H346</f>
        <v>0.21413699999999997</v>
      </c>
      <c r="S346" s="181">
        <v>0</v>
      </c>
      <c r="T346" s="182">
        <f>S346*H346</f>
        <v>0</v>
      </c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R346" s="183" t="s">
        <v>304</v>
      </c>
      <c r="AT346" s="183" t="s">
        <v>180</v>
      </c>
      <c r="AU346" s="183" t="s">
        <v>87</v>
      </c>
      <c r="AY346" s="16" t="s">
        <v>132</v>
      </c>
      <c r="BE346" s="184">
        <f>IF(N346="základní",J346,0)</f>
        <v>0</v>
      </c>
      <c r="BF346" s="184">
        <f>IF(N346="snížená",J346,0)</f>
        <v>0</v>
      </c>
      <c r="BG346" s="184">
        <f>IF(N346="zákl. přenesená",J346,0)</f>
        <v>0</v>
      </c>
      <c r="BH346" s="184">
        <f>IF(N346="sníž. přenesená",J346,0)</f>
        <v>0</v>
      </c>
      <c r="BI346" s="184">
        <f>IF(N346="nulová",J346,0)</f>
        <v>0</v>
      </c>
      <c r="BJ346" s="16" t="s">
        <v>22</v>
      </c>
      <c r="BK346" s="184">
        <f>ROUND(I346*H346,2)</f>
        <v>0</v>
      </c>
      <c r="BL346" s="16" t="s">
        <v>215</v>
      </c>
      <c r="BM346" s="183" t="s">
        <v>1138</v>
      </c>
    </row>
    <row r="347" spans="1:65" s="2" customFormat="1" ht="16.5" customHeight="1">
      <c r="A347" s="33"/>
      <c r="B347" s="34"/>
      <c r="C347" s="172" t="s">
        <v>1139</v>
      </c>
      <c r="D347" s="172" t="s">
        <v>135</v>
      </c>
      <c r="E347" s="173" t="s">
        <v>1140</v>
      </c>
      <c r="F347" s="174" t="s">
        <v>1141</v>
      </c>
      <c r="G347" s="175" t="s">
        <v>138</v>
      </c>
      <c r="H347" s="176">
        <v>26.100999999999999</v>
      </c>
      <c r="I347" s="177"/>
      <c r="J347" s="178">
        <f>ROUND(I347*H347,2)</f>
        <v>0</v>
      </c>
      <c r="K347" s="174" t="s">
        <v>139</v>
      </c>
      <c r="L347" s="38"/>
      <c r="M347" s="179" t="s">
        <v>20</v>
      </c>
      <c r="N347" s="180" t="s">
        <v>49</v>
      </c>
      <c r="O347" s="63"/>
      <c r="P347" s="181">
        <f>O347*H347</f>
        <v>0</v>
      </c>
      <c r="Q347" s="181">
        <v>4.0000000000000002E-4</v>
      </c>
      <c r="R347" s="181">
        <f>Q347*H347</f>
        <v>1.0440400000000001E-2</v>
      </c>
      <c r="S347" s="181">
        <v>0</v>
      </c>
      <c r="T347" s="182">
        <f>S347*H347</f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83" t="s">
        <v>215</v>
      </c>
      <c r="AT347" s="183" t="s">
        <v>135</v>
      </c>
      <c r="AU347" s="183" t="s">
        <v>87</v>
      </c>
      <c r="AY347" s="16" t="s">
        <v>132</v>
      </c>
      <c r="BE347" s="184">
        <f>IF(N347="základní",J347,0)</f>
        <v>0</v>
      </c>
      <c r="BF347" s="184">
        <f>IF(N347="snížená",J347,0)</f>
        <v>0</v>
      </c>
      <c r="BG347" s="184">
        <f>IF(N347="zákl. přenesená",J347,0)</f>
        <v>0</v>
      </c>
      <c r="BH347" s="184">
        <f>IF(N347="sníž. přenesená",J347,0)</f>
        <v>0</v>
      </c>
      <c r="BI347" s="184">
        <f>IF(N347="nulová",J347,0)</f>
        <v>0</v>
      </c>
      <c r="BJ347" s="16" t="s">
        <v>22</v>
      </c>
      <c r="BK347" s="184">
        <f>ROUND(I347*H347,2)</f>
        <v>0</v>
      </c>
      <c r="BL347" s="16" t="s">
        <v>215</v>
      </c>
      <c r="BM347" s="183" t="s">
        <v>1142</v>
      </c>
    </row>
    <row r="348" spans="1:65" s="2" customFormat="1">
      <c r="A348" s="33"/>
      <c r="B348" s="34"/>
      <c r="C348" s="35"/>
      <c r="D348" s="185" t="s">
        <v>142</v>
      </c>
      <c r="E348" s="35"/>
      <c r="F348" s="186" t="s">
        <v>1143</v>
      </c>
      <c r="G348" s="35"/>
      <c r="H348" s="35"/>
      <c r="I348" s="187"/>
      <c r="J348" s="35"/>
      <c r="K348" s="35"/>
      <c r="L348" s="38"/>
      <c r="M348" s="188"/>
      <c r="N348" s="189"/>
      <c r="O348" s="63"/>
      <c r="P348" s="63"/>
      <c r="Q348" s="63"/>
      <c r="R348" s="63"/>
      <c r="S348" s="63"/>
      <c r="T348" s="64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T348" s="16" t="s">
        <v>142</v>
      </c>
      <c r="AU348" s="16" t="s">
        <v>87</v>
      </c>
    </row>
    <row r="349" spans="1:65" s="2" customFormat="1" ht="24.2" customHeight="1">
      <c r="A349" s="33"/>
      <c r="B349" s="34"/>
      <c r="C349" s="172" t="s">
        <v>1144</v>
      </c>
      <c r="D349" s="172" t="s">
        <v>135</v>
      </c>
      <c r="E349" s="173" t="s">
        <v>261</v>
      </c>
      <c r="F349" s="174" t="s">
        <v>262</v>
      </c>
      <c r="G349" s="175" t="s">
        <v>263</v>
      </c>
      <c r="H349" s="200"/>
      <c r="I349" s="177"/>
      <c r="J349" s="178">
        <f>ROUND(I349*H349,2)</f>
        <v>0</v>
      </c>
      <c r="K349" s="174" t="s">
        <v>139</v>
      </c>
      <c r="L349" s="38"/>
      <c r="M349" s="179" t="s">
        <v>20</v>
      </c>
      <c r="N349" s="180" t="s">
        <v>49</v>
      </c>
      <c r="O349" s="63"/>
      <c r="P349" s="181">
        <f>O349*H349</f>
        <v>0</v>
      </c>
      <c r="Q349" s="181">
        <v>0</v>
      </c>
      <c r="R349" s="181">
        <f>Q349*H349</f>
        <v>0</v>
      </c>
      <c r="S349" s="181">
        <v>0</v>
      </c>
      <c r="T349" s="182">
        <f>S349*H349</f>
        <v>0</v>
      </c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R349" s="183" t="s">
        <v>215</v>
      </c>
      <c r="AT349" s="183" t="s">
        <v>135</v>
      </c>
      <c r="AU349" s="183" t="s">
        <v>87</v>
      </c>
      <c r="AY349" s="16" t="s">
        <v>132</v>
      </c>
      <c r="BE349" s="184">
        <f>IF(N349="základní",J349,0)</f>
        <v>0</v>
      </c>
      <c r="BF349" s="184">
        <f>IF(N349="snížená",J349,0)</f>
        <v>0</v>
      </c>
      <c r="BG349" s="184">
        <f>IF(N349="zákl. přenesená",J349,0)</f>
        <v>0</v>
      </c>
      <c r="BH349" s="184">
        <f>IF(N349="sníž. přenesená",J349,0)</f>
        <v>0</v>
      </c>
      <c r="BI349" s="184">
        <f>IF(N349="nulová",J349,0)</f>
        <v>0</v>
      </c>
      <c r="BJ349" s="16" t="s">
        <v>22</v>
      </c>
      <c r="BK349" s="184">
        <f>ROUND(I349*H349,2)</f>
        <v>0</v>
      </c>
      <c r="BL349" s="16" t="s">
        <v>215</v>
      </c>
      <c r="BM349" s="183" t="s">
        <v>1145</v>
      </c>
    </row>
    <row r="350" spans="1:65" s="2" customFormat="1">
      <c r="A350" s="33"/>
      <c r="B350" s="34"/>
      <c r="C350" s="35"/>
      <c r="D350" s="185" t="s">
        <v>142</v>
      </c>
      <c r="E350" s="35"/>
      <c r="F350" s="186" t="s">
        <v>265</v>
      </c>
      <c r="G350" s="35"/>
      <c r="H350" s="35"/>
      <c r="I350" s="187"/>
      <c r="J350" s="35"/>
      <c r="K350" s="35"/>
      <c r="L350" s="38"/>
      <c r="M350" s="188"/>
      <c r="N350" s="189"/>
      <c r="O350" s="63"/>
      <c r="P350" s="63"/>
      <c r="Q350" s="63"/>
      <c r="R350" s="63"/>
      <c r="S350" s="63"/>
      <c r="T350" s="64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T350" s="16" t="s">
        <v>142</v>
      </c>
      <c r="AU350" s="16" t="s">
        <v>87</v>
      </c>
    </row>
    <row r="351" spans="1:65" s="12" customFormat="1" ht="22.9" customHeight="1">
      <c r="B351" s="156"/>
      <c r="C351" s="157"/>
      <c r="D351" s="158" t="s">
        <v>77</v>
      </c>
      <c r="E351" s="170" t="s">
        <v>1146</v>
      </c>
      <c r="F351" s="170" t="s">
        <v>1147</v>
      </c>
      <c r="G351" s="157"/>
      <c r="H351" s="157"/>
      <c r="I351" s="160"/>
      <c r="J351" s="171">
        <f>BK351</f>
        <v>0</v>
      </c>
      <c r="K351" s="157"/>
      <c r="L351" s="162"/>
      <c r="M351" s="163"/>
      <c r="N351" s="164"/>
      <c r="O351" s="164"/>
      <c r="P351" s="165">
        <f>SUM(P352:P372)</f>
        <v>0</v>
      </c>
      <c r="Q351" s="164"/>
      <c r="R351" s="165">
        <f>SUM(R352:R372)</f>
        <v>0.15321788</v>
      </c>
      <c r="S351" s="164"/>
      <c r="T351" s="166">
        <f>SUM(T352:T372)</f>
        <v>0.43300000000000005</v>
      </c>
      <c r="AR351" s="167" t="s">
        <v>87</v>
      </c>
      <c r="AT351" s="168" t="s">
        <v>77</v>
      </c>
      <c r="AU351" s="168" t="s">
        <v>22</v>
      </c>
      <c r="AY351" s="167" t="s">
        <v>132</v>
      </c>
      <c r="BK351" s="169">
        <f>SUM(BK352:BK372)</f>
        <v>0</v>
      </c>
    </row>
    <row r="352" spans="1:65" s="2" customFormat="1" ht="24.2" customHeight="1">
      <c r="A352" s="33"/>
      <c r="B352" s="34"/>
      <c r="C352" s="172" t="s">
        <v>1148</v>
      </c>
      <c r="D352" s="172" t="s">
        <v>135</v>
      </c>
      <c r="E352" s="173" t="s">
        <v>1149</v>
      </c>
      <c r="F352" s="174" t="s">
        <v>1150</v>
      </c>
      <c r="G352" s="175" t="s">
        <v>138</v>
      </c>
      <c r="H352" s="176">
        <v>12.675000000000001</v>
      </c>
      <c r="I352" s="177"/>
      <c r="J352" s="178">
        <f>ROUND(I352*H352,2)</f>
        <v>0</v>
      </c>
      <c r="K352" s="174" t="s">
        <v>139</v>
      </c>
      <c r="L352" s="38"/>
      <c r="M352" s="179" t="s">
        <v>20</v>
      </c>
      <c r="N352" s="180" t="s">
        <v>49</v>
      </c>
      <c r="O352" s="63"/>
      <c r="P352" s="181">
        <f>O352*H352</f>
        <v>0</v>
      </c>
      <c r="Q352" s="181">
        <v>0</v>
      </c>
      <c r="R352" s="181">
        <f>Q352*H352</f>
        <v>0</v>
      </c>
      <c r="S352" s="181">
        <v>0</v>
      </c>
      <c r="T352" s="182">
        <f>S352*H352</f>
        <v>0</v>
      </c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R352" s="183" t="s">
        <v>215</v>
      </c>
      <c r="AT352" s="183" t="s">
        <v>135</v>
      </c>
      <c r="AU352" s="183" t="s">
        <v>87</v>
      </c>
      <c r="AY352" s="16" t="s">
        <v>132</v>
      </c>
      <c r="BE352" s="184">
        <f>IF(N352="základní",J352,0)</f>
        <v>0</v>
      </c>
      <c r="BF352" s="184">
        <f>IF(N352="snížená",J352,0)</f>
        <v>0</v>
      </c>
      <c r="BG352" s="184">
        <f>IF(N352="zákl. přenesená",J352,0)</f>
        <v>0</v>
      </c>
      <c r="BH352" s="184">
        <f>IF(N352="sníž. přenesená",J352,0)</f>
        <v>0</v>
      </c>
      <c r="BI352" s="184">
        <f>IF(N352="nulová",J352,0)</f>
        <v>0</v>
      </c>
      <c r="BJ352" s="16" t="s">
        <v>22</v>
      </c>
      <c r="BK352" s="184">
        <f>ROUND(I352*H352,2)</f>
        <v>0</v>
      </c>
      <c r="BL352" s="16" t="s">
        <v>215</v>
      </c>
      <c r="BM352" s="183" t="s">
        <v>1151</v>
      </c>
    </row>
    <row r="353" spans="1:65" s="2" customFormat="1">
      <c r="A353" s="33"/>
      <c r="B353" s="34"/>
      <c r="C353" s="35"/>
      <c r="D353" s="185" t="s">
        <v>142</v>
      </c>
      <c r="E353" s="35"/>
      <c r="F353" s="186" t="s">
        <v>1152</v>
      </c>
      <c r="G353" s="35"/>
      <c r="H353" s="35"/>
      <c r="I353" s="187"/>
      <c r="J353" s="35"/>
      <c r="K353" s="35"/>
      <c r="L353" s="38"/>
      <c r="M353" s="188"/>
      <c r="N353" s="189"/>
      <c r="O353" s="63"/>
      <c r="P353" s="63"/>
      <c r="Q353" s="63"/>
      <c r="R353" s="63"/>
      <c r="S353" s="63"/>
      <c r="T353" s="64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T353" s="16" t="s">
        <v>142</v>
      </c>
      <c r="AU353" s="16" t="s">
        <v>87</v>
      </c>
    </row>
    <row r="354" spans="1:65" s="2" customFormat="1" ht="16.5" customHeight="1">
      <c r="A354" s="33"/>
      <c r="B354" s="34"/>
      <c r="C354" s="190" t="s">
        <v>1153</v>
      </c>
      <c r="D354" s="190" t="s">
        <v>180</v>
      </c>
      <c r="E354" s="191" t="s">
        <v>1154</v>
      </c>
      <c r="F354" s="192" t="s">
        <v>1155</v>
      </c>
      <c r="G354" s="193" t="s">
        <v>138</v>
      </c>
      <c r="H354" s="194">
        <v>12.929</v>
      </c>
      <c r="I354" s="195"/>
      <c r="J354" s="196">
        <f>ROUND(I354*H354,2)</f>
        <v>0</v>
      </c>
      <c r="K354" s="192" t="s">
        <v>139</v>
      </c>
      <c r="L354" s="197"/>
      <c r="M354" s="198" t="s">
        <v>20</v>
      </c>
      <c r="N354" s="199" t="s">
        <v>49</v>
      </c>
      <c r="O354" s="63"/>
      <c r="P354" s="181">
        <f>O354*H354</f>
        <v>0</v>
      </c>
      <c r="Q354" s="181">
        <v>2.6199999999999999E-3</v>
      </c>
      <c r="R354" s="181">
        <f>Q354*H354</f>
        <v>3.3873979999999998E-2</v>
      </c>
      <c r="S354" s="181">
        <v>0</v>
      </c>
      <c r="T354" s="182">
        <f>S354*H354</f>
        <v>0</v>
      </c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R354" s="183" t="s">
        <v>304</v>
      </c>
      <c r="AT354" s="183" t="s">
        <v>180</v>
      </c>
      <c r="AU354" s="183" t="s">
        <v>87</v>
      </c>
      <c r="AY354" s="16" t="s">
        <v>132</v>
      </c>
      <c r="BE354" s="184">
        <f>IF(N354="základní",J354,0)</f>
        <v>0</v>
      </c>
      <c r="BF354" s="184">
        <f>IF(N354="snížená",J354,0)</f>
        <v>0</v>
      </c>
      <c r="BG354" s="184">
        <f>IF(N354="zákl. přenesená",J354,0)</f>
        <v>0</v>
      </c>
      <c r="BH354" s="184">
        <f>IF(N354="sníž. přenesená",J354,0)</f>
        <v>0</v>
      </c>
      <c r="BI354" s="184">
        <f>IF(N354="nulová",J354,0)</f>
        <v>0</v>
      </c>
      <c r="BJ354" s="16" t="s">
        <v>22</v>
      </c>
      <c r="BK354" s="184">
        <f>ROUND(I354*H354,2)</f>
        <v>0</v>
      </c>
      <c r="BL354" s="16" t="s">
        <v>215</v>
      </c>
      <c r="BM354" s="183" t="s">
        <v>1156</v>
      </c>
    </row>
    <row r="355" spans="1:65" s="2" customFormat="1" ht="16.5" customHeight="1">
      <c r="A355" s="33"/>
      <c r="B355" s="34"/>
      <c r="C355" s="190" t="s">
        <v>1157</v>
      </c>
      <c r="D355" s="190" t="s">
        <v>180</v>
      </c>
      <c r="E355" s="191" t="s">
        <v>1158</v>
      </c>
      <c r="F355" s="192" t="s">
        <v>1159</v>
      </c>
      <c r="G355" s="193" t="s">
        <v>138</v>
      </c>
      <c r="H355" s="194">
        <v>16.059000000000001</v>
      </c>
      <c r="I355" s="195"/>
      <c r="J355" s="196">
        <f>ROUND(I355*H355,2)</f>
        <v>0</v>
      </c>
      <c r="K355" s="192" t="s">
        <v>139</v>
      </c>
      <c r="L355" s="197"/>
      <c r="M355" s="198" t="s">
        <v>20</v>
      </c>
      <c r="N355" s="199" t="s">
        <v>49</v>
      </c>
      <c r="O355" s="63"/>
      <c r="P355" s="181">
        <f>O355*H355</f>
        <v>0</v>
      </c>
      <c r="Q355" s="181">
        <v>2.0999999999999999E-3</v>
      </c>
      <c r="R355" s="181">
        <f>Q355*H355</f>
        <v>3.3723900000000001E-2</v>
      </c>
      <c r="S355" s="181">
        <v>0</v>
      </c>
      <c r="T355" s="182">
        <f>S355*H355</f>
        <v>0</v>
      </c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R355" s="183" t="s">
        <v>304</v>
      </c>
      <c r="AT355" s="183" t="s">
        <v>180</v>
      </c>
      <c r="AU355" s="183" t="s">
        <v>87</v>
      </c>
      <c r="AY355" s="16" t="s">
        <v>132</v>
      </c>
      <c r="BE355" s="184">
        <f>IF(N355="základní",J355,0)</f>
        <v>0</v>
      </c>
      <c r="BF355" s="184">
        <f>IF(N355="snížená",J355,0)</f>
        <v>0</v>
      </c>
      <c r="BG355" s="184">
        <f>IF(N355="zákl. přenesená",J355,0)</f>
        <v>0</v>
      </c>
      <c r="BH355" s="184">
        <f>IF(N355="sníž. přenesená",J355,0)</f>
        <v>0</v>
      </c>
      <c r="BI355" s="184">
        <f>IF(N355="nulová",J355,0)</f>
        <v>0</v>
      </c>
      <c r="BJ355" s="16" t="s">
        <v>22</v>
      </c>
      <c r="BK355" s="184">
        <f>ROUND(I355*H355,2)</f>
        <v>0</v>
      </c>
      <c r="BL355" s="16" t="s">
        <v>215</v>
      </c>
      <c r="BM355" s="183" t="s">
        <v>1160</v>
      </c>
    </row>
    <row r="356" spans="1:65" s="2" customFormat="1" ht="16.5" customHeight="1">
      <c r="A356" s="33"/>
      <c r="B356" s="34"/>
      <c r="C356" s="190" t="s">
        <v>1161</v>
      </c>
      <c r="D356" s="190" t="s">
        <v>180</v>
      </c>
      <c r="E356" s="191" t="s">
        <v>1162</v>
      </c>
      <c r="F356" s="192" t="s">
        <v>1163</v>
      </c>
      <c r="G356" s="193" t="s">
        <v>138</v>
      </c>
      <c r="H356" s="194">
        <v>5.3529999999999998</v>
      </c>
      <c r="I356" s="195"/>
      <c r="J356" s="196">
        <f>ROUND(I356*H356,2)</f>
        <v>0</v>
      </c>
      <c r="K356" s="192" t="s">
        <v>139</v>
      </c>
      <c r="L356" s="197"/>
      <c r="M356" s="198" t="s">
        <v>20</v>
      </c>
      <c r="N356" s="199" t="s">
        <v>49</v>
      </c>
      <c r="O356" s="63"/>
      <c r="P356" s="181">
        <f>O356*H356</f>
        <v>0</v>
      </c>
      <c r="Q356" s="181">
        <v>2.8E-3</v>
      </c>
      <c r="R356" s="181">
        <f>Q356*H356</f>
        <v>1.4988399999999999E-2</v>
      </c>
      <c r="S356" s="181">
        <v>0</v>
      </c>
      <c r="T356" s="182">
        <f>S356*H356</f>
        <v>0</v>
      </c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R356" s="183" t="s">
        <v>304</v>
      </c>
      <c r="AT356" s="183" t="s">
        <v>180</v>
      </c>
      <c r="AU356" s="183" t="s">
        <v>87</v>
      </c>
      <c r="AY356" s="16" t="s">
        <v>132</v>
      </c>
      <c r="BE356" s="184">
        <f>IF(N356="základní",J356,0)</f>
        <v>0</v>
      </c>
      <c r="BF356" s="184">
        <f>IF(N356="snížená",J356,0)</f>
        <v>0</v>
      </c>
      <c r="BG356" s="184">
        <f>IF(N356="zákl. přenesená",J356,0)</f>
        <v>0</v>
      </c>
      <c r="BH356" s="184">
        <f>IF(N356="sníž. přenesená",J356,0)</f>
        <v>0</v>
      </c>
      <c r="BI356" s="184">
        <f>IF(N356="nulová",J356,0)</f>
        <v>0</v>
      </c>
      <c r="BJ356" s="16" t="s">
        <v>22</v>
      </c>
      <c r="BK356" s="184">
        <f>ROUND(I356*H356,2)</f>
        <v>0</v>
      </c>
      <c r="BL356" s="16" t="s">
        <v>215</v>
      </c>
      <c r="BM356" s="183" t="s">
        <v>1164</v>
      </c>
    </row>
    <row r="357" spans="1:65" s="2" customFormat="1" ht="16.5" customHeight="1">
      <c r="A357" s="33"/>
      <c r="B357" s="34"/>
      <c r="C357" s="190" t="s">
        <v>1165</v>
      </c>
      <c r="D357" s="190" t="s">
        <v>180</v>
      </c>
      <c r="E357" s="191" t="s">
        <v>1166</v>
      </c>
      <c r="F357" s="192" t="s">
        <v>1167</v>
      </c>
      <c r="G357" s="193" t="s">
        <v>138</v>
      </c>
      <c r="H357" s="194">
        <v>14.412000000000001</v>
      </c>
      <c r="I357" s="195"/>
      <c r="J357" s="196">
        <f>ROUND(I357*H357,2)</f>
        <v>0</v>
      </c>
      <c r="K357" s="192" t="s">
        <v>139</v>
      </c>
      <c r="L357" s="197"/>
      <c r="M357" s="198" t="s">
        <v>20</v>
      </c>
      <c r="N357" s="199" t="s">
        <v>49</v>
      </c>
      <c r="O357" s="63"/>
      <c r="P357" s="181">
        <f>O357*H357</f>
        <v>0</v>
      </c>
      <c r="Q357" s="181">
        <v>1.8E-3</v>
      </c>
      <c r="R357" s="181">
        <f>Q357*H357</f>
        <v>2.5941600000000002E-2</v>
      </c>
      <c r="S357" s="181">
        <v>0</v>
      </c>
      <c r="T357" s="182">
        <f>S357*H357</f>
        <v>0</v>
      </c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R357" s="183" t="s">
        <v>304</v>
      </c>
      <c r="AT357" s="183" t="s">
        <v>180</v>
      </c>
      <c r="AU357" s="183" t="s">
        <v>87</v>
      </c>
      <c r="AY357" s="16" t="s">
        <v>132</v>
      </c>
      <c r="BE357" s="184">
        <f>IF(N357="základní",J357,0)</f>
        <v>0</v>
      </c>
      <c r="BF357" s="184">
        <f>IF(N357="snížená",J357,0)</f>
        <v>0</v>
      </c>
      <c r="BG357" s="184">
        <f>IF(N357="zákl. přenesená",J357,0)</f>
        <v>0</v>
      </c>
      <c r="BH357" s="184">
        <f>IF(N357="sníž. přenesená",J357,0)</f>
        <v>0</v>
      </c>
      <c r="BI357" s="184">
        <f>IF(N357="nulová",J357,0)</f>
        <v>0</v>
      </c>
      <c r="BJ357" s="16" t="s">
        <v>22</v>
      </c>
      <c r="BK357" s="184">
        <f>ROUND(I357*H357,2)</f>
        <v>0</v>
      </c>
      <c r="BL357" s="16" t="s">
        <v>215</v>
      </c>
      <c r="BM357" s="183" t="s">
        <v>1168</v>
      </c>
    </row>
    <row r="358" spans="1:65" s="2" customFormat="1" ht="24.2" customHeight="1">
      <c r="A358" s="33"/>
      <c r="B358" s="34"/>
      <c r="C358" s="172" t="s">
        <v>1169</v>
      </c>
      <c r="D358" s="172" t="s">
        <v>135</v>
      </c>
      <c r="E358" s="173" t="s">
        <v>1170</v>
      </c>
      <c r="F358" s="174" t="s">
        <v>1171</v>
      </c>
      <c r="G358" s="175" t="s">
        <v>138</v>
      </c>
      <c r="H358" s="176">
        <v>20.992000000000001</v>
      </c>
      <c r="I358" s="177"/>
      <c r="J358" s="178">
        <f>ROUND(I358*H358,2)</f>
        <v>0</v>
      </c>
      <c r="K358" s="174" t="s">
        <v>139</v>
      </c>
      <c r="L358" s="38"/>
      <c r="M358" s="179" t="s">
        <v>20</v>
      </c>
      <c r="N358" s="180" t="s">
        <v>49</v>
      </c>
      <c r="O358" s="63"/>
      <c r="P358" s="181">
        <f>O358*H358</f>
        <v>0</v>
      </c>
      <c r="Q358" s="181">
        <v>0</v>
      </c>
      <c r="R358" s="181">
        <f>Q358*H358</f>
        <v>0</v>
      </c>
      <c r="S358" s="181">
        <v>0</v>
      </c>
      <c r="T358" s="182">
        <f>S358*H358</f>
        <v>0</v>
      </c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R358" s="183" t="s">
        <v>215</v>
      </c>
      <c r="AT358" s="183" t="s">
        <v>135</v>
      </c>
      <c r="AU358" s="183" t="s">
        <v>87</v>
      </c>
      <c r="AY358" s="16" t="s">
        <v>132</v>
      </c>
      <c r="BE358" s="184">
        <f>IF(N358="základní",J358,0)</f>
        <v>0</v>
      </c>
      <c r="BF358" s="184">
        <f>IF(N358="snížená",J358,0)</f>
        <v>0</v>
      </c>
      <c r="BG358" s="184">
        <f>IF(N358="zákl. přenesená",J358,0)</f>
        <v>0</v>
      </c>
      <c r="BH358" s="184">
        <f>IF(N358="sníž. přenesená",J358,0)</f>
        <v>0</v>
      </c>
      <c r="BI358" s="184">
        <f>IF(N358="nulová",J358,0)</f>
        <v>0</v>
      </c>
      <c r="BJ358" s="16" t="s">
        <v>22</v>
      </c>
      <c r="BK358" s="184">
        <f>ROUND(I358*H358,2)</f>
        <v>0</v>
      </c>
      <c r="BL358" s="16" t="s">
        <v>215</v>
      </c>
      <c r="BM358" s="183" t="s">
        <v>1172</v>
      </c>
    </row>
    <row r="359" spans="1:65" s="2" customFormat="1">
      <c r="A359" s="33"/>
      <c r="B359" s="34"/>
      <c r="C359" s="35"/>
      <c r="D359" s="185" t="s">
        <v>142</v>
      </c>
      <c r="E359" s="35"/>
      <c r="F359" s="186" t="s">
        <v>1173</v>
      </c>
      <c r="G359" s="35"/>
      <c r="H359" s="35"/>
      <c r="I359" s="187"/>
      <c r="J359" s="35"/>
      <c r="K359" s="35"/>
      <c r="L359" s="38"/>
      <c r="M359" s="188"/>
      <c r="N359" s="189"/>
      <c r="O359" s="63"/>
      <c r="P359" s="63"/>
      <c r="Q359" s="63"/>
      <c r="R359" s="63"/>
      <c r="S359" s="63"/>
      <c r="T359" s="64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T359" s="16" t="s">
        <v>142</v>
      </c>
      <c r="AU359" s="16" t="s">
        <v>87</v>
      </c>
    </row>
    <row r="360" spans="1:65" s="2" customFormat="1" ht="24.2" customHeight="1">
      <c r="A360" s="33"/>
      <c r="B360" s="34"/>
      <c r="C360" s="172" t="s">
        <v>1174</v>
      </c>
      <c r="D360" s="172" t="s">
        <v>135</v>
      </c>
      <c r="E360" s="173" t="s">
        <v>1175</v>
      </c>
      <c r="F360" s="174" t="s">
        <v>1176</v>
      </c>
      <c r="G360" s="175" t="s">
        <v>138</v>
      </c>
      <c r="H360" s="176">
        <v>12.01</v>
      </c>
      <c r="I360" s="177"/>
      <c r="J360" s="178">
        <f>ROUND(I360*H360,2)</f>
        <v>0</v>
      </c>
      <c r="K360" s="174" t="s">
        <v>139</v>
      </c>
      <c r="L360" s="38"/>
      <c r="M360" s="179" t="s">
        <v>20</v>
      </c>
      <c r="N360" s="180" t="s">
        <v>49</v>
      </c>
      <c r="O360" s="63"/>
      <c r="P360" s="181">
        <f>O360*H360</f>
        <v>0</v>
      </c>
      <c r="Q360" s="181">
        <v>0</v>
      </c>
      <c r="R360" s="181">
        <f>Q360*H360</f>
        <v>0</v>
      </c>
      <c r="S360" s="181">
        <v>0</v>
      </c>
      <c r="T360" s="182">
        <f>S360*H360</f>
        <v>0</v>
      </c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R360" s="183" t="s">
        <v>215</v>
      </c>
      <c r="AT360" s="183" t="s">
        <v>135</v>
      </c>
      <c r="AU360" s="183" t="s">
        <v>87</v>
      </c>
      <c r="AY360" s="16" t="s">
        <v>132</v>
      </c>
      <c r="BE360" s="184">
        <f>IF(N360="základní",J360,0)</f>
        <v>0</v>
      </c>
      <c r="BF360" s="184">
        <f>IF(N360="snížená",J360,0)</f>
        <v>0</v>
      </c>
      <c r="BG360" s="184">
        <f>IF(N360="zákl. přenesená",J360,0)</f>
        <v>0</v>
      </c>
      <c r="BH360" s="184">
        <f>IF(N360="sníž. přenesená",J360,0)</f>
        <v>0</v>
      </c>
      <c r="BI360" s="184">
        <f>IF(N360="nulová",J360,0)</f>
        <v>0</v>
      </c>
      <c r="BJ360" s="16" t="s">
        <v>22</v>
      </c>
      <c r="BK360" s="184">
        <f>ROUND(I360*H360,2)</f>
        <v>0</v>
      </c>
      <c r="BL360" s="16" t="s">
        <v>215</v>
      </c>
      <c r="BM360" s="183" t="s">
        <v>1177</v>
      </c>
    </row>
    <row r="361" spans="1:65" s="2" customFormat="1">
      <c r="A361" s="33"/>
      <c r="B361" s="34"/>
      <c r="C361" s="35"/>
      <c r="D361" s="185" t="s">
        <v>142</v>
      </c>
      <c r="E361" s="35"/>
      <c r="F361" s="186" t="s">
        <v>1178</v>
      </c>
      <c r="G361" s="35"/>
      <c r="H361" s="35"/>
      <c r="I361" s="187"/>
      <c r="J361" s="35"/>
      <c r="K361" s="35"/>
      <c r="L361" s="38"/>
      <c r="M361" s="188"/>
      <c r="N361" s="189"/>
      <c r="O361" s="63"/>
      <c r="P361" s="63"/>
      <c r="Q361" s="63"/>
      <c r="R361" s="63"/>
      <c r="S361" s="63"/>
      <c r="T361" s="64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T361" s="16" t="s">
        <v>142</v>
      </c>
      <c r="AU361" s="16" t="s">
        <v>87</v>
      </c>
    </row>
    <row r="362" spans="1:65" s="2" customFormat="1" ht="24.2" customHeight="1">
      <c r="A362" s="33"/>
      <c r="B362" s="34"/>
      <c r="C362" s="172" t="s">
        <v>1179</v>
      </c>
      <c r="D362" s="172" t="s">
        <v>135</v>
      </c>
      <c r="E362" s="173" t="s">
        <v>1180</v>
      </c>
      <c r="F362" s="174" t="s">
        <v>1181</v>
      </c>
      <c r="G362" s="175" t="s">
        <v>286</v>
      </c>
      <c r="H362" s="176">
        <v>5</v>
      </c>
      <c r="I362" s="177"/>
      <c r="J362" s="178">
        <f>ROUND(I362*H362,2)</f>
        <v>0</v>
      </c>
      <c r="K362" s="174" t="s">
        <v>139</v>
      </c>
      <c r="L362" s="38"/>
      <c r="M362" s="179" t="s">
        <v>20</v>
      </c>
      <c r="N362" s="180" t="s">
        <v>49</v>
      </c>
      <c r="O362" s="63"/>
      <c r="P362" s="181">
        <f>O362*H362</f>
        <v>0</v>
      </c>
      <c r="Q362" s="181">
        <v>0</v>
      </c>
      <c r="R362" s="181">
        <f>Q362*H362</f>
        <v>0</v>
      </c>
      <c r="S362" s="181">
        <v>5.3E-3</v>
      </c>
      <c r="T362" s="182">
        <f>S362*H362</f>
        <v>2.6499999999999999E-2</v>
      </c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R362" s="183" t="s">
        <v>215</v>
      </c>
      <c r="AT362" s="183" t="s">
        <v>135</v>
      </c>
      <c r="AU362" s="183" t="s">
        <v>87</v>
      </c>
      <c r="AY362" s="16" t="s">
        <v>132</v>
      </c>
      <c r="BE362" s="184">
        <f>IF(N362="základní",J362,0)</f>
        <v>0</v>
      </c>
      <c r="BF362" s="184">
        <f>IF(N362="snížená",J362,0)</f>
        <v>0</v>
      </c>
      <c r="BG362" s="184">
        <f>IF(N362="zákl. přenesená",J362,0)</f>
        <v>0</v>
      </c>
      <c r="BH362" s="184">
        <f>IF(N362="sníž. přenesená",J362,0)</f>
        <v>0</v>
      </c>
      <c r="BI362" s="184">
        <f>IF(N362="nulová",J362,0)</f>
        <v>0</v>
      </c>
      <c r="BJ362" s="16" t="s">
        <v>22</v>
      </c>
      <c r="BK362" s="184">
        <f>ROUND(I362*H362,2)</f>
        <v>0</v>
      </c>
      <c r="BL362" s="16" t="s">
        <v>215</v>
      </c>
      <c r="BM362" s="183" t="s">
        <v>1182</v>
      </c>
    </row>
    <row r="363" spans="1:65" s="2" customFormat="1">
      <c r="A363" s="33"/>
      <c r="B363" s="34"/>
      <c r="C363" s="35"/>
      <c r="D363" s="185" t="s">
        <v>142</v>
      </c>
      <c r="E363" s="35"/>
      <c r="F363" s="186" t="s">
        <v>1183</v>
      </c>
      <c r="G363" s="35"/>
      <c r="H363" s="35"/>
      <c r="I363" s="187"/>
      <c r="J363" s="35"/>
      <c r="K363" s="35"/>
      <c r="L363" s="38"/>
      <c r="M363" s="188"/>
      <c r="N363" s="189"/>
      <c r="O363" s="63"/>
      <c r="P363" s="63"/>
      <c r="Q363" s="63"/>
      <c r="R363" s="63"/>
      <c r="S363" s="63"/>
      <c r="T363" s="64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T363" s="16" t="s">
        <v>142</v>
      </c>
      <c r="AU363" s="16" t="s">
        <v>87</v>
      </c>
    </row>
    <row r="364" spans="1:65" s="2" customFormat="1" ht="24.2" customHeight="1">
      <c r="A364" s="33"/>
      <c r="B364" s="34"/>
      <c r="C364" s="172" t="s">
        <v>1184</v>
      </c>
      <c r="D364" s="172" t="s">
        <v>135</v>
      </c>
      <c r="E364" s="173" t="s">
        <v>1185</v>
      </c>
      <c r="F364" s="174" t="s">
        <v>1186</v>
      </c>
      <c r="G364" s="175" t="s">
        <v>286</v>
      </c>
      <c r="H364" s="176">
        <v>75</v>
      </c>
      <c r="I364" s="177"/>
      <c r="J364" s="178">
        <f>ROUND(I364*H364,2)</f>
        <v>0</v>
      </c>
      <c r="K364" s="174" t="s">
        <v>139</v>
      </c>
      <c r="L364" s="38"/>
      <c r="M364" s="179" t="s">
        <v>20</v>
      </c>
      <c r="N364" s="180" t="s">
        <v>49</v>
      </c>
      <c r="O364" s="63"/>
      <c r="P364" s="181">
        <f>O364*H364</f>
        <v>0</v>
      </c>
      <c r="Q364" s="181">
        <v>0</v>
      </c>
      <c r="R364" s="181">
        <f>Q364*H364</f>
        <v>0</v>
      </c>
      <c r="S364" s="181">
        <v>5.4200000000000003E-3</v>
      </c>
      <c r="T364" s="182">
        <f>S364*H364</f>
        <v>0.40650000000000003</v>
      </c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R364" s="183" t="s">
        <v>215</v>
      </c>
      <c r="AT364" s="183" t="s">
        <v>135</v>
      </c>
      <c r="AU364" s="183" t="s">
        <v>87</v>
      </c>
      <c r="AY364" s="16" t="s">
        <v>132</v>
      </c>
      <c r="BE364" s="184">
        <f>IF(N364="základní",J364,0)</f>
        <v>0</v>
      </c>
      <c r="BF364" s="184">
        <f>IF(N364="snížená",J364,0)</f>
        <v>0</v>
      </c>
      <c r="BG364" s="184">
        <f>IF(N364="zákl. přenesená",J364,0)</f>
        <v>0</v>
      </c>
      <c r="BH364" s="184">
        <f>IF(N364="sníž. přenesená",J364,0)</f>
        <v>0</v>
      </c>
      <c r="BI364" s="184">
        <f>IF(N364="nulová",J364,0)</f>
        <v>0</v>
      </c>
      <c r="BJ364" s="16" t="s">
        <v>22</v>
      </c>
      <c r="BK364" s="184">
        <f>ROUND(I364*H364,2)</f>
        <v>0</v>
      </c>
      <c r="BL364" s="16" t="s">
        <v>215</v>
      </c>
      <c r="BM364" s="183" t="s">
        <v>1187</v>
      </c>
    </row>
    <row r="365" spans="1:65" s="2" customFormat="1">
      <c r="A365" s="33"/>
      <c r="B365" s="34"/>
      <c r="C365" s="35"/>
      <c r="D365" s="185" t="s">
        <v>142</v>
      </c>
      <c r="E365" s="35"/>
      <c r="F365" s="186" t="s">
        <v>1188</v>
      </c>
      <c r="G365" s="35"/>
      <c r="H365" s="35"/>
      <c r="I365" s="187"/>
      <c r="J365" s="35"/>
      <c r="K365" s="35"/>
      <c r="L365" s="38"/>
      <c r="M365" s="188"/>
      <c r="N365" s="189"/>
      <c r="O365" s="63"/>
      <c r="P365" s="63"/>
      <c r="Q365" s="63"/>
      <c r="R365" s="63"/>
      <c r="S365" s="63"/>
      <c r="T365" s="64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T365" s="16" t="s">
        <v>142</v>
      </c>
      <c r="AU365" s="16" t="s">
        <v>87</v>
      </c>
    </row>
    <row r="366" spans="1:65" s="2" customFormat="1" ht="33" customHeight="1">
      <c r="A366" s="33"/>
      <c r="B366" s="34"/>
      <c r="C366" s="172" t="s">
        <v>1189</v>
      </c>
      <c r="D366" s="172" t="s">
        <v>135</v>
      </c>
      <c r="E366" s="173" t="s">
        <v>1190</v>
      </c>
      <c r="F366" s="174" t="s">
        <v>1191</v>
      </c>
      <c r="G366" s="175" t="s">
        <v>286</v>
      </c>
      <c r="H366" s="176">
        <v>5</v>
      </c>
      <c r="I366" s="177"/>
      <c r="J366" s="178">
        <f>ROUND(I366*H366,2)</f>
        <v>0</v>
      </c>
      <c r="K366" s="174" t="s">
        <v>139</v>
      </c>
      <c r="L366" s="38"/>
      <c r="M366" s="179" t="s">
        <v>20</v>
      </c>
      <c r="N366" s="180" t="s">
        <v>49</v>
      </c>
      <c r="O366" s="63"/>
      <c r="P366" s="181">
        <f>O366*H366</f>
        <v>0</v>
      </c>
      <c r="Q366" s="181">
        <v>0</v>
      </c>
      <c r="R366" s="181">
        <f>Q366*H366</f>
        <v>0</v>
      </c>
      <c r="S366" s="181">
        <v>0</v>
      </c>
      <c r="T366" s="182">
        <f>S366*H366</f>
        <v>0</v>
      </c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R366" s="183" t="s">
        <v>215</v>
      </c>
      <c r="AT366" s="183" t="s">
        <v>135</v>
      </c>
      <c r="AU366" s="183" t="s">
        <v>87</v>
      </c>
      <c r="AY366" s="16" t="s">
        <v>132</v>
      </c>
      <c r="BE366" s="184">
        <f>IF(N366="základní",J366,0)</f>
        <v>0</v>
      </c>
      <c r="BF366" s="184">
        <f>IF(N366="snížená",J366,0)</f>
        <v>0</v>
      </c>
      <c r="BG366" s="184">
        <f>IF(N366="zákl. přenesená",J366,0)</f>
        <v>0</v>
      </c>
      <c r="BH366" s="184">
        <f>IF(N366="sníž. přenesená",J366,0)</f>
        <v>0</v>
      </c>
      <c r="BI366" s="184">
        <f>IF(N366="nulová",J366,0)</f>
        <v>0</v>
      </c>
      <c r="BJ366" s="16" t="s">
        <v>22</v>
      </c>
      <c r="BK366" s="184">
        <f>ROUND(I366*H366,2)</f>
        <v>0</v>
      </c>
      <c r="BL366" s="16" t="s">
        <v>215</v>
      </c>
      <c r="BM366" s="183" t="s">
        <v>1192</v>
      </c>
    </row>
    <row r="367" spans="1:65" s="2" customFormat="1">
      <c r="A367" s="33"/>
      <c r="B367" s="34"/>
      <c r="C367" s="35"/>
      <c r="D367" s="185" t="s">
        <v>142</v>
      </c>
      <c r="E367" s="35"/>
      <c r="F367" s="186" t="s">
        <v>1193</v>
      </c>
      <c r="G367" s="35"/>
      <c r="H367" s="35"/>
      <c r="I367" s="187"/>
      <c r="J367" s="35"/>
      <c r="K367" s="35"/>
      <c r="L367" s="38"/>
      <c r="M367" s="188"/>
      <c r="N367" s="189"/>
      <c r="O367" s="63"/>
      <c r="P367" s="63"/>
      <c r="Q367" s="63"/>
      <c r="R367" s="63"/>
      <c r="S367" s="63"/>
      <c r="T367" s="64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T367" s="16" t="s">
        <v>142</v>
      </c>
      <c r="AU367" s="16" t="s">
        <v>87</v>
      </c>
    </row>
    <row r="368" spans="1:65" s="2" customFormat="1" ht="16.5" customHeight="1">
      <c r="A368" s="33"/>
      <c r="B368" s="34"/>
      <c r="C368" s="190" t="s">
        <v>1194</v>
      </c>
      <c r="D368" s="190" t="s">
        <v>180</v>
      </c>
      <c r="E368" s="191" t="s">
        <v>1195</v>
      </c>
      <c r="F368" s="192" t="s">
        <v>1196</v>
      </c>
      <c r="G368" s="193" t="s">
        <v>286</v>
      </c>
      <c r="H368" s="194">
        <v>5</v>
      </c>
      <c r="I368" s="195"/>
      <c r="J368" s="196">
        <f>ROUND(I368*H368,2)</f>
        <v>0</v>
      </c>
      <c r="K368" s="192" t="s">
        <v>1197</v>
      </c>
      <c r="L368" s="197"/>
      <c r="M368" s="198" t="s">
        <v>20</v>
      </c>
      <c r="N368" s="199" t="s">
        <v>49</v>
      </c>
      <c r="O368" s="63"/>
      <c r="P368" s="181">
        <f>O368*H368</f>
        <v>0</v>
      </c>
      <c r="Q368" s="181">
        <v>3.8000000000000002E-5</v>
      </c>
      <c r="R368" s="181">
        <f>Q368*H368</f>
        <v>1.9000000000000001E-4</v>
      </c>
      <c r="S368" s="181">
        <v>0</v>
      </c>
      <c r="T368" s="182">
        <f>S368*H368</f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83" t="s">
        <v>304</v>
      </c>
      <c r="AT368" s="183" t="s">
        <v>180</v>
      </c>
      <c r="AU368" s="183" t="s">
        <v>87</v>
      </c>
      <c r="AY368" s="16" t="s">
        <v>132</v>
      </c>
      <c r="BE368" s="184">
        <f>IF(N368="základní",J368,0)</f>
        <v>0</v>
      </c>
      <c r="BF368" s="184">
        <f>IF(N368="snížená",J368,0)</f>
        <v>0</v>
      </c>
      <c r="BG368" s="184">
        <f>IF(N368="zákl. přenesená",J368,0)</f>
        <v>0</v>
      </c>
      <c r="BH368" s="184">
        <f>IF(N368="sníž. přenesená",J368,0)</f>
        <v>0</v>
      </c>
      <c r="BI368" s="184">
        <f>IF(N368="nulová",J368,0)</f>
        <v>0</v>
      </c>
      <c r="BJ368" s="16" t="s">
        <v>22</v>
      </c>
      <c r="BK368" s="184">
        <f>ROUND(I368*H368,2)</f>
        <v>0</v>
      </c>
      <c r="BL368" s="16" t="s">
        <v>215</v>
      </c>
      <c r="BM368" s="183" t="s">
        <v>1198</v>
      </c>
    </row>
    <row r="369" spans="1:65" s="2" customFormat="1" ht="37.9" customHeight="1">
      <c r="A369" s="33"/>
      <c r="B369" s="34"/>
      <c r="C369" s="172" t="s">
        <v>1199</v>
      </c>
      <c r="D369" s="172" t="s">
        <v>135</v>
      </c>
      <c r="E369" s="173" t="s">
        <v>1200</v>
      </c>
      <c r="F369" s="174" t="s">
        <v>1201</v>
      </c>
      <c r="G369" s="175" t="s">
        <v>286</v>
      </c>
      <c r="H369" s="176">
        <v>75</v>
      </c>
      <c r="I369" s="177"/>
      <c r="J369" s="178">
        <f>ROUND(I369*H369,2)</f>
        <v>0</v>
      </c>
      <c r="K369" s="174" t="s">
        <v>139</v>
      </c>
      <c r="L369" s="38"/>
      <c r="M369" s="179" t="s">
        <v>20</v>
      </c>
      <c r="N369" s="180" t="s">
        <v>49</v>
      </c>
      <c r="O369" s="63"/>
      <c r="P369" s="181">
        <f>O369*H369</f>
        <v>0</v>
      </c>
      <c r="Q369" s="181">
        <v>1.9000000000000001E-4</v>
      </c>
      <c r="R369" s="181">
        <f>Q369*H369</f>
        <v>1.4250000000000001E-2</v>
      </c>
      <c r="S369" s="181">
        <v>0</v>
      </c>
      <c r="T369" s="182">
        <f>S369*H369</f>
        <v>0</v>
      </c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R369" s="183" t="s">
        <v>215</v>
      </c>
      <c r="AT369" s="183" t="s">
        <v>135</v>
      </c>
      <c r="AU369" s="183" t="s">
        <v>87</v>
      </c>
      <c r="AY369" s="16" t="s">
        <v>132</v>
      </c>
      <c r="BE369" s="184">
        <f>IF(N369="základní",J369,0)</f>
        <v>0</v>
      </c>
      <c r="BF369" s="184">
        <f>IF(N369="snížená",J369,0)</f>
        <v>0</v>
      </c>
      <c r="BG369" s="184">
        <f>IF(N369="zákl. přenesená",J369,0)</f>
        <v>0</v>
      </c>
      <c r="BH369" s="184">
        <f>IF(N369="sníž. přenesená",J369,0)</f>
        <v>0</v>
      </c>
      <c r="BI369" s="184">
        <f>IF(N369="nulová",J369,0)</f>
        <v>0</v>
      </c>
      <c r="BJ369" s="16" t="s">
        <v>22</v>
      </c>
      <c r="BK369" s="184">
        <f>ROUND(I369*H369,2)</f>
        <v>0</v>
      </c>
      <c r="BL369" s="16" t="s">
        <v>215</v>
      </c>
      <c r="BM369" s="183" t="s">
        <v>1202</v>
      </c>
    </row>
    <row r="370" spans="1:65" s="2" customFormat="1">
      <c r="A370" s="33"/>
      <c r="B370" s="34"/>
      <c r="C370" s="35"/>
      <c r="D370" s="185" t="s">
        <v>142</v>
      </c>
      <c r="E370" s="35"/>
      <c r="F370" s="186" t="s">
        <v>1203</v>
      </c>
      <c r="G370" s="35"/>
      <c r="H370" s="35"/>
      <c r="I370" s="187"/>
      <c r="J370" s="35"/>
      <c r="K370" s="35"/>
      <c r="L370" s="38"/>
      <c r="M370" s="188"/>
      <c r="N370" s="189"/>
      <c r="O370" s="63"/>
      <c r="P370" s="63"/>
      <c r="Q370" s="63"/>
      <c r="R370" s="63"/>
      <c r="S370" s="63"/>
      <c r="T370" s="64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T370" s="16" t="s">
        <v>142</v>
      </c>
      <c r="AU370" s="16" t="s">
        <v>87</v>
      </c>
    </row>
    <row r="371" spans="1:65" s="2" customFormat="1" ht="16.5" customHeight="1">
      <c r="A371" s="33"/>
      <c r="B371" s="34"/>
      <c r="C371" s="190" t="s">
        <v>1204</v>
      </c>
      <c r="D371" s="190" t="s">
        <v>180</v>
      </c>
      <c r="E371" s="191" t="s">
        <v>1205</v>
      </c>
      <c r="F371" s="192" t="s">
        <v>1206</v>
      </c>
      <c r="G371" s="193" t="s">
        <v>286</v>
      </c>
      <c r="H371" s="194">
        <v>50</v>
      </c>
      <c r="I371" s="195"/>
      <c r="J371" s="196">
        <f>ROUND(I371*H371,2)</f>
        <v>0</v>
      </c>
      <c r="K371" s="192" t="s">
        <v>139</v>
      </c>
      <c r="L371" s="197"/>
      <c r="M371" s="198" t="s">
        <v>20</v>
      </c>
      <c r="N371" s="199" t="s">
        <v>49</v>
      </c>
      <c r="O371" s="63"/>
      <c r="P371" s="181">
        <f>O371*H371</f>
        <v>0</v>
      </c>
      <c r="Q371" s="181">
        <v>3.6999999999999999E-4</v>
      </c>
      <c r="R371" s="181">
        <f>Q371*H371</f>
        <v>1.8499999999999999E-2</v>
      </c>
      <c r="S371" s="181">
        <v>0</v>
      </c>
      <c r="T371" s="182">
        <f>S371*H371</f>
        <v>0</v>
      </c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R371" s="183" t="s">
        <v>304</v>
      </c>
      <c r="AT371" s="183" t="s">
        <v>180</v>
      </c>
      <c r="AU371" s="183" t="s">
        <v>87</v>
      </c>
      <c r="AY371" s="16" t="s">
        <v>132</v>
      </c>
      <c r="BE371" s="184">
        <f>IF(N371="základní",J371,0)</f>
        <v>0</v>
      </c>
      <c r="BF371" s="184">
        <f>IF(N371="snížená",J371,0)</f>
        <v>0</v>
      </c>
      <c r="BG371" s="184">
        <f>IF(N371="zákl. přenesená",J371,0)</f>
        <v>0</v>
      </c>
      <c r="BH371" s="184">
        <f>IF(N371="sníž. přenesená",J371,0)</f>
        <v>0</v>
      </c>
      <c r="BI371" s="184">
        <f>IF(N371="nulová",J371,0)</f>
        <v>0</v>
      </c>
      <c r="BJ371" s="16" t="s">
        <v>22</v>
      </c>
      <c r="BK371" s="184">
        <f>ROUND(I371*H371,2)</f>
        <v>0</v>
      </c>
      <c r="BL371" s="16" t="s">
        <v>215</v>
      </c>
      <c r="BM371" s="183" t="s">
        <v>1207</v>
      </c>
    </row>
    <row r="372" spans="1:65" s="2" customFormat="1" ht="16.5" customHeight="1">
      <c r="A372" s="33"/>
      <c r="B372" s="34"/>
      <c r="C372" s="190" t="s">
        <v>1208</v>
      </c>
      <c r="D372" s="190" t="s">
        <v>180</v>
      </c>
      <c r="E372" s="191" t="s">
        <v>1209</v>
      </c>
      <c r="F372" s="192" t="s">
        <v>1210</v>
      </c>
      <c r="G372" s="193" t="s">
        <v>286</v>
      </c>
      <c r="H372" s="194">
        <v>25</v>
      </c>
      <c r="I372" s="195"/>
      <c r="J372" s="196">
        <f>ROUND(I372*H372,2)</f>
        <v>0</v>
      </c>
      <c r="K372" s="192" t="s">
        <v>139</v>
      </c>
      <c r="L372" s="197"/>
      <c r="M372" s="198" t="s">
        <v>20</v>
      </c>
      <c r="N372" s="199" t="s">
        <v>49</v>
      </c>
      <c r="O372" s="63"/>
      <c r="P372" s="181">
        <f>O372*H372</f>
        <v>0</v>
      </c>
      <c r="Q372" s="181">
        <v>4.6999999999999999E-4</v>
      </c>
      <c r="R372" s="181">
        <f>Q372*H372</f>
        <v>1.175E-2</v>
      </c>
      <c r="S372" s="181">
        <v>0</v>
      </c>
      <c r="T372" s="182">
        <f>S372*H372</f>
        <v>0</v>
      </c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R372" s="183" t="s">
        <v>304</v>
      </c>
      <c r="AT372" s="183" t="s">
        <v>180</v>
      </c>
      <c r="AU372" s="183" t="s">
        <v>87</v>
      </c>
      <c r="AY372" s="16" t="s">
        <v>132</v>
      </c>
      <c r="BE372" s="184">
        <f>IF(N372="základní",J372,0)</f>
        <v>0</v>
      </c>
      <c r="BF372" s="184">
        <f>IF(N372="snížená",J372,0)</f>
        <v>0</v>
      </c>
      <c r="BG372" s="184">
        <f>IF(N372="zákl. přenesená",J372,0)</f>
        <v>0</v>
      </c>
      <c r="BH372" s="184">
        <f>IF(N372="sníž. přenesená",J372,0)</f>
        <v>0</v>
      </c>
      <c r="BI372" s="184">
        <f>IF(N372="nulová",J372,0)</f>
        <v>0</v>
      </c>
      <c r="BJ372" s="16" t="s">
        <v>22</v>
      </c>
      <c r="BK372" s="184">
        <f>ROUND(I372*H372,2)</f>
        <v>0</v>
      </c>
      <c r="BL372" s="16" t="s">
        <v>215</v>
      </c>
      <c r="BM372" s="183" t="s">
        <v>1211</v>
      </c>
    </row>
    <row r="373" spans="1:65" s="12" customFormat="1" ht="22.9" customHeight="1">
      <c r="B373" s="156"/>
      <c r="C373" s="157"/>
      <c r="D373" s="158" t="s">
        <v>77</v>
      </c>
      <c r="E373" s="170" t="s">
        <v>1212</v>
      </c>
      <c r="F373" s="170" t="s">
        <v>1213</v>
      </c>
      <c r="G373" s="157"/>
      <c r="H373" s="157"/>
      <c r="I373" s="160"/>
      <c r="J373" s="171">
        <f>BK373</f>
        <v>0</v>
      </c>
      <c r="K373" s="157"/>
      <c r="L373" s="162"/>
      <c r="M373" s="163"/>
      <c r="N373" s="164"/>
      <c r="O373" s="164"/>
      <c r="P373" s="165">
        <f>SUM(P374:P399)</f>
        <v>0</v>
      </c>
      <c r="Q373" s="164"/>
      <c r="R373" s="165">
        <f>SUM(R374:R399)</f>
        <v>0.38577999999999996</v>
      </c>
      <c r="S373" s="164"/>
      <c r="T373" s="166">
        <f>SUM(T374:T399)</f>
        <v>0.40300000000000002</v>
      </c>
      <c r="AR373" s="167" t="s">
        <v>87</v>
      </c>
      <c r="AT373" s="168" t="s">
        <v>77</v>
      </c>
      <c r="AU373" s="168" t="s">
        <v>22</v>
      </c>
      <c r="AY373" s="167" t="s">
        <v>132</v>
      </c>
      <c r="BK373" s="169">
        <f>SUM(BK374:BK399)</f>
        <v>0</v>
      </c>
    </row>
    <row r="374" spans="1:65" s="2" customFormat="1" ht="16.5" customHeight="1">
      <c r="A374" s="33"/>
      <c r="B374" s="34"/>
      <c r="C374" s="172" t="s">
        <v>1214</v>
      </c>
      <c r="D374" s="172" t="s">
        <v>135</v>
      </c>
      <c r="E374" s="173" t="s">
        <v>1215</v>
      </c>
      <c r="F374" s="174" t="s">
        <v>1216</v>
      </c>
      <c r="G374" s="175" t="s">
        <v>286</v>
      </c>
      <c r="H374" s="176">
        <v>4</v>
      </c>
      <c r="I374" s="177"/>
      <c r="J374" s="178">
        <f>ROUND(I374*H374,2)</f>
        <v>0</v>
      </c>
      <c r="K374" s="174" t="s">
        <v>139</v>
      </c>
      <c r="L374" s="38"/>
      <c r="M374" s="179" t="s">
        <v>20</v>
      </c>
      <c r="N374" s="180" t="s">
        <v>49</v>
      </c>
      <c r="O374" s="63"/>
      <c r="P374" s="181">
        <f>O374*H374</f>
        <v>0</v>
      </c>
      <c r="Q374" s="181">
        <v>2.0000000000000002E-5</v>
      </c>
      <c r="R374" s="181">
        <f>Q374*H374</f>
        <v>8.0000000000000007E-5</v>
      </c>
      <c r="S374" s="181">
        <v>1E-3</v>
      </c>
      <c r="T374" s="182">
        <f>S374*H374</f>
        <v>4.0000000000000001E-3</v>
      </c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R374" s="183" t="s">
        <v>215</v>
      </c>
      <c r="AT374" s="183" t="s">
        <v>135</v>
      </c>
      <c r="AU374" s="183" t="s">
        <v>87</v>
      </c>
      <c r="AY374" s="16" t="s">
        <v>132</v>
      </c>
      <c r="BE374" s="184">
        <f>IF(N374="základní",J374,0)</f>
        <v>0</v>
      </c>
      <c r="BF374" s="184">
        <f>IF(N374="snížená",J374,0)</f>
        <v>0</v>
      </c>
      <c r="BG374" s="184">
        <f>IF(N374="zákl. přenesená",J374,0)</f>
        <v>0</v>
      </c>
      <c r="BH374" s="184">
        <f>IF(N374="sníž. přenesená",J374,0)</f>
        <v>0</v>
      </c>
      <c r="BI374" s="184">
        <f>IF(N374="nulová",J374,0)</f>
        <v>0</v>
      </c>
      <c r="BJ374" s="16" t="s">
        <v>22</v>
      </c>
      <c r="BK374" s="184">
        <f>ROUND(I374*H374,2)</f>
        <v>0</v>
      </c>
      <c r="BL374" s="16" t="s">
        <v>215</v>
      </c>
      <c r="BM374" s="183" t="s">
        <v>1217</v>
      </c>
    </row>
    <row r="375" spans="1:65" s="2" customFormat="1">
      <c r="A375" s="33"/>
      <c r="B375" s="34"/>
      <c r="C375" s="35"/>
      <c r="D375" s="185" t="s">
        <v>142</v>
      </c>
      <c r="E375" s="35"/>
      <c r="F375" s="186" t="s">
        <v>1218</v>
      </c>
      <c r="G375" s="35"/>
      <c r="H375" s="35"/>
      <c r="I375" s="187"/>
      <c r="J375" s="35"/>
      <c r="K375" s="35"/>
      <c r="L375" s="38"/>
      <c r="M375" s="188"/>
      <c r="N375" s="189"/>
      <c r="O375" s="63"/>
      <c r="P375" s="63"/>
      <c r="Q375" s="63"/>
      <c r="R375" s="63"/>
      <c r="S375" s="63"/>
      <c r="T375" s="64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T375" s="16" t="s">
        <v>142</v>
      </c>
      <c r="AU375" s="16" t="s">
        <v>87</v>
      </c>
    </row>
    <row r="376" spans="1:65" s="2" customFormat="1" ht="16.5" customHeight="1">
      <c r="A376" s="33"/>
      <c r="B376" s="34"/>
      <c r="C376" s="172" t="s">
        <v>1219</v>
      </c>
      <c r="D376" s="172" t="s">
        <v>135</v>
      </c>
      <c r="E376" s="173" t="s">
        <v>1220</v>
      </c>
      <c r="F376" s="174" t="s">
        <v>1221</v>
      </c>
      <c r="G376" s="175" t="s">
        <v>286</v>
      </c>
      <c r="H376" s="176">
        <v>75</v>
      </c>
      <c r="I376" s="177"/>
      <c r="J376" s="178">
        <f>ROUND(I376*H376,2)</f>
        <v>0</v>
      </c>
      <c r="K376" s="174" t="s">
        <v>139</v>
      </c>
      <c r="L376" s="38"/>
      <c r="M376" s="179" t="s">
        <v>20</v>
      </c>
      <c r="N376" s="180" t="s">
        <v>49</v>
      </c>
      <c r="O376" s="63"/>
      <c r="P376" s="181">
        <f>O376*H376</f>
        <v>0</v>
      </c>
      <c r="Q376" s="181">
        <v>5.0000000000000002E-5</v>
      </c>
      <c r="R376" s="181">
        <f>Q376*H376</f>
        <v>3.7500000000000003E-3</v>
      </c>
      <c r="S376" s="181">
        <v>5.3200000000000001E-3</v>
      </c>
      <c r="T376" s="182">
        <f>S376*H376</f>
        <v>0.39900000000000002</v>
      </c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R376" s="183" t="s">
        <v>215</v>
      </c>
      <c r="AT376" s="183" t="s">
        <v>135</v>
      </c>
      <c r="AU376" s="183" t="s">
        <v>87</v>
      </c>
      <c r="AY376" s="16" t="s">
        <v>132</v>
      </c>
      <c r="BE376" s="184">
        <f>IF(N376="základní",J376,0)</f>
        <v>0</v>
      </c>
      <c r="BF376" s="184">
        <f>IF(N376="snížená",J376,0)</f>
        <v>0</v>
      </c>
      <c r="BG376" s="184">
        <f>IF(N376="zákl. přenesená",J376,0)</f>
        <v>0</v>
      </c>
      <c r="BH376" s="184">
        <f>IF(N376="sníž. přenesená",J376,0)</f>
        <v>0</v>
      </c>
      <c r="BI376" s="184">
        <f>IF(N376="nulová",J376,0)</f>
        <v>0</v>
      </c>
      <c r="BJ376" s="16" t="s">
        <v>22</v>
      </c>
      <c r="BK376" s="184">
        <f>ROUND(I376*H376,2)</f>
        <v>0</v>
      </c>
      <c r="BL376" s="16" t="s">
        <v>215</v>
      </c>
      <c r="BM376" s="183" t="s">
        <v>1222</v>
      </c>
    </row>
    <row r="377" spans="1:65" s="2" customFormat="1">
      <c r="A377" s="33"/>
      <c r="B377" s="34"/>
      <c r="C377" s="35"/>
      <c r="D377" s="185" t="s">
        <v>142</v>
      </c>
      <c r="E377" s="35"/>
      <c r="F377" s="186" t="s">
        <v>1223</v>
      </c>
      <c r="G377" s="35"/>
      <c r="H377" s="35"/>
      <c r="I377" s="187"/>
      <c r="J377" s="35"/>
      <c r="K377" s="35"/>
      <c r="L377" s="38"/>
      <c r="M377" s="188"/>
      <c r="N377" s="189"/>
      <c r="O377" s="63"/>
      <c r="P377" s="63"/>
      <c r="Q377" s="63"/>
      <c r="R377" s="63"/>
      <c r="S377" s="63"/>
      <c r="T377" s="64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T377" s="16" t="s">
        <v>142</v>
      </c>
      <c r="AU377" s="16" t="s">
        <v>87</v>
      </c>
    </row>
    <row r="378" spans="1:65" s="2" customFormat="1" ht="24.2" customHeight="1">
      <c r="A378" s="33"/>
      <c r="B378" s="34"/>
      <c r="C378" s="172" t="s">
        <v>1224</v>
      </c>
      <c r="D378" s="172" t="s">
        <v>135</v>
      </c>
      <c r="E378" s="173" t="s">
        <v>1225</v>
      </c>
      <c r="F378" s="174" t="s">
        <v>1226</v>
      </c>
      <c r="G378" s="175" t="s">
        <v>286</v>
      </c>
      <c r="H378" s="176">
        <v>5</v>
      </c>
      <c r="I378" s="177"/>
      <c r="J378" s="178">
        <f>ROUND(I378*H378,2)</f>
        <v>0</v>
      </c>
      <c r="K378" s="174" t="s">
        <v>139</v>
      </c>
      <c r="L378" s="38"/>
      <c r="M378" s="179" t="s">
        <v>20</v>
      </c>
      <c r="N378" s="180" t="s">
        <v>49</v>
      </c>
      <c r="O378" s="63"/>
      <c r="P378" s="181">
        <f>O378*H378</f>
        <v>0</v>
      </c>
      <c r="Q378" s="181">
        <v>1.0499999999999999E-3</v>
      </c>
      <c r="R378" s="181">
        <f>Q378*H378</f>
        <v>5.2499999999999995E-3</v>
      </c>
      <c r="S378" s="181">
        <v>0</v>
      </c>
      <c r="T378" s="182">
        <f>S378*H378</f>
        <v>0</v>
      </c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R378" s="183" t="s">
        <v>215</v>
      </c>
      <c r="AT378" s="183" t="s">
        <v>135</v>
      </c>
      <c r="AU378" s="183" t="s">
        <v>87</v>
      </c>
      <c r="AY378" s="16" t="s">
        <v>132</v>
      </c>
      <c r="BE378" s="184">
        <f>IF(N378="základní",J378,0)</f>
        <v>0</v>
      </c>
      <c r="BF378" s="184">
        <f>IF(N378="snížená",J378,0)</f>
        <v>0</v>
      </c>
      <c r="BG378" s="184">
        <f>IF(N378="zákl. přenesená",J378,0)</f>
        <v>0</v>
      </c>
      <c r="BH378" s="184">
        <f>IF(N378="sníž. přenesená",J378,0)</f>
        <v>0</v>
      </c>
      <c r="BI378" s="184">
        <f>IF(N378="nulová",J378,0)</f>
        <v>0</v>
      </c>
      <c r="BJ378" s="16" t="s">
        <v>22</v>
      </c>
      <c r="BK378" s="184">
        <f>ROUND(I378*H378,2)</f>
        <v>0</v>
      </c>
      <c r="BL378" s="16" t="s">
        <v>215</v>
      </c>
      <c r="BM378" s="183" t="s">
        <v>1227</v>
      </c>
    </row>
    <row r="379" spans="1:65" s="2" customFormat="1">
      <c r="A379" s="33"/>
      <c r="B379" s="34"/>
      <c r="C379" s="35"/>
      <c r="D379" s="185" t="s">
        <v>142</v>
      </c>
      <c r="E379" s="35"/>
      <c r="F379" s="186" t="s">
        <v>1228</v>
      </c>
      <c r="G379" s="35"/>
      <c r="H379" s="35"/>
      <c r="I379" s="187"/>
      <c r="J379" s="35"/>
      <c r="K379" s="35"/>
      <c r="L379" s="38"/>
      <c r="M379" s="188"/>
      <c r="N379" s="189"/>
      <c r="O379" s="63"/>
      <c r="P379" s="63"/>
      <c r="Q379" s="63"/>
      <c r="R379" s="63"/>
      <c r="S379" s="63"/>
      <c r="T379" s="64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T379" s="16" t="s">
        <v>142</v>
      </c>
      <c r="AU379" s="16" t="s">
        <v>87</v>
      </c>
    </row>
    <row r="380" spans="1:65" s="2" customFormat="1" ht="24.2" customHeight="1">
      <c r="A380" s="33"/>
      <c r="B380" s="34"/>
      <c r="C380" s="172" t="s">
        <v>1229</v>
      </c>
      <c r="D380" s="172" t="s">
        <v>135</v>
      </c>
      <c r="E380" s="173" t="s">
        <v>1230</v>
      </c>
      <c r="F380" s="174" t="s">
        <v>1231</v>
      </c>
      <c r="G380" s="175" t="s">
        <v>286</v>
      </c>
      <c r="H380" s="176">
        <v>50</v>
      </c>
      <c r="I380" s="177"/>
      <c r="J380" s="178">
        <f>ROUND(I380*H380,2)</f>
        <v>0</v>
      </c>
      <c r="K380" s="174" t="s">
        <v>139</v>
      </c>
      <c r="L380" s="38"/>
      <c r="M380" s="179" t="s">
        <v>20</v>
      </c>
      <c r="N380" s="180" t="s">
        <v>49</v>
      </c>
      <c r="O380" s="63"/>
      <c r="P380" s="181">
        <f>O380*H380</f>
        <v>0</v>
      </c>
      <c r="Q380" s="181">
        <v>4.28E-3</v>
      </c>
      <c r="R380" s="181">
        <f>Q380*H380</f>
        <v>0.214</v>
      </c>
      <c r="S380" s="181">
        <v>0</v>
      </c>
      <c r="T380" s="182">
        <f>S380*H380</f>
        <v>0</v>
      </c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R380" s="183" t="s">
        <v>215</v>
      </c>
      <c r="AT380" s="183" t="s">
        <v>135</v>
      </c>
      <c r="AU380" s="183" t="s">
        <v>87</v>
      </c>
      <c r="AY380" s="16" t="s">
        <v>132</v>
      </c>
      <c r="BE380" s="184">
        <f>IF(N380="základní",J380,0)</f>
        <v>0</v>
      </c>
      <c r="BF380" s="184">
        <f>IF(N380="snížená",J380,0)</f>
        <v>0</v>
      </c>
      <c r="BG380" s="184">
        <f>IF(N380="zákl. přenesená",J380,0)</f>
        <v>0</v>
      </c>
      <c r="BH380" s="184">
        <f>IF(N380="sníž. přenesená",J380,0)</f>
        <v>0</v>
      </c>
      <c r="BI380" s="184">
        <f>IF(N380="nulová",J380,0)</f>
        <v>0</v>
      </c>
      <c r="BJ380" s="16" t="s">
        <v>22</v>
      </c>
      <c r="BK380" s="184">
        <f>ROUND(I380*H380,2)</f>
        <v>0</v>
      </c>
      <c r="BL380" s="16" t="s">
        <v>215</v>
      </c>
      <c r="BM380" s="183" t="s">
        <v>1232</v>
      </c>
    </row>
    <row r="381" spans="1:65" s="2" customFormat="1">
      <c r="A381" s="33"/>
      <c r="B381" s="34"/>
      <c r="C381" s="35"/>
      <c r="D381" s="185" t="s">
        <v>142</v>
      </c>
      <c r="E381" s="35"/>
      <c r="F381" s="186" t="s">
        <v>1233</v>
      </c>
      <c r="G381" s="35"/>
      <c r="H381" s="35"/>
      <c r="I381" s="187"/>
      <c r="J381" s="35"/>
      <c r="K381" s="35"/>
      <c r="L381" s="38"/>
      <c r="M381" s="188"/>
      <c r="N381" s="189"/>
      <c r="O381" s="63"/>
      <c r="P381" s="63"/>
      <c r="Q381" s="63"/>
      <c r="R381" s="63"/>
      <c r="S381" s="63"/>
      <c r="T381" s="64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T381" s="16" t="s">
        <v>142</v>
      </c>
      <c r="AU381" s="16" t="s">
        <v>87</v>
      </c>
    </row>
    <row r="382" spans="1:65" s="2" customFormat="1" ht="24.2" customHeight="1">
      <c r="A382" s="33"/>
      <c r="B382" s="34"/>
      <c r="C382" s="172" t="s">
        <v>1234</v>
      </c>
      <c r="D382" s="172" t="s">
        <v>135</v>
      </c>
      <c r="E382" s="173" t="s">
        <v>1235</v>
      </c>
      <c r="F382" s="174" t="s">
        <v>1236</v>
      </c>
      <c r="G382" s="175" t="s">
        <v>286</v>
      </c>
      <c r="H382" s="176">
        <v>25</v>
      </c>
      <c r="I382" s="177"/>
      <c r="J382" s="178">
        <f>ROUND(I382*H382,2)</f>
        <v>0</v>
      </c>
      <c r="K382" s="174" t="s">
        <v>139</v>
      </c>
      <c r="L382" s="38"/>
      <c r="M382" s="179" t="s">
        <v>20</v>
      </c>
      <c r="N382" s="180" t="s">
        <v>49</v>
      </c>
      <c r="O382" s="63"/>
      <c r="P382" s="181">
        <f>O382*H382</f>
        <v>0</v>
      </c>
      <c r="Q382" s="181">
        <v>5.94E-3</v>
      </c>
      <c r="R382" s="181">
        <f>Q382*H382</f>
        <v>0.14849999999999999</v>
      </c>
      <c r="S382" s="181">
        <v>0</v>
      </c>
      <c r="T382" s="182">
        <f>S382*H382</f>
        <v>0</v>
      </c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R382" s="183" t="s">
        <v>215</v>
      </c>
      <c r="AT382" s="183" t="s">
        <v>135</v>
      </c>
      <c r="AU382" s="183" t="s">
        <v>87</v>
      </c>
      <c r="AY382" s="16" t="s">
        <v>132</v>
      </c>
      <c r="BE382" s="184">
        <f>IF(N382="základní",J382,0)</f>
        <v>0</v>
      </c>
      <c r="BF382" s="184">
        <f>IF(N382="snížená",J382,0)</f>
        <v>0</v>
      </c>
      <c r="BG382" s="184">
        <f>IF(N382="zákl. přenesená",J382,0)</f>
        <v>0</v>
      </c>
      <c r="BH382" s="184">
        <f>IF(N382="sníž. přenesená",J382,0)</f>
        <v>0</v>
      </c>
      <c r="BI382" s="184">
        <f>IF(N382="nulová",J382,0)</f>
        <v>0</v>
      </c>
      <c r="BJ382" s="16" t="s">
        <v>22</v>
      </c>
      <c r="BK382" s="184">
        <f>ROUND(I382*H382,2)</f>
        <v>0</v>
      </c>
      <c r="BL382" s="16" t="s">
        <v>215</v>
      </c>
      <c r="BM382" s="183" t="s">
        <v>1237</v>
      </c>
    </row>
    <row r="383" spans="1:65" s="2" customFormat="1">
      <c r="A383" s="33"/>
      <c r="B383" s="34"/>
      <c r="C383" s="35"/>
      <c r="D383" s="185" t="s">
        <v>142</v>
      </c>
      <c r="E383" s="35"/>
      <c r="F383" s="186" t="s">
        <v>1238</v>
      </c>
      <c r="G383" s="35"/>
      <c r="H383" s="35"/>
      <c r="I383" s="187"/>
      <c r="J383" s="35"/>
      <c r="K383" s="35"/>
      <c r="L383" s="38"/>
      <c r="M383" s="188"/>
      <c r="N383" s="189"/>
      <c r="O383" s="63"/>
      <c r="P383" s="63"/>
      <c r="Q383" s="63"/>
      <c r="R383" s="63"/>
      <c r="S383" s="63"/>
      <c r="T383" s="64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T383" s="16" t="s">
        <v>142</v>
      </c>
      <c r="AU383" s="16" t="s">
        <v>87</v>
      </c>
    </row>
    <row r="384" spans="1:65" s="2" customFormat="1" ht="24.2" customHeight="1">
      <c r="A384" s="33"/>
      <c r="B384" s="34"/>
      <c r="C384" s="172" t="s">
        <v>1239</v>
      </c>
      <c r="D384" s="172" t="s">
        <v>135</v>
      </c>
      <c r="E384" s="173" t="s">
        <v>1240</v>
      </c>
      <c r="F384" s="174" t="s">
        <v>1241</v>
      </c>
      <c r="G384" s="175" t="s">
        <v>286</v>
      </c>
      <c r="H384" s="176">
        <v>55</v>
      </c>
      <c r="I384" s="177"/>
      <c r="J384" s="178">
        <f>ROUND(I384*H384,2)</f>
        <v>0</v>
      </c>
      <c r="K384" s="174" t="s">
        <v>139</v>
      </c>
      <c r="L384" s="38"/>
      <c r="M384" s="179" t="s">
        <v>20</v>
      </c>
      <c r="N384" s="180" t="s">
        <v>49</v>
      </c>
      <c r="O384" s="63"/>
      <c r="P384" s="181">
        <f>O384*H384</f>
        <v>0</v>
      </c>
      <c r="Q384" s="181">
        <v>0</v>
      </c>
      <c r="R384" s="181">
        <f>Q384*H384</f>
        <v>0</v>
      </c>
      <c r="S384" s="181">
        <v>0</v>
      </c>
      <c r="T384" s="182">
        <f>S384*H384</f>
        <v>0</v>
      </c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R384" s="183" t="s">
        <v>215</v>
      </c>
      <c r="AT384" s="183" t="s">
        <v>135</v>
      </c>
      <c r="AU384" s="183" t="s">
        <v>87</v>
      </c>
      <c r="AY384" s="16" t="s">
        <v>132</v>
      </c>
      <c r="BE384" s="184">
        <f>IF(N384="základní",J384,0)</f>
        <v>0</v>
      </c>
      <c r="BF384" s="184">
        <f>IF(N384="snížená",J384,0)</f>
        <v>0</v>
      </c>
      <c r="BG384" s="184">
        <f>IF(N384="zákl. přenesená",J384,0)</f>
        <v>0</v>
      </c>
      <c r="BH384" s="184">
        <f>IF(N384="sníž. přenesená",J384,0)</f>
        <v>0</v>
      </c>
      <c r="BI384" s="184">
        <f>IF(N384="nulová",J384,0)</f>
        <v>0</v>
      </c>
      <c r="BJ384" s="16" t="s">
        <v>22</v>
      </c>
      <c r="BK384" s="184">
        <f>ROUND(I384*H384,2)</f>
        <v>0</v>
      </c>
      <c r="BL384" s="16" t="s">
        <v>215</v>
      </c>
      <c r="BM384" s="183" t="s">
        <v>1242</v>
      </c>
    </row>
    <row r="385" spans="1:65" s="2" customFormat="1">
      <c r="A385" s="33"/>
      <c r="B385" s="34"/>
      <c r="C385" s="35"/>
      <c r="D385" s="185" t="s">
        <v>142</v>
      </c>
      <c r="E385" s="35"/>
      <c r="F385" s="186" t="s">
        <v>1243</v>
      </c>
      <c r="G385" s="35"/>
      <c r="H385" s="35"/>
      <c r="I385" s="187"/>
      <c r="J385" s="35"/>
      <c r="K385" s="35"/>
      <c r="L385" s="38"/>
      <c r="M385" s="188"/>
      <c r="N385" s="189"/>
      <c r="O385" s="63"/>
      <c r="P385" s="63"/>
      <c r="Q385" s="63"/>
      <c r="R385" s="63"/>
      <c r="S385" s="63"/>
      <c r="T385" s="64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T385" s="16" t="s">
        <v>142</v>
      </c>
      <c r="AU385" s="16" t="s">
        <v>87</v>
      </c>
    </row>
    <row r="386" spans="1:65" s="2" customFormat="1" ht="24.2" customHeight="1">
      <c r="A386" s="33"/>
      <c r="B386" s="34"/>
      <c r="C386" s="172" t="s">
        <v>1244</v>
      </c>
      <c r="D386" s="172" t="s">
        <v>135</v>
      </c>
      <c r="E386" s="173" t="s">
        <v>1245</v>
      </c>
      <c r="F386" s="174" t="s">
        <v>1246</v>
      </c>
      <c r="G386" s="175" t="s">
        <v>286</v>
      </c>
      <c r="H386" s="176">
        <v>25</v>
      </c>
      <c r="I386" s="177"/>
      <c r="J386" s="178">
        <f>ROUND(I386*H386,2)</f>
        <v>0</v>
      </c>
      <c r="K386" s="174" t="s">
        <v>139</v>
      </c>
      <c r="L386" s="38"/>
      <c r="M386" s="179" t="s">
        <v>20</v>
      </c>
      <c r="N386" s="180" t="s">
        <v>49</v>
      </c>
      <c r="O386" s="63"/>
      <c r="P386" s="181">
        <f>O386*H386</f>
        <v>0</v>
      </c>
      <c r="Q386" s="181">
        <v>0</v>
      </c>
      <c r="R386" s="181">
        <f>Q386*H386</f>
        <v>0</v>
      </c>
      <c r="S386" s="181">
        <v>0</v>
      </c>
      <c r="T386" s="182">
        <f>S386*H386</f>
        <v>0</v>
      </c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R386" s="183" t="s">
        <v>215</v>
      </c>
      <c r="AT386" s="183" t="s">
        <v>135</v>
      </c>
      <c r="AU386" s="183" t="s">
        <v>87</v>
      </c>
      <c r="AY386" s="16" t="s">
        <v>132</v>
      </c>
      <c r="BE386" s="184">
        <f>IF(N386="základní",J386,0)</f>
        <v>0</v>
      </c>
      <c r="BF386" s="184">
        <f>IF(N386="snížená",J386,0)</f>
        <v>0</v>
      </c>
      <c r="BG386" s="184">
        <f>IF(N386="zákl. přenesená",J386,0)</f>
        <v>0</v>
      </c>
      <c r="BH386" s="184">
        <f>IF(N386="sníž. přenesená",J386,0)</f>
        <v>0</v>
      </c>
      <c r="BI386" s="184">
        <f>IF(N386="nulová",J386,0)</f>
        <v>0</v>
      </c>
      <c r="BJ386" s="16" t="s">
        <v>22</v>
      </c>
      <c r="BK386" s="184">
        <f>ROUND(I386*H386,2)</f>
        <v>0</v>
      </c>
      <c r="BL386" s="16" t="s">
        <v>215</v>
      </c>
      <c r="BM386" s="183" t="s">
        <v>1247</v>
      </c>
    </row>
    <row r="387" spans="1:65" s="2" customFormat="1">
      <c r="A387" s="33"/>
      <c r="B387" s="34"/>
      <c r="C387" s="35"/>
      <c r="D387" s="185" t="s">
        <v>142</v>
      </c>
      <c r="E387" s="35"/>
      <c r="F387" s="186" t="s">
        <v>1248</v>
      </c>
      <c r="G387" s="35"/>
      <c r="H387" s="35"/>
      <c r="I387" s="187"/>
      <c r="J387" s="35"/>
      <c r="K387" s="35"/>
      <c r="L387" s="38"/>
      <c r="M387" s="188"/>
      <c r="N387" s="189"/>
      <c r="O387" s="63"/>
      <c r="P387" s="63"/>
      <c r="Q387" s="63"/>
      <c r="R387" s="63"/>
      <c r="S387" s="63"/>
      <c r="T387" s="64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T387" s="16" t="s">
        <v>142</v>
      </c>
      <c r="AU387" s="16" t="s">
        <v>87</v>
      </c>
    </row>
    <row r="388" spans="1:65" s="2" customFormat="1" ht="24.2" customHeight="1">
      <c r="A388" s="33"/>
      <c r="B388" s="34"/>
      <c r="C388" s="172" t="s">
        <v>1249</v>
      </c>
      <c r="D388" s="172" t="s">
        <v>135</v>
      </c>
      <c r="E388" s="173" t="s">
        <v>1250</v>
      </c>
      <c r="F388" s="174" t="s">
        <v>1251</v>
      </c>
      <c r="G388" s="175" t="s">
        <v>176</v>
      </c>
      <c r="H388" s="176">
        <v>4</v>
      </c>
      <c r="I388" s="177"/>
      <c r="J388" s="178">
        <f>ROUND(I388*H388,2)</f>
        <v>0</v>
      </c>
      <c r="K388" s="174" t="s">
        <v>139</v>
      </c>
      <c r="L388" s="38"/>
      <c r="M388" s="179" t="s">
        <v>20</v>
      </c>
      <c r="N388" s="180" t="s">
        <v>49</v>
      </c>
      <c r="O388" s="63"/>
      <c r="P388" s="181">
        <f>O388*H388</f>
        <v>0</v>
      </c>
      <c r="Q388" s="181">
        <v>2.3000000000000001E-4</v>
      </c>
      <c r="R388" s="181">
        <f>Q388*H388</f>
        <v>9.2000000000000003E-4</v>
      </c>
      <c r="S388" s="181">
        <v>0</v>
      </c>
      <c r="T388" s="182">
        <f>S388*H388</f>
        <v>0</v>
      </c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R388" s="183" t="s">
        <v>215</v>
      </c>
      <c r="AT388" s="183" t="s">
        <v>135</v>
      </c>
      <c r="AU388" s="183" t="s">
        <v>87</v>
      </c>
      <c r="AY388" s="16" t="s">
        <v>132</v>
      </c>
      <c r="BE388" s="184">
        <f>IF(N388="základní",J388,0)</f>
        <v>0</v>
      </c>
      <c r="BF388" s="184">
        <f>IF(N388="snížená",J388,0)</f>
        <v>0</v>
      </c>
      <c r="BG388" s="184">
        <f>IF(N388="zákl. přenesená",J388,0)</f>
        <v>0</v>
      </c>
      <c r="BH388" s="184">
        <f>IF(N388="sníž. přenesená",J388,0)</f>
        <v>0</v>
      </c>
      <c r="BI388" s="184">
        <f>IF(N388="nulová",J388,0)</f>
        <v>0</v>
      </c>
      <c r="BJ388" s="16" t="s">
        <v>22</v>
      </c>
      <c r="BK388" s="184">
        <f>ROUND(I388*H388,2)</f>
        <v>0</v>
      </c>
      <c r="BL388" s="16" t="s">
        <v>215</v>
      </c>
      <c r="BM388" s="183" t="s">
        <v>1252</v>
      </c>
    </row>
    <row r="389" spans="1:65" s="2" customFormat="1">
      <c r="A389" s="33"/>
      <c r="B389" s="34"/>
      <c r="C389" s="35"/>
      <c r="D389" s="185" t="s">
        <v>142</v>
      </c>
      <c r="E389" s="35"/>
      <c r="F389" s="186" t="s">
        <v>1253</v>
      </c>
      <c r="G389" s="35"/>
      <c r="H389" s="35"/>
      <c r="I389" s="187"/>
      <c r="J389" s="35"/>
      <c r="K389" s="35"/>
      <c r="L389" s="38"/>
      <c r="M389" s="188"/>
      <c r="N389" s="189"/>
      <c r="O389" s="63"/>
      <c r="P389" s="63"/>
      <c r="Q389" s="63"/>
      <c r="R389" s="63"/>
      <c r="S389" s="63"/>
      <c r="T389" s="64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T389" s="16" t="s">
        <v>142</v>
      </c>
      <c r="AU389" s="16" t="s">
        <v>87</v>
      </c>
    </row>
    <row r="390" spans="1:65" s="2" customFormat="1" ht="24.2" customHeight="1">
      <c r="A390" s="33"/>
      <c r="B390" s="34"/>
      <c r="C390" s="172" t="s">
        <v>1254</v>
      </c>
      <c r="D390" s="172" t="s">
        <v>135</v>
      </c>
      <c r="E390" s="173" t="s">
        <v>1255</v>
      </c>
      <c r="F390" s="174" t="s">
        <v>1256</v>
      </c>
      <c r="G390" s="175" t="s">
        <v>176</v>
      </c>
      <c r="H390" s="176">
        <v>2</v>
      </c>
      <c r="I390" s="177"/>
      <c r="J390" s="178">
        <f>ROUND(I390*H390,2)</f>
        <v>0</v>
      </c>
      <c r="K390" s="174" t="s">
        <v>139</v>
      </c>
      <c r="L390" s="38"/>
      <c r="M390" s="179" t="s">
        <v>20</v>
      </c>
      <c r="N390" s="180" t="s">
        <v>49</v>
      </c>
      <c r="O390" s="63"/>
      <c r="P390" s="181">
        <f>O390*H390</f>
        <v>0</v>
      </c>
      <c r="Q390" s="181">
        <v>2.9999999999999997E-4</v>
      </c>
      <c r="R390" s="181">
        <f>Q390*H390</f>
        <v>5.9999999999999995E-4</v>
      </c>
      <c r="S390" s="181">
        <v>0</v>
      </c>
      <c r="T390" s="182">
        <f>S390*H390</f>
        <v>0</v>
      </c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R390" s="183" t="s">
        <v>215</v>
      </c>
      <c r="AT390" s="183" t="s">
        <v>135</v>
      </c>
      <c r="AU390" s="183" t="s">
        <v>87</v>
      </c>
      <c r="AY390" s="16" t="s">
        <v>132</v>
      </c>
      <c r="BE390" s="184">
        <f>IF(N390="základní",J390,0)</f>
        <v>0</v>
      </c>
      <c r="BF390" s="184">
        <f>IF(N390="snížená",J390,0)</f>
        <v>0</v>
      </c>
      <c r="BG390" s="184">
        <f>IF(N390="zákl. přenesená",J390,0)</f>
        <v>0</v>
      </c>
      <c r="BH390" s="184">
        <f>IF(N390="sníž. přenesená",J390,0)</f>
        <v>0</v>
      </c>
      <c r="BI390" s="184">
        <f>IF(N390="nulová",J390,0)</f>
        <v>0</v>
      </c>
      <c r="BJ390" s="16" t="s">
        <v>22</v>
      </c>
      <c r="BK390" s="184">
        <f>ROUND(I390*H390,2)</f>
        <v>0</v>
      </c>
      <c r="BL390" s="16" t="s">
        <v>215</v>
      </c>
      <c r="BM390" s="183" t="s">
        <v>1257</v>
      </c>
    </row>
    <row r="391" spans="1:65" s="2" customFormat="1">
      <c r="A391" s="33"/>
      <c r="B391" s="34"/>
      <c r="C391" s="35"/>
      <c r="D391" s="185" t="s">
        <v>142</v>
      </c>
      <c r="E391" s="35"/>
      <c r="F391" s="186" t="s">
        <v>1258</v>
      </c>
      <c r="G391" s="35"/>
      <c r="H391" s="35"/>
      <c r="I391" s="187"/>
      <c r="J391" s="35"/>
      <c r="K391" s="35"/>
      <c r="L391" s="38"/>
      <c r="M391" s="188"/>
      <c r="N391" s="189"/>
      <c r="O391" s="63"/>
      <c r="P391" s="63"/>
      <c r="Q391" s="63"/>
      <c r="R391" s="63"/>
      <c r="S391" s="63"/>
      <c r="T391" s="64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T391" s="16" t="s">
        <v>142</v>
      </c>
      <c r="AU391" s="16" t="s">
        <v>87</v>
      </c>
    </row>
    <row r="392" spans="1:65" s="2" customFormat="1" ht="24.2" customHeight="1">
      <c r="A392" s="33"/>
      <c r="B392" s="34"/>
      <c r="C392" s="172" t="s">
        <v>1259</v>
      </c>
      <c r="D392" s="172" t="s">
        <v>135</v>
      </c>
      <c r="E392" s="173" t="s">
        <v>1260</v>
      </c>
      <c r="F392" s="174" t="s">
        <v>1261</v>
      </c>
      <c r="G392" s="175" t="s">
        <v>176</v>
      </c>
      <c r="H392" s="176">
        <v>2</v>
      </c>
      <c r="I392" s="177"/>
      <c r="J392" s="178">
        <f>ROUND(I392*H392,2)</f>
        <v>0</v>
      </c>
      <c r="K392" s="174" t="s">
        <v>139</v>
      </c>
      <c r="L392" s="38"/>
      <c r="M392" s="179" t="s">
        <v>20</v>
      </c>
      <c r="N392" s="180" t="s">
        <v>49</v>
      </c>
      <c r="O392" s="63"/>
      <c r="P392" s="181">
        <f>O392*H392</f>
        <v>0</v>
      </c>
      <c r="Q392" s="181">
        <v>4.2000000000000002E-4</v>
      </c>
      <c r="R392" s="181">
        <f>Q392*H392</f>
        <v>8.4000000000000003E-4</v>
      </c>
      <c r="S392" s="181">
        <v>0</v>
      </c>
      <c r="T392" s="182">
        <f>S392*H392</f>
        <v>0</v>
      </c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R392" s="183" t="s">
        <v>215</v>
      </c>
      <c r="AT392" s="183" t="s">
        <v>135</v>
      </c>
      <c r="AU392" s="183" t="s">
        <v>87</v>
      </c>
      <c r="AY392" s="16" t="s">
        <v>132</v>
      </c>
      <c r="BE392" s="184">
        <f>IF(N392="základní",J392,0)</f>
        <v>0</v>
      </c>
      <c r="BF392" s="184">
        <f>IF(N392="snížená",J392,0)</f>
        <v>0</v>
      </c>
      <c r="BG392" s="184">
        <f>IF(N392="zákl. přenesená",J392,0)</f>
        <v>0</v>
      </c>
      <c r="BH392" s="184">
        <f>IF(N392="sníž. přenesená",J392,0)</f>
        <v>0</v>
      </c>
      <c r="BI392" s="184">
        <f>IF(N392="nulová",J392,0)</f>
        <v>0</v>
      </c>
      <c r="BJ392" s="16" t="s">
        <v>22</v>
      </c>
      <c r="BK392" s="184">
        <f>ROUND(I392*H392,2)</f>
        <v>0</v>
      </c>
      <c r="BL392" s="16" t="s">
        <v>215</v>
      </c>
      <c r="BM392" s="183" t="s">
        <v>1262</v>
      </c>
    </row>
    <row r="393" spans="1:65" s="2" customFormat="1">
      <c r="A393" s="33"/>
      <c r="B393" s="34"/>
      <c r="C393" s="35"/>
      <c r="D393" s="185" t="s">
        <v>142</v>
      </c>
      <c r="E393" s="35"/>
      <c r="F393" s="186" t="s">
        <v>1263</v>
      </c>
      <c r="G393" s="35"/>
      <c r="H393" s="35"/>
      <c r="I393" s="187"/>
      <c r="J393" s="35"/>
      <c r="K393" s="35"/>
      <c r="L393" s="38"/>
      <c r="M393" s="188"/>
      <c r="N393" s="189"/>
      <c r="O393" s="63"/>
      <c r="P393" s="63"/>
      <c r="Q393" s="63"/>
      <c r="R393" s="63"/>
      <c r="S393" s="63"/>
      <c r="T393" s="64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T393" s="16" t="s">
        <v>142</v>
      </c>
      <c r="AU393" s="16" t="s">
        <v>87</v>
      </c>
    </row>
    <row r="394" spans="1:65" s="2" customFormat="1" ht="24.2" customHeight="1">
      <c r="A394" s="33"/>
      <c r="B394" s="34"/>
      <c r="C394" s="172" t="s">
        <v>1264</v>
      </c>
      <c r="D394" s="172" t="s">
        <v>135</v>
      </c>
      <c r="E394" s="173" t="s">
        <v>1265</v>
      </c>
      <c r="F394" s="174" t="s">
        <v>1266</v>
      </c>
      <c r="G394" s="175" t="s">
        <v>176</v>
      </c>
      <c r="H394" s="176">
        <v>8</v>
      </c>
      <c r="I394" s="177"/>
      <c r="J394" s="178">
        <f>ROUND(I394*H394,2)</f>
        <v>0</v>
      </c>
      <c r="K394" s="174" t="s">
        <v>139</v>
      </c>
      <c r="L394" s="38"/>
      <c r="M394" s="179" t="s">
        <v>20</v>
      </c>
      <c r="N394" s="180" t="s">
        <v>49</v>
      </c>
      <c r="O394" s="63"/>
      <c r="P394" s="181">
        <f>O394*H394</f>
        <v>0</v>
      </c>
      <c r="Q394" s="181">
        <v>9.2000000000000003E-4</v>
      </c>
      <c r="R394" s="181">
        <f>Q394*H394</f>
        <v>7.3600000000000002E-3</v>
      </c>
      <c r="S394" s="181">
        <v>0</v>
      </c>
      <c r="T394" s="182">
        <f>S394*H394</f>
        <v>0</v>
      </c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R394" s="183" t="s">
        <v>215</v>
      </c>
      <c r="AT394" s="183" t="s">
        <v>135</v>
      </c>
      <c r="AU394" s="183" t="s">
        <v>87</v>
      </c>
      <c r="AY394" s="16" t="s">
        <v>132</v>
      </c>
      <c r="BE394" s="184">
        <f>IF(N394="základní",J394,0)</f>
        <v>0</v>
      </c>
      <c r="BF394" s="184">
        <f>IF(N394="snížená",J394,0)</f>
        <v>0</v>
      </c>
      <c r="BG394" s="184">
        <f>IF(N394="zákl. přenesená",J394,0)</f>
        <v>0</v>
      </c>
      <c r="BH394" s="184">
        <f>IF(N394="sníž. přenesená",J394,0)</f>
        <v>0</v>
      </c>
      <c r="BI394" s="184">
        <f>IF(N394="nulová",J394,0)</f>
        <v>0</v>
      </c>
      <c r="BJ394" s="16" t="s">
        <v>22</v>
      </c>
      <c r="BK394" s="184">
        <f>ROUND(I394*H394,2)</f>
        <v>0</v>
      </c>
      <c r="BL394" s="16" t="s">
        <v>215</v>
      </c>
      <c r="BM394" s="183" t="s">
        <v>1267</v>
      </c>
    </row>
    <row r="395" spans="1:65" s="2" customFormat="1">
      <c r="A395" s="33"/>
      <c r="B395" s="34"/>
      <c r="C395" s="35"/>
      <c r="D395" s="185" t="s">
        <v>142</v>
      </c>
      <c r="E395" s="35"/>
      <c r="F395" s="186" t="s">
        <v>1268</v>
      </c>
      <c r="G395" s="35"/>
      <c r="H395" s="35"/>
      <c r="I395" s="187"/>
      <c r="J395" s="35"/>
      <c r="K395" s="35"/>
      <c r="L395" s="38"/>
      <c r="M395" s="188"/>
      <c r="N395" s="189"/>
      <c r="O395" s="63"/>
      <c r="P395" s="63"/>
      <c r="Q395" s="63"/>
      <c r="R395" s="63"/>
      <c r="S395" s="63"/>
      <c r="T395" s="64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T395" s="16" t="s">
        <v>142</v>
      </c>
      <c r="AU395" s="16" t="s">
        <v>87</v>
      </c>
    </row>
    <row r="396" spans="1:65" s="2" customFormat="1" ht="24.2" customHeight="1">
      <c r="A396" s="33"/>
      <c r="B396" s="34"/>
      <c r="C396" s="172" t="s">
        <v>1269</v>
      </c>
      <c r="D396" s="172" t="s">
        <v>135</v>
      </c>
      <c r="E396" s="173" t="s">
        <v>1270</v>
      </c>
      <c r="F396" s="174" t="s">
        <v>1271</v>
      </c>
      <c r="G396" s="175" t="s">
        <v>176</v>
      </c>
      <c r="H396" s="176">
        <v>4</v>
      </c>
      <c r="I396" s="177"/>
      <c r="J396" s="178">
        <f>ROUND(I396*H396,2)</f>
        <v>0</v>
      </c>
      <c r="K396" s="174" t="s">
        <v>139</v>
      </c>
      <c r="L396" s="38"/>
      <c r="M396" s="179" t="s">
        <v>20</v>
      </c>
      <c r="N396" s="180" t="s">
        <v>49</v>
      </c>
      <c r="O396" s="63"/>
      <c r="P396" s="181">
        <f>O396*H396</f>
        <v>0</v>
      </c>
      <c r="Q396" s="181">
        <v>1.1199999999999999E-3</v>
      </c>
      <c r="R396" s="181">
        <f>Q396*H396</f>
        <v>4.4799999999999996E-3</v>
      </c>
      <c r="S396" s="181">
        <v>0</v>
      </c>
      <c r="T396" s="182">
        <f>S396*H396</f>
        <v>0</v>
      </c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R396" s="183" t="s">
        <v>215</v>
      </c>
      <c r="AT396" s="183" t="s">
        <v>135</v>
      </c>
      <c r="AU396" s="183" t="s">
        <v>87</v>
      </c>
      <c r="AY396" s="16" t="s">
        <v>132</v>
      </c>
      <c r="BE396" s="184">
        <f>IF(N396="základní",J396,0)</f>
        <v>0</v>
      </c>
      <c r="BF396" s="184">
        <f>IF(N396="snížená",J396,0)</f>
        <v>0</v>
      </c>
      <c r="BG396" s="184">
        <f>IF(N396="zákl. přenesená",J396,0)</f>
        <v>0</v>
      </c>
      <c r="BH396" s="184">
        <f>IF(N396="sníž. přenesená",J396,0)</f>
        <v>0</v>
      </c>
      <c r="BI396" s="184">
        <f>IF(N396="nulová",J396,0)</f>
        <v>0</v>
      </c>
      <c r="BJ396" s="16" t="s">
        <v>22</v>
      </c>
      <c r="BK396" s="184">
        <f>ROUND(I396*H396,2)</f>
        <v>0</v>
      </c>
      <c r="BL396" s="16" t="s">
        <v>215</v>
      </c>
      <c r="BM396" s="183" t="s">
        <v>1272</v>
      </c>
    </row>
    <row r="397" spans="1:65" s="2" customFormat="1">
      <c r="A397" s="33"/>
      <c r="B397" s="34"/>
      <c r="C397" s="35"/>
      <c r="D397" s="185" t="s">
        <v>142</v>
      </c>
      <c r="E397" s="35"/>
      <c r="F397" s="186" t="s">
        <v>1273</v>
      </c>
      <c r="G397" s="35"/>
      <c r="H397" s="35"/>
      <c r="I397" s="187"/>
      <c r="J397" s="35"/>
      <c r="K397" s="35"/>
      <c r="L397" s="38"/>
      <c r="M397" s="188"/>
      <c r="N397" s="189"/>
      <c r="O397" s="63"/>
      <c r="P397" s="63"/>
      <c r="Q397" s="63"/>
      <c r="R397" s="63"/>
      <c r="S397" s="63"/>
      <c r="T397" s="64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T397" s="16" t="s">
        <v>142</v>
      </c>
      <c r="AU397" s="16" t="s">
        <v>87</v>
      </c>
    </row>
    <row r="398" spans="1:65" s="2" customFormat="1" ht="24.2" customHeight="1">
      <c r="A398" s="33"/>
      <c r="B398" s="34"/>
      <c r="C398" s="172" t="s">
        <v>1274</v>
      </c>
      <c r="D398" s="172" t="s">
        <v>135</v>
      </c>
      <c r="E398" s="173" t="s">
        <v>1275</v>
      </c>
      <c r="F398" s="174" t="s">
        <v>1276</v>
      </c>
      <c r="G398" s="175" t="s">
        <v>263</v>
      </c>
      <c r="H398" s="200"/>
      <c r="I398" s="177"/>
      <c r="J398" s="178">
        <f>ROUND(I398*H398,2)</f>
        <v>0</v>
      </c>
      <c r="K398" s="174" t="s">
        <v>139</v>
      </c>
      <c r="L398" s="38"/>
      <c r="M398" s="179" t="s">
        <v>20</v>
      </c>
      <c r="N398" s="180" t="s">
        <v>49</v>
      </c>
      <c r="O398" s="63"/>
      <c r="P398" s="181">
        <f>O398*H398</f>
        <v>0</v>
      </c>
      <c r="Q398" s="181">
        <v>0</v>
      </c>
      <c r="R398" s="181">
        <f>Q398*H398</f>
        <v>0</v>
      </c>
      <c r="S398" s="181">
        <v>0</v>
      </c>
      <c r="T398" s="182">
        <f>S398*H398</f>
        <v>0</v>
      </c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R398" s="183" t="s">
        <v>215</v>
      </c>
      <c r="AT398" s="183" t="s">
        <v>135</v>
      </c>
      <c r="AU398" s="183" t="s">
        <v>87</v>
      </c>
      <c r="AY398" s="16" t="s">
        <v>132</v>
      </c>
      <c r="BE398" s="184">
        <f>IF(N398="základní",J398,0)</f>
        <v>0</v>
      </c>
      <c r="BF398" s="184">
        <f>IF(N398="snížená",J398,0)</f>
        <v>0</v>
      </c>
      <c r="BG398" s="184">
        <f>IF(N398="zákl. přenesená",J398,0)</f>
        <v>0</v>
      </c>
      <c r="BH398" s="184">
        <f>IF(N398="sníž. přenesená",J398,0)</f>
        <v>0</v>
      </c>
      <c r="BI398" s="184">
        <f>IF(N398="nulová",J398,0)</f>
        <v>0</v>
      </c>
      <c r="BJ398" s="16" t="s">
        <v>22</v>
      </c>
      <c r="BK398" s="184">
        <f>ROUND(I398*H398,2)</f>
        <v>0</v>
      </c>
      <c r="BL398" s="16" t="s">
        <v>215</v>
      </c>
      <c r="BM398" s="183" t="s">
        <v>1277</v>
      </c>
    </row>
    <row r="399" spans="1:65" s="2" customFormat="1">
      <c r="A399" s="33"/>
      <c r="B399" s="34"/>
      <c r="C399" s="35"/>
      <c r="D399" s="185" t="s">
        <v>142</v>
      </c>
      <c r="E399" s="35"/>
      <c r="F399" s="186" t="s">
        <v>1278</v>
      </c>
      <c r="G399" s="35"/>
      <c r="H399" s="35"/>
      <c r="I399" s="187"/>
      <c r="J399" s="35"/>
      <c r="K399" s="35"/>
      <c r="L399" s="38"/>
      <c r="M399" s="188"/>
      <c r="N399" s="189"/>
      <c r="O399" s="63"/>
      <c r="P399" s="63"/>
      <c r="Q399" s="63"/>
      <c r="R399" s="63"/>
      <c r="S399" s="63"/>
      <c r="T399" s="64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T399" s="16" t="s">
        <v>142</v>
      </c>
      <c r="AU399" s="16" t="s">
        <v>87</v>
      </c>
    </row>
    <row r="400" spans="1:65" s="12" customFormat="1" ht="22.9" customHeight="1">
      <c r="B400" s="156"/>
      <c r="C400" s="157"/>
      <c r="D400" s="158" t="s">
        <v>77</v>
      </c>
      <c r="E400" s="170" t="s">
        <v>1279</v>
      </c>
      <c r="F400" s="170" t="s">
        <v>1280</v>
      </c>
      <c r="G400" s="157"/>
      <c r="H400" s="157"/>
      <c r="I400" s="160"/>
      <c r="J400" s="171">
        <f>BK400</f>
        <v>0</v>
      </c>
      <c r="K400" s="157"/>
      <c r="L400" s="162"/>
      <c r="M400" s="163"/>
      <c r="N400" s="164"/>
      <c r="O400" s="164"/>
      <c r="P400" s="165">
        <f>SUM(P401:P406)</f>
        <v>0</v>
      </c>
      <c r="Q400" s="164"/>
      <c r="R400" s="165">
        <f>SUM(R401:R406)</f>
        <v>3.0000000000000003E-4</v>
      </c>
      <c r="S400" s="164"/>
      <c r="T400" s="166">
        <f>SUM(T401:T406)</f>
        <v>8.9999999999999998E-4</v>
      </c>
      <c r="AR400" s="167" t="s">
        <v>87</v>
      </c>
      <c r="AT400" s="168" t="s">
        <v>77</v>
      </c>
      <c r="AU400" s="168" t="s">
        <v>22</v>
      </c>
      <c r="AY400" s="167" t="s">
        <v>132</v>
      </c>
      <c r="BK400" s="169">
        <f>SUM(BK401:BK406)</f>
        <v>0</v>
      </c>
    </row>
    <row r="401" spans="1:65" s="2" customFormat="1" ht="16.5" customHeight="1">
      <c r="A401" s="33"/>
      <c r="B401" s="34"/>
      <c r="C401" s="172" t="s">
        <v>1281</v>
      </c>
      <c r="D401" s="172" t="s">
        <v>135</v>
      </c>
      <c r="E401" s="173" t="s">
        <v>1282</v>
      </c>
      <c r="F401" s="174" t="s">
        <v>1283</v>
      </c>
      <c r="G401" s="175" t="s">
        <v>176</v>
      </c>
      <c r="H401" s="176">
        <v>2</v>
      </c>
      <c r="I401" s="177"/>
      <c r="J401" s="178">
        <f>ROUND(I401*H401,2)</f>
        <v>0</v>
      </c>
      <c r="K401" s="174" t="s">
        <v>139</v>
      </c>
      <c r="L401" s="38"/>
      <c r="M401" s="179" t="s">
        <v>20</v>
      </c>
      <c r="N401" s="180" t="s">
        <v>49</v>
      </c>
      <c r="O401" s="63"/>
      <c r="P401" s="181">
        <f>O401*H401</f>
        <v>0</v>
      </c>
      <c r="Q401" s="181">
        <v>9.0000000000000006E-5</v>
      </c>
      <c r="R401" s="181">
        <f>Q401*H401</f>
        <v>1.8000000000000001E-4</v>
      </c>
      <c r="S401" s="181">
        <v>4.4999999999999999E-4</v>
      </c>
      <c r="T401" s="182">
        <f>S401*H401</f>
        <v>8.9999999999999998E-4</v>
      </c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R401" s="183" t="s">
        <v>215</v>
      </c>
      <c r="AT401" s="183" t="s">
        <v>135</v>
      </c>
      <c r="AU401" s="183" t="s">
        <v>87</v>
      </c>
      <c r="AY401" s="16" t="s">
        <v>132</v>
      </c>
      <c r="BE401" s="184">
        <f>IF(N401="základní",J401,0)</f>
        <v>0</v>
      </c>
      <c r="BF401" s="184">
        <f>IF(N401="snížená",J401,0)</f>
        <v>0</v>
      </c>
      <c r="BG401" s="184">
        <f>IF(N401="zákl. přenesená",J401,0)</f>
        <v>0</v>
      </c>
      <c r="BH401" s="184">
        <f>IF(N401="sníž. přenesená",J401,0)</f>
        <v>0</v>
      </c>
      <c r="BI401" s="184">
        <f>IF(N401="nulová",J401,0)</f>
        <v>0</v>
      </c>
      <c r="BJ401" s="16" t="s">
        <v>22</v>
      </c>
      <c r="BK401" s="184">
        <f>ROUND(I401*H401,2)</f>
        <v>0</v>
      </c>
      <c r="BL401" s="16" t="s">
        <v>215</v>
      </c>
      <c r="BM401" s="183" t="s">
        <v>1284</v>
      </c>
    </row>
    <row r="402" spans="1:65" s="2" customFormat="1">
      <c r="A402" s="33"/>
      <c r="B402" s="34"/>
      <c r="C402" s="35"/>
      <c r="D402" s="185" t="s">
        <v>142</v>
      </c>
      <c r="E402" s="35"/>
      <c r="F402" s="186" t="s">
        <v>1285</v>
      </c>
      <c r="G402" s="35"/>
      <c r="H402" s="35"/>
      <c r="I402" s="187"/>
      <c r="J402" s="35"/>
      <c r="K402" s="35"/>
      <c r="L402" s="38"/>
      <c r="M402" s="188"/>
      <c r="N402" s="189"/>
      <c r="O402" s="63"/>
      <c r="P402" s="63"/>
      <c r="Q402" s="63"/>
      <c r="R402" s="63"/>
      <c r="S402" s="63"/>
      <c r="T402" s="64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T402" s="16" t="s">
        <v>142</v>
      </c>
      <c r="AU402" s="16" t="s">
        <v>87</v>
      </c>
    </row>
    <row r="403" spans="1:65" s="2" customFormat="1" ht="16.5" customHeight="1">
      <c r="A403" s="33"/>
      <c r="B403" s="34"/>
      <c r="C403" s="172" t="s">
        <v>1286</v>
      </c>
      <c r="D403" s="172" t="s">
        <v>135</v>
      </c>
      <c r="E403" s="173" t="s">
        <v>1287</v>
      </c>
      <c r="F403" s="174" t="s">
        <v>1288</v>
      </c>
      <c r="G403" s="175" t="s">
        <v>176</v>
      </c>
      <c r="H403" s="176">
        <v>2</v>
      </c>
      <c r="I403" s="177"/>
      <c r="J403" s="178">
        <f>ROUND(I403*H403,2)</f>
        <v>0</v>
      </c>
      <c r="K403" s="174" t="s">
        <v>139</v>
      </c>
      <c r="L403" s="38"/>
      <c r="M403" s="179" t="s">
        <v>20</v>
      </c>
      <c r="N403" s="180" t="s">
        <v>49</v>
      </c>
      <c r="O403" s="63"/>
      <c r="P403" s="181">
        <f>O403*H403</f>
        <v>0</v>
      </c>
      <c r="Q403" s="181">
        <v>6.0000000000000002E-5</v>
      </c>
      <c r="R403" s="181">
        <f>Q403*H403</f>
        <v>1.2E-4</v>
      </c>
      <c r="S403" s="181">
        <v>0</v>
      </c>
      <c r="T403" s="182">
        <f>S403*H403</f>
        <v>0</v>
      </c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R403" s="183" t="s">
        <v>215</v>
      </c>
      <c r="AT403" s="183" t="s">
        <v>135</v>
      </c>
      <c r="AU403" s="183" t="s">
        <v>87</v>
      </c>
      <c r="AY403" s="16" t="s">
        <v>132</v>
      </c>
      <c r="BE403" s="184">
        <f>IF(N403="základní",J403,0)</f>
        <v>0</v>
      </c>
      <c r="BF403" s="184">
        <f>IF(N403="snížená",J403,0)</f>
        <v>0</v>
      </c>
      <c r="BG403" s="184">
        <f>IF(N403="zákl. přenesená",J403,0)</f>
        <v>0</v>
      </c>
      <c r="BH403" s="184">
        <f>IF(N403="sníž. přenesená",J403,0)</f>
        <v>0</v>
      </c>
      <c r="BI403" s="184">
        <f>IF(N403="nulová",J403,0)</f>
        <v>0</v>
      </c>
      <c r="BJ403" s="16" t="s">
        <v>22</v>
      </c>
      <c r="BK403" s="184">
        <f>ROUND(I403*H403,2)</f>
        <v>0</v>
      </c>
      <c r="BL403" s="16" t="s">
        <v>215</v>
      </c>
      <c r="BM403" s="183" t="s">
        <v>1289</v>
      </c>
    </row>
    <row r="404" spans="1:65" s="2" customFormat="1">
      <c r="A404" s="33"/>
      <c r="B404" s="34"/>
      <c r="C404" s="35"/>
      <c r="D404" s="185" t="s">
        <v>142</v>
      </c>
      <c r="E404" s="35"/>
      <c r="F404" s="186" t="s">
        <v>1290</v>
      </c>
      <c r="G404" s="35"/>
      <c r="H404" s="35"/>
      <c r="I404" s="187"/>
      <c r="J404" s="35"/>
      <c r="K404" s="35"/>
      <c r="L404" s="38"/>
      <c r="M404" s="188"/>
      <c r="N404" s="189"/>
      <c r="O404" s="63"/>
      <c r="P404" s="63"/>
      <c r="Q404" s="63"/>
      <c r="R404" s="63"/>
      <c r="S404" s="63"/>
      <c r="T404" s="64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T404" s="16" t="s">
        <v>142</v>
      </c>
      <c r="AU404" s="16" t="s">
        <v>87</v>
      </c>
    </row>
    <row r="405" spans="1:65" s="2" customFormat="1" ht="24.2" customHeight="1">
      <c r="A405" s="33"/>
      <c r="B405" s="34"/>
      <c r="C405" s="172" t="s">
        <v>1291</v>
      </c>
      <c r="D405" s="172" t="s">
        <v>135</v>
      </c>
      <c r="E405" s="173" t="s">
        <v>1292</v>
      </c>
      <c r="F405" s="174" t="s">
        <v>1293</v>
      </c>
      <c r="G405" s="175" t="s">
        <v>263</v>
      </c>
      <c r="H405" s="200"/>
      <c r="I405" s="177"/>
      <c r="J405" s="178">
        <f>ROUND(I405*H405,2)</f>
        <v>0</v>
      </c>
      <c r="K405" s="174" t="s">
        <v>139</v>
      </c>
      <c r="L405" s="38"/>
      <c r="M405" s="179" t="s">
        <v>20</v>
      </c>
      <c r="N405" s="180" t="s">
        <v>49</v>
      </c>
      <c r="O405" s="63"/>
      <c r="P405" s="181">
        <f>O405*H405</f>
        <v>0</v>
      </c>
      <c r="Q405" s="181">
        <v>0</v>
      </c>
      <c r="R405" s="181">
        <f>Q405*H405</f>
        <v>0</v>
      </c>
      <c r="S405" s="181">
        <v>0</v>
      </c>
      <c r="T405" s="182">
        <f>S405*H405</f>
        <v>0</v>
      </c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R405" s="183" t="s">
        <v>215</v>
      </c>
      <c r="AT405" s="183" t="s">
        <v>135</v>
      </c>
      <c r="AU405" s="183" t="s">
        <v>87</v>
      </c>
      <c r="AY405" s="16" t="s">
        <v>132</v>
      </c>
      <c r="BE405" s="184">
        <f>IF(N405="základní",J405,0)</f>
        <v>0</v>
      </c>
      <c r="BF405" s="184">
        <f>IF(N405="snížená",J405,0)</f>
        <v>0</v>
      </c>
      <c r="BG405" s="184">
        <f>IF(N405="zákl. přenesená",J405,0)</f>
        <v>0</v>
      </c>
      <c r="BH405" s="184">
        <f>IF(N405="sníž. přenesená",J405,0)</f>
        <v>0</v>
      </c>
      <c r="BI405" s="184">
        <f>IF(N405="nulová",J405,0)</f>
        <v>0</v>
      </c>
      <c r="BJ405" s="16" t="s">
        <v>22</v>
      </c>
      <c r="BK405" s="184">
        <f>ROUND(I405*H405,2)</f>
        <v>0</v>
      </c>
      <c r="BL405" s="16" t="s">
        <v>215</v>
      </c>
      <c r="BM405" s="183" t="s">
        <v>1294</v>
      </c>
    </row>
    <row r="406" spans="1:65" s="2" customFormat="1">
      <c r="A406" s="33"/>
      <c r="B406" s="34"/>
      <c r="C406" s="35"/>
      <c r="D406" s="185" t="s">
        <v>142</v>
      </c>
      <c r="E406" s="35"/>
      <c r="F406" s="186" t="s">
        <v>1295</v>
      </c>
      <c r="G406" s="35"/>
      <c r="H406" s="35"/>
      <c r="I406" s="187"/>
      <c r="J406" s="35"/>
      <c r="K406" s="35"/>
      <c r="L406" s="38"/>
      <c r="M406" s="188"/>
      <c r="N406" s="189"/>
      <c r="O406" s="63"/>
      <c r="P406" s="63"/>
      <c r="Q406" s="63"/>
      <c r="R406" s="63"/>
      <c r="S406" s="63"/>
      <c r="T406" s="64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T406" s="16" t="s">
        <v>142</v>
      </c>
      <c r="AU406" s="16" t="s">
        <v>87</v>
      </c>
    </row>
    <row r="407" spans="1:65" s="12" customFormat="1" ht="22.9" customHeight="1">
      <c r="B407" s="156"/>
      <c r="C407" s="157"/>
      <c r="D407" s="158" t="s">
        <v>77</v>
      </c>
      <c r="E407" s="170" t="s">
        <v>528</v>
      </c>
      <c r="F407" s="170" t="s">
        <v>529</v>
      </c>
      <c r="G407" s="157"/>
      <c r="H407" s="157"/>
      <c r="I407" s="160"/>
      <c r="J407" s="171">
        <f>BK407</f>
        <v>0</v>
      </c>
      <c r="K407" s="157"/>
      <c r="L407" s="162"/>
      <c r="M407" s="163"/>
      <c r="N407" s="164"/>
      <c r="O407" s="164"/>
      <c r="P407" s="165">
        <f>SUM(P408:P421)</f>
        <v>0</v>
      </c>
      <c r="Q407" s="164"/>
      <c r="R407" s="165">
        <f>SUM(R408:R421)</f>
        <v>2.6000000000000003E-4</v>
      </c>
      <c r="S407" s="164"/>
      <c r="T407" s="166">
        <f>SUM(T408:T421)</f>
        <v>7.4560000000000001E-2</v>
      </c>
      <c r="AR407" s="167" t="s">
        <v>87</v>
      </c>
      <c r="AT407" s="168" t="s">
        <v>77</v>
      </c>
      <c r="AU407" s="168" t="s">
        <v>22</v>
      </c>
      <c r="AY407" s="167" t="s">
        <v>132</v>
      </c>
      <c r="BK407" s="169">
        <f>SUM(BK408:BK421)</f>
        <v>0</v>
      </c>
    </row>
    <row r="408" spans="1:65" s="2" customFormat="1" ht="16.5" customHeight="1">
      <c r="A408" s="33"/>
      <c r="B408" s="34"/>
      <c r="C408" s="172" t="s">
        <v>1296</v>
      </c>
      <c r="D408" s="172" t="s">
        <v>135</v>
      </c>
      <c r="E408" s="173" t="s">
        <v>1297</v>
      </c>
      <c r="F408" s="174" t="s">
        <v>1298</v>
      </c>
      <c r="G408" s="175" t="s">
        <v>176</v>
      </c>
      <c r="H408" s="176">
        <v>2</v>
      </c>
      <c r="I408" s="177"/>
      <c r="J408" s="178">
        <f>ROUND(I408*H408,2)</f>
        <v>0</v>
      </c>
      <c r="K408" s="174" t="s">
        <v>139</v>
      </c>
      <c r="L408" s="38"/>
      <c r="M408" s="179" t="s">
        <v>20</v>
      </c>
      <c r="N408" s="180" t="s">
        <v>49</v>
      </c>
      <c r="O408" s="63"/>
      <c r="P408" s="181">
        <f>O408*H408</f>
        <v>0</v>
      </c>
      <c r="Q408" s="181">
        <v>5.0000000000000002E-5</v>
      </c>
      <c r="R408" s="181">
        <f>Q408*H408</f>
        <v>1E-4</v>
      </c>
      <c r="S408" s="181">
        <v>1.235E-2</v>
      </c>
      <c r="T408" s="182">
        <f>S408*H408</f>
        <v>2.47E-2</v>
      </c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R408" s="183" t="s">
        <v>215</v>
      </c>
      <c r="AT408" s="183" t="s">
        <v>135</v>
      </c>
      <c r="AU408" s="183" t="s">
        <v>87</v>
      </c>
      <c r="AY408" s="16" t="s">
        <v>132</v>
      </c>
      <c r="BE408" s="184">
        <f>IF(N408="základní",J408,0)</f>
        <v>0</v>
      </c>
      <c r="BF408" s="184">
        <f>IF(N408="snížená",J408,0)</f>
        <v>0</v>
      </c>
      <c r="BG408" s="184">
        <f>IF(N408="zákl. přenesená",J408,0)</f>
        <v>0</v>
      </c>
      <c r="BH408" s="184">
        <f>IF(N408="sníž. přenesená",J408,0)</f>
        <v>0</v>
      </c>
      <c r="BI408" s="184">
        <f>IF(N408="nulová",J408,0)</f>
        <v>0</v>
      </c>
      <c r="BJ408" s="16" t="s">
        <v>22</v>
      </c>
      <c r="BK408" s="184">
        <f>ROUND(I408*H408,2)</f>
        <v>0</v>
      </c>
      <c r="BL408" s="16" t="s">
        <v>215</v>
      </c>
      <c r="BM408" s="183" t="s">
        <v>1299</v>
      </c>
    </row>
    <row r="409" spans="1:65" s="2" customFormat="1">
      <c r="A409" s="33"/>
      <c r="B409" s="34"/>
      <c r="C409" s="35"/>
      <c r="D409" s="185" t="s">
        <v>142</v>
      </c>
      <c r="E409" s="35"/>
      <c r="F409" s="186" t="s">
        <v>1300</v>
      </c>
      <c r="G409" s="35"/>
      <c r="H409" s="35"/>
      <c r="I409" s="187"/>
      <c r="J409" s="35"/>
      <c r="K409" s="35"/>
      <c r="L409" s="38"/>
      <c r="M409" s="188"/>
      <c r="N409" s="189"/>
      <c r="O409" s="63"/>
      <c r="P409" s="63"/>
      <c r="Q409" s="63"/>
      <c r="R409" s="63"/>
      <c r="S409" s="63"/>
      <c r="T409" s="64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T409" s="16" t="s">
        <v>142</v>
      </c>
      <c r="AU409" s="16" t="s">
        <v>87</v>
      </c>
    </row>
    <row r="410" spans="1:65" s="2" customFormat="1" ht="16.5" customHeight="1">
      <c r="A410" s="33"/>
      <c r="B410" s="34"/>
      <c r="C410" s="172" t="s">
        <v>1301</v>
      </c>
      <c r="D410" s="172" t="s">
        <v>135</v>
      </c>
      <c r="E410" s="173" t="s">
        <v>531</v>
      </c>
      <c r="F410" s="174" t="s">
        <v>532</v>
      </c>
      <c r="G410" s="175" t="s">
        <v>176</v>
      </c>
      <c r="H410" s="176">
        <v>2</v>
      </c>
      <c r="I410" s="177"/>
      <c r="J410" s="178">
        <f>ROUND(I410*H410,2)</f>
        <v>0</v>
      </c>
      <c r="K410" s="174" t="s">
        <v>139</v>
      </c>
      <c r="L410" s="38"/>
      <c r="M410" s="179" t="s">
        <v>20</v>
      </c>
      <c r="N410" s="180" t="s">
        <v>49</v>
      </c>
      <c r="O410" s="63"/>
      <c r="P410" s="181">
        <f>O410*H410</f>
        <v>0</v>
      </c>
      <c r="Q410" s="181">
        <v>8.0000000000000007E-5</v>
      </c>
      <c r="R410" s="181">
        <f>Q410*H410</f>
        <v>1.6000000000000001E-4</v>
      </c>
      <c r="S410" s="181">
        <v>2.4930000000000001E-2</v>
      </c>
      <c r="T410" s="182">
        <f>S410*H410</f>
        <v>4.9860000000000002E-2</v>
      </c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R410" s="183" t="s">
        <v>215</v>
      </c>
      <c r="AT410" s="183" t="s">
        <v>135</v>
      </c>
      <c r="AU410" s="183" t="s">
        <v>87</v>
      </c>
      <c r="AY410" s="16" t="s">
        <v>132</v>
      </c>
      <c r="BE410" s="184">
        <f>IF(N410="základní",J410,0)</f>
        <v>0</v>
      </c>
      <c r="BF410" s="184">
        <f>IF(N410="snížená",J410,0)</f>
        <v>0</v>
      </c>
      <c r="BG410" s="184">
        <f>IF(N410="zákl. přenesená",J410,0)</f>
        <v>0</v>
      </c>
      <c r="BH410" s="184">
        <f>IF(N410="sníž. přenesená",J410,0)</f>
        <v>0</v>
      </c>
      <c r="BI410" s="184">
        <f>IF(N410="nulová",J410,0)</f>
        <v>0</v>
      </c>
      <c r="BJ410" s="16" t="s">
        <v>22</v>
      </c>
      <c r="BK410" s="184">
        <f>ROUND(I410*H410,2)</f>
        <v>0</v>
      </c>
      <c r="BL410" s="16" t="s">
        <v>215</v>
      </c>
      <c r="BM410" s="183" t="s">
        <v>1302</v>
      </c>
    </row>
    <row r="411" spans="1:65" s="2" customFormat="1">
      <c r="A411" s="33"/>
      <c r="B411" s="34"/>
      <c r="C411" s="35"/>
      <c r="D411" s="185" t="s">
        <v>142</v>
      </c>
      <c r="E411" s="35"/>
      <c r="F411" s="186" t="s">
        <v>534</v>
      </c>
      <c r="G411" s="35"/>
      <c r="H411" s="35"/>
      <c r="I411" s="187"/>
      <c r="J411" s="35"/>
      <c r="K411" s="35"/>
      <c r="L411" s="38"/>
      <c r="M411" s="188"/>
      <c r="N411" s="189"/>
      <c r="O411" s="63"/>
      <c r="P411" s="63"/>
      <c r="Q411" s="63"/>
      <c r="R411" s="63"/>
      <c r="S411" s="63"/>
      <c r="T411" s="64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T411" s="16" t="s">
        <v>142</v>
      </c>
      <c r="AU411" s="16" t="s">
        <v>87</v>
      </c>
    </row>
    <row r="412" spans="1:65" s="2" customFormat="1" ht="16.5" customHeight="1">
      <c r="A412" s="33"/>
      <c r="B412" s="34"/>
      <c r="C412" s="172" t="s">
        <v>1303</v>
      </c>
      <c r="D412" s="172" t="s">
        <v>135</v>
      </c>
      <c r="E412" s="173" t="s">
        <v>536</v>
      </c>
      <c r="F412" s="174" t="s">
        <v>537</v>
      </c>
      <c r="G412" s="175" t="s">
        <v>176</v>
      </c>
      <c r="H412" s="176">
        <v>1</v>
      </c>
      <c r="I412" s="177"/>
      <c r="J412" s="178">
        <f>ROUND(I412*H412,2)</f>
        <v>0</v>
      </c>
      <c r="K412" s="174" t="s">
        <v>139</v>
      </c>
      <c r="L412" s="38"/>
      <c r="M412" s="179" t="s">
        <v>20</v>
      </c>
      <c r="N412" s="180" t="s">
        <v>49</v>
      </c>
      <c r="O412" s="63"/>
      <c r="P412" s="181">
        <f>O412*H412</f>
        <v>0</v>
      </c>
      <c r="Q412" s="181">
        <v>0</v>
      </c>
      <c r="R412" s="181">
        <f>Q412*H412</f>
        <v>0</v>
      </c>
      <c r="S412" s="181">
        <v>0</v>
      </c>
      <c r="T412" s="182">
        <f>S412*H412</f>
        <v>0</v>
      </c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R412" s="183" t="s">
        <v>215</v>
      </c>
      <c r="AT412" s="183" t="s">
        <v>135</v>
      </c>
      <c r="AU412" s="183" t="s">
        <v>87</v>
      </c>
      <c r="AY412" s="16" t="s">
        <v>132</v>
      </c>
      <c r="BE412" s="184">
        <f>IF(N412="základní",J412,0)</f>
        <v>0</v>
      </c>
      <c r="BF412" s="184">
        <f>IF(N412="snížená",J412,0)</f>
        <v>0</v>
      </c>
      <c r="BG412" s="184">
        <f>IF(N412="zákl. přenesená",J412,0)</f>
        <v>0</v>
      </c>
      <c r="BH412" s="184">
        <f>IF(N412="sníž. přenesená",J412,0)</f>
        <v>0</v>
      </c>
      <c r="BI412" s="184">
        <f>IF(N412="nulová",J412,0)</f>
        <v>0</v>
      </c>
      <c r="BJ412" s="16" t="s">
        <v>22</v>
      </c>
      <c r="BK412" s="184">
        <f>ROUND(I412*H412,2)</f>
        <v>0</v>
      </c>
      <c r="BL412" s="16" t="s">
        <v>215</v>
      </c>
      <c r="BM412" s="183" t="s">
        <v>1304</v>
      </c>
    </row>
    <row r="413" spans="1:65" s="2" customFormat="1">
      <c r="A413" s="33"/>
      <c r="B413" s="34"/>
      <c r="C413" s="35"/>
      <c r="D413" s="185" t="s">
        <v>142</v>
      </c>
      <c r="E413" s="35"/>
      <c r="F413" s="186" t="s">
        <v>539</v>
      </c>
      <c r="G413" s="35"/>
      <c r="H413" s="35"/>
      <c r="I413" s="187"/>
      <c r="J413" s="35"/>
      <c r="K413" s="35"/>
      <c r="L413" s="38"/>
      <c r="M413" s="188"/>
      <c r="N413" s="189"/>
      <c r="O413" s="63"/>
      <c r="P413" s="63"/>
      <c r="Q413" s="63"/>
      <c r="R413" s="63"/>
      <c r="S413" s="63"/>
      <c r="T413" s="64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T413" s="16" t="s">
        <v>142</v>
      </c>
      <c r="AU413" s="16" t="s">
        <v>87</v>
      </c>
    </row>
    <row r="414" spans="1:65" s="2" customFormat="1" ht="16.5" customHeight="1">
      <c r="A414" s="33"/>
      <c r="B414" s="34"/>
      <c r="C414" s="172" t="s">
        <v>1305</v>
      </c>
      <c r="D414" s="172" t="s">
        <v>135</v>
      </c>
      <c r="E414" s="173" t="s">
        <v>1306</v>
      </c>
      <c r="F414" s="174" t="s">
        <v>1307</v>
      </c>
      <c r="G414" s="175" t="s">
        <v>176</v>
      </c>
      <c r="H414" s="176">
        <v>18</v>
      </c>
      <c r="I414" s="177"/>
      <c r="J414" s="178">
        <f>ROUND(I414*H414,2)</f>
        <v>0</v>
      </c>
      <c r="K414" s="174" t="s">
        <v>139</v>
      </c>
      <c r="L414" s="38"/>
      <c r="M414" s="179" t="s">
        <v>20</v>
      </c>
      <c r="N414" s="180" t="s">
        <v>49</v>
      </c>
      <c r="O414" s="63"/>
      <c r="P414" s="181">
        <f>O414*H414</f>
        <v>0</v>
      </c>
      <c r="Q414" s="181">
        <v>0</v>
      </c>
      <c r="R414" s="181">
        <f>Q414*H414</f>
        <v>0</v>
      </c>
      <c r="S414" s="181">
        <v>0</v>
      </c>
      <c r="T414" s="182">
        <f>S414*H414</f>
        <v>0</v>
      </c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R414" s="183" t="s">
        <v>215</v>
      </c>
      <c r="AT414" s="183" t="s">
        <v>135</v>
      </c>
      <c r="AU414" s="183" t="s">
        <v>87</v>
      </c>
      <c r="AY414" s="16" t="s">
        <v>132</v>
      </c>
      <c r="BE414" s="184">
        <f>IF(N414="základní",J414,0)</f>
        <v>0</v>
      </c>
      <c r="BF414" s="184">
        <f>IF(N414="snížená",J414,0)</f>
        <v>0</v>
      </c>
      <c r="BG414" s="184">
        <f>IF(N414="zákl. přenesená",J414,0)</f>
        <v>0</v>
      </c>
      <c r="BH414" s="184">
        <f>IF(N414="sníž. přenesená",J414,0)</f>
        <v>0</v>
      </c>
      <c r="BI414" s="184">
        <f>IF(N414="nulová",J414,0)</f>
        <v>0</v>
      </c>
      <c r="BJ414" s="16" t="s">
        <v>22</v>
      </c>
      <c r="BK414" s="184">
        <f>ROUND(I414*H414,2)</f>
        <v>0</v>
      </c>
      <c r="BL414" s="16" t="s">
        <v>215</v>
      </c>
      <c r="BM414" s="183" t="s">
        <v>1308</v>
      </c>
    </row>
    <row r="415" spans="1:65" s="2" customFormat="1">
      <c r="A415" s="33"/>
      <c r="B415" s="34"/>
      <c r="C415" s="35"/>
      <c r="D415" s="185" t="s">
        <v>142</v>
      </c>
      <c r="E415" s="35"/>
      <c r="F415" s="186" t="s">
        <v>1309</v>
      </c>
      <c r="G415" s="35"/>
      <c r="H415" s="35"/>
      <c r="I415" s="187"/>
      <c r="J415" s="35"/>
      <c r="K415" s="35"/>
      <c r="L415" s="38"/>
      <c r="M415" s="188"/>
      <c r="N415" s="189"/>
      <c r="O415" s="63"/>
      <c r="P415" s="63"/>
      <c r="Q415" s="63"/>
      <c r="R415" s="63"/>
      <c r="S415" s="63"/>
      <c r="T415" s="64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T415" s="16" t="s">
        <v>142</v>
      </c>
      <c r="AU415" s="16" t="s">
        <v>87</v>
      </c>
    </row>
    <row r="416" spans="1:65" s="2" customFormat="1" ht="24.2" customHeight="1">
      <c r="A416" s="33"/>
      <c r="B416" s="34"/>
      <c r="C416" s="172" t="s">
        <v>1310</v>
      </c>
      <c r="D416" s="172" t="s">
        <v>135</v>
      </c>
      <c r="E416" s="173" t="s">
        <v>1311</v>
      </c>
      <c r="F416" s="174" t="s">
        <v>1312</v>
      </c>
      <c r="G416" s="175" t="s">
        <v>138</v>
      </c>
      <c r="H416" s="176">
        <v>71.23</v>
      </c>
      <c r="I416" s="177"/>
      <c r="J416" s="178">
        <f>ROUND(I416*H416,2)</f>
        <v>0</v>
      </c>
      <c r="K416" s="174" t="s">
        <v>139</v>
      </c>
      <c r="L416" s="38"/>
      <c r="M416" s="179" t="s">
        <v>20</v>
      </c>
      <c r="N416" s="180" t="s">
        <v>49</v>
      </c>
      <c r="O416" s="63"/>
      <c r="P416" s="181">
        <f>O416*H416</f>
        <v>0</v>
      </c>
      <c r="Q416" s="181">
        <v>0</v>
      </c>
      <c r="R416" s="181">
        <f>Q416*H416</f>
        <v>0</v>
      </c>
      <c r="S416" s="181">
        <v>0</v>
      </c>
      <c r="T416" s="182">
        <f>S416*H416</f>
        <v>0</v>
      </c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R416" s="183" t="s">
        <v>215</v>
      </c>
      <c r="AT416" s="183" t="s">
        <v>135</v>
      </c>
      <c r="AU416" s="183" t="s">
        <v>87</v>
      </c>
      <c r="AY416" s="16" t="s">
        <v>132</v>
      </c>
      <c r="BE416" s="184">
        <f>IF(N416="základní",J416,0)</f>
        <v>0</v>
      </c>
      <c r="BF416" s="184">
        <f>IF(N416="snížená",J416,0)</f>
        <v>0</v>
      </c>
      <c r="BG416" s="184">
        <f>IF(N416="zákl. přenesená",J416,0)</f>
        <v>0</v>
      </c>
      <c r="BH416" s="184">
        <f>IF(N416="sníž. přenesená",J416,0)</f>
        <v>0</v>
      </c>
      <c r="BI416" s="184">
        <f>IF(N416="nulová",J416,0)</f>
        <v>0</v>
      </c>
      <c r="BJ416" s="16" t="s">
        <v>22</v>
      </c>
      <c r="BK416" s="184">
        <f>ROUND(I416*H416,2)</f>
        <v>0</v>
      </c>
      <c r="BL416" s="16" t="s">
        <v>215</v>
      </c>
      <c r="BM416" s="183" t="s">
        <v>1313</v>
      </c>
    </row>
    <row r="417" spans="1:65" s="2" customFormat="1">
      <c r="A417" s="33"/>
      <c r="B417" s="34"/>
      <c r="C417" s="35"/>
      <c r="D417" s="185" t="s">
        <v>142</v>
      </c>
      <c r="E417" s="35"/>
      <c r="F417" s="186" t="s">
        <v>1314</v>
      </c>
      <c r="G417" s="35"/>
      <c r="H417" s="35"/>
      <c r="I417" s="187"/>
      <c r="J417" s="35"/>
      <c r="K417" s="35"/>
      <c r="L417" s="38"/>
      <c r="M417" s="188"/>
      <c r="N417" s="189"/>
      <c r="O417" s="63"/>
      <c r="P417" s="63"/>
      <c r="Q417" s="63"/>
      <c r="R417" s="63"/>
      <c r="S417" s="63"/>
      <c r="T417" s="64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T417" s="16" t="s">
        <v>142</v>
      </c>
      <c r="AU417" s="16" t="s">
        <v>87</v>
      </c>
    </row>
    <row r="418" spans="1:65" s="2" customFormat="1" ht="16.5" customHeight="1">
      <c r="A418" s="33"/>
      <c r="B418" s="34"/>
      <c r="C418" s="172" t="s">
        <v>1315</v>
      </c>
      <c r="D418" s="172" t="s">
        <v>135</v>
      </c>
      <c r="E418" s="173" t="s">
        <v>1316</v>
      </c>
      <c r="F418" s="174" t="s">
        <v>1317</v>
      </c>
      <c r="G418" s="175" t="s">
        <v>138</v>
      </c>
      <c r="H418" s="176">
        <v>83.24</v>
      </c>
      <c r="I418" s="177"/>
      <c r="J418" s="178">
        <f>ROUND(I418*H418,2)</f>
        <v>0</v>
      </c>
      <c r="K418" s="174" t="s">
        <v>139</v>
      </c>
      <c r="L418" s="38"/>
      <c r="M418" s="179" t="s">
        <v>20</v>
      </c>
      <c r="N418" s="180" t="s">
        <v>49</v>
      </c>
      <c r="O418" s="63"/>
      <c r="P418" s="181">
        <f>O418*H418</f>
        <v>0</v>
      </c>
      <c r="Q418" s="181">
        <v>0</v>
      </c>
      <c r="R418" s="181">
        <f>Q418*H418</f>
        <v>0</v>
      </c>
      <c r="S418" s="181">
        <v>0</v>
      </c>
      <c r="T418" s="182">
        <f>S418*H418</f>
        <v>0</v>
      </c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R418" s="183" t="s">
        <v>215</v>
      </c>
      <c r="AT418" s="183" t="s">
        <v>135</v>
      </c>
      <c r="AU418" s="183" t="s">
        <v>87</v>
      </c>
      <c r="AY418" s="16" t="s">
        <v>132</v>
      </c>
      <c r="BE418" s="184">
        <f>IF(N418="základní",J418,0)</f>
        <v>0</v>
      </c>
      <c r="BF418" s="184">
        <f>IF(N418="snížená",J418,0)</f>
        <v>0</v>
      </c>
      <c r="BG418" s="184">
        <f>IF(N418="zákl. přenesená",J418,0)</f>
        <v>0</v>
      </c>
      <c r="BH418" s="184">
        <f>IF(N418="sníž. přenesená",J418,0)</f>
        <v>0</v>
      </c>
      <c r="BI418" s="184">
        <f>IF(N418="nulová",J418,0)</f>
        <v>0</v>
      </c>
      <c r="BJ418" s="16" t="s">
        <v>22</v>
      </c>
      <c r="BK418" s="184">
        <f>ROUND(I418*H418,2)</f>
        <v>0</v>
      </c>
      <c r="BL418" s="16" t="s">
        <v>215</v>
      </c>
      <c r="BM418" s="183" t="s">
        <v>1318</v>
      </c>
    </row>
    <row r="419" spans="1:65" s="2" customFormat="1">
      <c r="A419" s="33"/>
      <c r="B419" s="34"/>
      <c r="C419" s="35"/>
      <c r="D419" s="185" t="s">
        <v>142</v>
      </c>
      <c r="E419" s="35"/>
      <c r="F419" s="186" t="s">
        <v>1319</v>
      </c>
      <c r="G419" s="35"/>
      <c r="H419" s="35"/>
      <c r="I419" s="187"/>
      <c r="J419" s="35"/>
      <c r="K419" s="35"/>
      <c r="L419" s="38"/>
      <c r="M419" s="188"/>
      <c r="N419" s="189"/>
      <c r="O419" s="63"/>
      <c r="P419" s="63"/>
      <c r="Q419" s="63"/>
      <c r="R419" s="63"/>
      <c r="S419" s="63"/>
      <c r="T419" s="64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T419" s="16" t="s">
        <v>142</v>
      </c>
      <c r="AU419" s="16" t="s">
        <v>87</v>
      </c>
    </row>
    <row r="420" spans="1:65" s="2" customFormat="1" ht="24.2" customHeight="1">
      <c r="A420" s="33"/>
      <c r="B420" s="34"/>
      <c r="C420" s="172" t="s">
        <v>1320</v>
      </c>
      <c r="D420" s="172" t="s">
        <v>135</v>
      </c>
      <c r="E420" s="173" t="s">
        <v>541</v>
      </c>
      <c r="F420" s="174" t="s">
        <v>542</v>
      </c>
      <c r="G420" s="175" t="s">
        <v>263</v>
      </c>
      <c r="H420" s="200"/>
      <c r="I420" s="177"/>
      <c r="J420" s="178">
        <f>ROUND(I420*H420,2)</f>
        <v>0</v>
      </c>
      <c r="K420" s="174" t="s">
        <v>139</v>
      </c>
      <c r="L420" s="38"/>
      <c r="M420" s="179" t="s">
        <v>20</v>
      </c>
      <c r="N420" s="180" t="s">
        <v>49</v>
      </c>
      <c r="O420" s="63"/>
      <c r="P420" s="181">
        <f>O420*H420</f>
        <v>0</v>
      </c>
      <c r="Q420" s="181">
        <v>0</v>
      </c>
      <c r="R420" s="181">
        <f>Q420*H420</f>
        <v>0</v>
      </c>
      <c r="S420" s="181">
        <v>0</v>
      </c>
      <c r="T420" s="182">
        <f>S420*H420</f>
        <v>0</v>
      </c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R420" s="183" t="s">
        <v>215</v>
      </c>
      <c r="AT420" s="183" t="s">
        <v>135</v>
      </c>
      <c r="AU420" s="183" t="s">
        <v>87</v>
      </c>
      <c r="AY420" s="16" t="s">
        <v>132</v>
      </c>
      <c r="BE420" s="184">
        <f>IF(N420="základní",J420,0)</f>
        <v>0</v>
      </c>
      <c r="BF420" s="184">
        <f>IF(N420="snížená",J420,0)</f>
        <v>0</v>
      </c>
      <c r="BG420" s="184">
        <f>IF(N420="zákl. přenesená",J420,0)</f>
        <v>0</v>
      </c>
      <c r="BH420" s="184">
        <f>IF(N420="sníž. přenesená",J420,0)</f>
        <v>0</v>
      </c>
      <c r="BI420" s="184">
        <f>IF(N420="nulová",J420,0)</f>
        <v>0</v>
      </c>
      <c r="BJ420" s="16" t="s">
        <v>22</v>
      </c>
      <c r="BK420" s="184">
        <f>ROUND(I420*H420,2)</f>
        <v>0</v>
      </c>
      <c r="BL420" s="16" t="s">
        <v>215</v>
      </c>
      <c r="BM420" s="183" t="s">
        <v>1321</v>
      </c>
    </row>
    <row r="421" spans="1:65" s="2" customFormat="1">
      <c r="A421" s="33"/>
      <c r="B421" s="34"/>
      <c r="C421" s="35"/>
      <c r="D421" s="185" t="s">
        <v>142</v>
      </c>
      <c r="E421" s="35"/>
      <c r="F421" s="186" t="s">
        <v>544</v>
      </c>
      <c r="G421" s="35"/>
      <c r="H421" s="35"/>
      <c r="I421" s="187"/>
      <c r="J421" s="35"/>
      <c r="K421" s="35"/>
      <c r="L421" s="38"/>
      <c r="M421" s="188"/>
      <c r="N421" s="189"/>
      <c r="O421" s="63"/>
      <c r="P421" s="63"/>
      <c r="Q421" s="63"/>
      <c r="R421" s="63"/>
      <c r="S421" s="63"/>
      <c r="T421" s="64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T421" s="16" t="s">
        <v>142</v>
      </c>
      <c r="AU421" s="16" t="s">
        <v>87</v>
      </c>
    </row>
    <row r="422" spans="1:65" s="12" customFormat="1" ht="22.9" customHeight="1">
      <c r="B422" s="156"/>
      <c r="C422" s="157"/>
      <c r="D422" s="158" t="s">
        <v>77</v>
      </c>
      <c r="E422" s="170" t="s">
        <v>1322</v>
      </c>
      <c r="F422" s="170" t="s">
        <v>1323</v>
      </c>
      <c r="G422" s="157"/>
      <c r="H422" s="157"/>
      <c r="I422" s="160"/>
      <c r="J422" s="171">
        <f>BK422</f>
        <v>0</v>
      </c>
      <c r="K422" s="157"/>
      <c r="L422" s="162"/>
      <c r="M422" s="163"/>
      <c r="N422" s="164"/>
      <c r="O422" s="164"/>
      <c r="P422" s="165">
        <f>SUM(P423:P424)</f>
        <v>0</v>
      </c>
      <c r="Q422" s="164"/>
      <c r="R422" s="165">
        <f>SUM(R423:R424)</f>
        <v>0</v>
      </c>
      <c r="S422" s="164"/>
      <c r="T422" s="166">
        <f>SUM(T423:T424)</f>
        <v>0</v>
      </c>
      <c r="AR422" s="167" t="s">
        <v>87</v>
      </c>
      <c r="AT422" s="168" t="s">
        <v>77</v>
      </c>
      <c r="AU422" s="168" t="s">
        <v>22</v>
      </c>
      <c r="AY422" s="167" t="s">
        <v>132</v>
      </c>
      <c r="BK422" s="169">
        <f>SUM(BK423:BK424)</f>
        <v>0</v>
      </c>
    </row>
    <row r="423" spans="1:65" s="2" customFormat="1" ht="24.2" customHeight="1">
      <c r="A423" s="33"/>
      <c r="B423" s="34"/>
      <c r="C423" s="172" t="s">
        <v>1324</v>
      </c>
      <c r="D423" s="172" t="s">
        <v>135</v>
      </c>
      <c r="E423" s="173" t="s">
        <v>1325</v>
      </c>
      <c r="F423" s="174" t="s">
        <v>1326</v>
      </c>
      <c r="G423" s="175" t="s">
        <v>176</v>
      </c>
      <c r="H423" s="176">
        <v>1</v>
      </c>
      <c r="I423" s="177"/>
      <c r="J423" s="178">
        <f>ROUND(I423*H423,2)</f>
        <v>0</v>
      </c>
      <c r="K423" s="174" t="s">
        <v>139</v>
      </c>
      <c r="L423" s="38"/>
      <c r="M423" s="179" t="s">
        <v>20</v>
      </c>
      <c r="N423" s="180" t="s">
        <v>49</v>
      </c>
      <c r="O423" s="63"/>
      <c r="P423" s="181">
        <f>O423*H423</f>
        <v>0</v>
      </c>
      <c r="Q423" s="181">
        <v>0</v>
      </c>
      <c r="R423" s="181">
        <f>Q423*H423</f>
        <v>0</v>
      </c>
      <c r="S423" s="181">
        <v>0</v>
      </c>
      <c r="T423" s="182">
        <f>S423*H423</f>
        <v>0</v>
      </c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R423" s="183" t="s">
        <v>215</v>
      </c>
      <c r="AT423" s="183" t="s">
        <v>135</v>
      </c>
      <c r="AU423" s="183" t="s">
        <v>87</v>
      </c>
      <c r="AY423" s="16" t="s">
        <v>132</v>
      </c>
      <c r="BE423" s="184">
        <f>IF(N423="základní",J423,0)</f>
        <v>0</v>
      </c>
      <c r="BF423" s="184">
        <f>IF(N423="snížená",J423,0)</f>
        <v>0</v>
      </c>
      <c r="BG423" s="184">
        <f>IF(N423="zákl. přenesená",J423,0)</f>
        <v>0</v>
      </c>
      <c r="BH423" s="184">
        <f>IF(N423="sníž. přenesená",J423,0)</f>
        <v>0</v>
      </c>
      <c r="BI423" s="184">
        <f>IF(N423="nulová",J423,0)</f>
        <v>0</v>
      </c>
      <c r="BJ423" s="16" t="s">
        <v>22</v>
      </c>
      <c r="BK423" s="184">
        <f>ROUND(I423*H423,2)</f>
        <v>0</v>
      </c>
      <c r="BL423" s="16" t="s">
        <v>215</v>
      </c>
      <c r="BM423" s="183" t="s">
        <v>1327</v>
      </c>
    </row>
    <row r="424" spans="1:65" s="2" customFormat="1">
      <c r="A424" s="33"/>
      <c r="B424" s="34"/>
      <c r="C424" s="35"/>
      <c r="D424" s="185" t="s">
        <v>142</v>
      </c>
      <c r="E424" s="35"/>
      <c r="F424" s="186" t="s">
        <v>1328</v>
      </c>
      <c r="G424" s="35"/>
      <c r="H424" s="35"/>
      <c r="I424" s="187"/>
      <c r="J424" s="35"/>
      <c r="K424" s="35"/>
      <c r="L424" s="38"/>
      <c r="M424" s="188"/>
      <c r="N424" s="189"/>
      <c r="O424" s="63"/>
      <c r="P424" s="63"/>
      <c r="Q424" s="63"/>
      <c r="R424" s="63"/>
      <c r="S424" s="63"/>
      <c r="T424" s="64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T424" s="16" t="s">
        <v>142</v>
      </c>
      <c r="AU424" s="16" t="s">
        <v>87</v>
      </c>
    </row>
    <row r="425" spans="1:65" s="12" customFormat="1" ht="22.9" customHeight="1">
      <c r="B425" s="156"/>
      <c r="C425" s="157"/>
      <c r="D425" s="158" t="s">
        <v>77</v>
      </c>
      <c r="E425" s="170" t="s">
        <v>1329</v>
      </c>
      <c r="F425" s="170" t="s">
        <v>1330</v>
      </c>
      <c r="G425" s="157"/>
      <c r="H425" s="157"/>
      <c r="I425" s="160"/>
      <c r="J425" s="171">
        <f>BK425</f>
        <v>0</v>
      </c>
      <c r="K425" s="157"/>
      <c r="L425" s="162"/>
      <c r="M425" s="163"/>
      <c r="N425" s="164"/>
      <c r="O425" s="164"/>
      <c r="P425" s="165">
        <f>SUM(P426:P437)</f>
        <v>0</v>
      </c>
      <c r="Q425" s="164"/>
      <c r="R425" s="165">
        <f>SUM(R426:R437)</f>
        <v>3.5500000000000002E-3</v>
      </c>
      <c r="S425" s="164"/>
      <c r="T425" s="166">
        <f>SUM(T426:T437)</f>
        <v>0</v>
      </c>
      <c r="AR425" s="167" t="s">
        <v>87</v>
      </c>
      <c r="AT425" s="168" t="s">
        <v>77</v>
      </c>
      <c r="AU425" s="168" t="s">
        <v>22</v>
      </c>
      <c r="AY425" s="167" t="s">
        <v>132</v>
      </c>
      <c r="BK425" s="169">
        <f>SUM(BK426:BK437)</f>
        <v>0</v>
      </c>
    </row>
    <row r="426" spans="1:65" s="2" customFormat="1" ht="24.2" customHeight="1">
      <c r="A426" s="33"/>
      <c r="B426" s="34"/>
      <c r="C426" s="172" t="s">
        <v>1331</v>
      </c>
      <c r="D426" s="172" t="s">
        <v>135</v>
      </c>
      <c r="E426" s="173" t="s">
        <v>1332</v>
      </c>
      <c r="F426" s="174" t="s">
        <v>1333</v>
      </c>
      <c r="G426" s="175" t="s">
        <v>286</v>
      </c>
      <c r="H426" s="176">
        <v>10</v>
      </c>
      <c r="I426" s="177"/>
      <c r="J426" s="178">
        <f>ROUND(I426*H426,2)</f>
        <v>0</v>
      </c>
      <c r="K426" s="174" t="s">
        <v>139</v>
      </c>
      <c r="L426" s="38"/>
      <c r="M426" s="179" t="s">
        <v>20</v>
      </c>
      <c r="N426" s="180" t="s">
        <v>49</v>
      </c>
      <c r="O426" s="63"/>
      <c r="P426" s="181">
        <f>O426*H426</f>
        <v>0</v>
      </c>
      <c r="Q426" s="181">
        <v>0</v>
      </c>
      <c r="R426" s="181">
        <f>Q426*H426</f>
        <v>0</v>
      </c>
      <c r="S426" s="181">
        <v>0</v>
      </c>
      <c r="T426" s="182">
        <f>S426*H426</f>
        <v>0</v>
      </c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R426" s="183" t="s">
        <v>215</v>
      </c>
      <c r="AT426" s="183" t="s">
        <v>135</v>
      </c>
      <c r="AU426" s="183" t="s">
        <v>87</v>
      </c>
      <c r="AY426" s="16" t="s">
        <v>132</v>
      </c>
      <c r="BE426" s="184">
        <f>IF(N426="základní",J426,0)</f>
        <v>0</v>
      </c>
      <c r="BF426" s="184">
        <f>IF(N426="snížená",J426,0)</f>
        <v>0</v>
      </c>
      <c r="BG426" s="184">
        <f>IF(N426="zákl. přenesená",J426,0)</f>
        <v>0</v>
      </c>
      <c r="BH426" s="184">
        <f>IF(N426="sníž. přenesená",J426,0)</f>
        <v>0</v>
      </c>
      <c r="BI426" s="184">
        <f>IF(N426="nulová",J426,0)</f>
        <v>0</v>
      </c>
      <c r="BJ426" s="16" t="s">
        <v>22</v>
      </c>
      <c r="BK426" s="184">
        <f>ROUND(I426*H426,2)</f>
        <v>0</v>
      </c>
      <c r="BL426" s="16" t="s">
        <v>215</v>
      </c>
      <c r="BM426" s="183" t="s">
        <v>1334</v>
      </c>
    </row>
    <row r="427" spans="1:65" s="2" customFormat="1">
      <c r="A427" s="33"/>
      <c r="B427" s="34"/>
      <c r="C427" s="35"/>
      <c r="D427" s="185" t="s">
        <v>142</v>
      </c>
      <c r="E427" s="35"/>
      <c r="F427" s="186" t="s">
        <v>1335</v>
      </c>
      <c r="G427" s="35"/>
      <c r="H427" s="35"/>
      <c r="I427" s="187"/>
      <c r="J427" s="35"/>
      <c r="K427" s="35"/>
      <c r="L427" s="38"/>
      <c r="M427" s="188"/>
      <c r="N427" s="189"/>
      <c r="O427" s="63"/>
      <c r="P427" s="63"/>
      <c r="Q427" s="63"/>
      <c r="R427" s="63"/>
      <c r="S427" s="63"/>
      <c r="T427" s="64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T427" s="16" t="s">
        <v>142</v>
      </c>
      <c r="AU427" s="16" t="s">
        <v>87</v>
      </c>
    </row>
    <row r="428" spans="1:65" s="2" customFormat="1" ht="16.5" customHeight="1">
      <c r="A428" s="33"/>
      <c r="B428" s="34"/>
      <c r="C428" s="190" t="s">
        <v>1336</v>
      </c>
      <c r="D428" s="190" t="s">
        <v>180</v>
      </c>
      <c r="E428" s="191" t="s">
        <v>1337</v>
      </c>
      <c r="F428" s="192" t="s">
        <v>1338</v>
      </c>
      <c r="G428" s="193" t="s">
        <v>286</v>
      </c>
      <c r="H428" s="194">
        <v>10</v>
      </c>
      <c r="I428" s="195"/>
      <c r="J428" s="196">
        <f>ROUND(I428*H428,2)</f>
        <v>0</v>
      </c>
      <c r="K428" s="192" t="s">
        <v>139</v>
      </c>
      <c r="L428" s="197"/>
      <c r="M428" s="198" t="s">
        <v>20</v>
      </c>
      <c r="N428" s="199" t="s">
        <v>49</v>
      </c>
      <c r="O428" s="63"/>
      <c r="P428" s="181">
        <f>O428*H428</f>
        <v>0</v>
      </c>
      <c r="Q428" s="181">
        <v>9.7E-5</v>
      </c>
      <c r="R428" s="181">
        <f>Q428*H428</f>
        <v>9.6999999999999994E-4</v>
      </c>
      <c r="S428" s="181">
        <v>0</v>
      </c>
      <c r="T428" s="182">
        <f>S428*H428</f>
        <v>0</v>
      </c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R428" s="183" t="s">
        <v>304</v>
      </c>
      <c r="AT428" s="183" t="s">
        <v>180</v>
      </c>
      <c r="AU428" s="183" t="s">
        <v>87</v>
      </c>
      <c r="AY428" s="16" t="s">
        <v>132</v>
      </c>
      <c r="BE428" s="184">
        <f>IF(N428="základní",J428,0)</f>
        <v>0</v>
      </c>
      <c r="BF428" s="184">
        <f>IF(N428="snížená",J428,0)</f>
        <v>0</v>
      </c>
      <c r="BG428" s="184">
        <f>IF(N428="zákl. přenesená",J428,0)</f>
        <v>0</v>
      </c>
      <c r="BH428" s="184">
        <f>IF(N428="sníž. přenesená",J428,0)</f>
        <v>0</v>
      </c>
      <c r="BI428" s="184">
        <f>IF(N428="nulová",J428,0)</f>
        <v>0</v>
      </c>
      <c r="BJ428" s="16" t="s">
        <v>22</v>
      </c>
      <c r="BK428" s="184">
        <f>ROUND(I428*H428,2)</f>
        <v>0</v>
      </c>
      <c r="BL428" s="16" t="s">
        <v>215</v>
      </c>
      <c r="BM428" s="183" t="s">
        <v>1339</v>
      </c>
    </row>
    <row r="429" spans="1:65" s="2" customFormat="1" ht="24.2" customHeight="1">
      <c r="A429" s="33"/>
      <c r="B429" s="34"/>
      <c r="C429" s="172" t="s">
        <v>1340</v>
      </c>
      <c r="D429" s="172" t="s">
        <v>135</v>
      </c>
      <c r="E429" s="173" t="s">
        <v>1341</v>
      </c>
      <c r="F429" s="174" t="s">
        <v>1342</v>
      </c>
      <c r="G429" s="175" t="s">
        <v>286</v>
      </c>
      <c r="H429" s="176">
        <v>10</v>
      </c>
      <c r="I429" s="177"/>
      <c r="J429" s="178">
        <f>ROUND(I429*H429,2)</f>
        <v>0</v>
      </c>
      <c r="K429" s="174" t="s">
        <v>139</v>
      </c>
      <c r="L429" s="38"/>
      <c r="M429" s="179" t="s">
        <v>20</v>
      </c>
      <c r="N429" s="180" t="s">
        <v>49</v>
      </c>
      <c r="O429" s="63"/>
      <c r="P429" s="181">
        <f>O429*H429</f>
        <v>0</v>
      </c>
      <c r="Q429" s="181">
        <v>0</v>
      </c>
      <c r="R429" s="181">
        <f>Q429*H429</f>
        <v>0</v>
      </c>
      <c r="S429" s="181">
        <v>0</v>
      </c>
      <c r="T429" s="182">
        <f>S429*H429</f>
        <v>0</v>
      </c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R429" s="183" t="s">
        <v>215</v>
      </c>
      <c r="AT429" s="183" t="s">
        <v>135</v>
      </c>
      <c r="AU429" s="183" t="s">
        <v>87</v>
      </c>
      <c r="AY429" s="16" t="s">
        <v>132</v>
      </c>
      <c r="BE429" s="184">
        <f>IF(N429="základní",J429,0)</f>
        <v>0</v>
      </c>
      <c r="BF429" s="184">
        <f>IF(N429="snížená",J429,0)</f>
        <v>0</v>
      </c>
      <c r="BG429" s="184">
        <f>IF(N429="zákl. přenesená",J429,0)</f>
        <v>0</v>
      </c>
      <c r="BH429" s="184">
        <f>IF(N429="sníž. přenesená",J429,0)</f>
        <v>0</v>
      </c>
      <c r="BI429" s="184">
        <f>IF(N429="nulová",J429,0)</f>
        <v>0</v>
      </c>
      <c r="BJ429" s="16" t="s">
        <v>22</v>
      </c>
      <c r="BK429" s="184">
        <f>ROUND(I429*H429,2)</f>
        <v>0</v>
      </c>
      <c r="BL429" s="16" t="s">
        <v>215</v>
      </c>
      <c r="BM429" s="183" t="s">
        <v>1343</v>
      </c>
    </row>
    <row r="430" spans="1:65" s="2" customFormat="1">
      <c r="A430" s="33"/>
      <c r="B430" s="34"/>
      <c r="C430" s="35"/>
      <c r="D430" s="185" t="s">
        <v>142</v>
      </c>
      <c r="E430" s="35"/>
      <c r="F430" s="186" t="s">
        <v>1344</v>
      </c>
      <c r="G430" s="35"/>
      <c r="H430" s="35"/>
      <c r="I430" s="187"/>
      <c r="J430" s="35"/>
      <c r="K430" s="35"/>
      <c r="L430" s="38"/>
      <c r="M430" s="188"/>
      <c r="N430" s="189"/>
      <c r="O430" s="63"/>
      <c r="P430" s="63"/>
      <c r="Q430" s="63"/>
      <c r="R430" s="63"/>
      <c r="S430" s="63"/>
      <c r="T430" s="64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T430" s="16" t="s">
        <v>142</v>
      </c>
      <c r="AU430" s="16" t="s">
        <v>87</v>
      </c>
    </row>
    <row r="431" spans="1:65" s="2" customFormat="1" ht="16.5" customHeight="1">
      <c r="A431" s="33"/>
      <c r="B431" s="34"/>
      <c r="C431" s="190" t="s">
        <v>1345</v>
      </c>
      <c r="D431" s="190" t="s">
        <v>180</v>
      </c>
      <c r="E431" s="191" t="s">
        <v>1346</v>
      </c>
      <c r="F431" s="192" t="s">
        <v>1347</v>
      </c>
      <c r="G431" s="193" t="s">
        <v>286</v>
      </c>
      <c r="H431" s="194">
        <v>10</v>
      </c>
      <c r="I431" s="195"/>
      <c r="J431" s="196">
        <f>ROUND(I431*H431,2)</f>
        <v>0</v>
      </c>
      <c r="K431" s="192" t="s">
        <v>139</v>
      </c>
      <c r="L431" s="197"/>
      <c r="M431" s="198" t="s">
        <v>20</v>
      </c>
      <c r="N431" s="199" t="s">
        <v>49</v>
      </c>
      <c r="O431" s="63"/>
      <c r="P431" s="181">
        <f>O431*H431</f>
        <v>0</v>
      </c>
      <c r="Q431" s="181">
        <v>1.6000000000000001E-4</v>
      </c>
      <c r="R431" s="181">
        <f>Q431*H431</f>
        <v>1.6000000000000001E-3</v>
      </c>
      <c r="S431" s="181">
        <v>0</v>
      </c>
      <c r="T431" s="182">
        <f>S431*H431</f>
        <v>0</v>
      </c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R431" s="183" t="s">
        <v>304</v>
      </c>
      <c r="AT431" s="183" t="s">
        <v>180</v>
      </c>
      <c r="AU431" s="183" t="s">
        <v>87</v>
      </c>
      <c r="AY431" s="16" t="s">
        <v>132</v>
      </c>
      <c r="BE431" s="184">
        <f>IF(N431="základní",J431,0)</f>
        <v>0</v>
      </c>
      <c r="BF431" s="184">
        <f>IF(N431="snížená",J431,0)</f>
        <v>0</v>
      </c>
      <c r="BG431" s="184">
        <f>IF(N431="zákl. přenesená",J431,0)</f>
        <v>0</v>
      </c>
      <c r="BH431" s="184">
        <f>IF(N431="sníž. přenesená",J431,0)</f>
        <v>0</v>
      </c>
      <c r="BI431" s="184">
        <f>IF(N431="nulová",J431,0)</f>
        <v>0</v>
      </c>
      <c r="BJ431" s="16" t="s">
        <v>22</v>
      </c>
      <c r="BK431" s="184">
        <f>ROUND(I431*H431,2)</f>
        <v>0</v>
      </c>
      <c r="BL431" s="16" t="s">
        <v>215</v>
      </c>
      <c r="BM431" s="183" t="s">
        <v>1348</v>
      </c>
    </row>
    <row r="432" spans="1:65" s="2" customFormat="1" ht="24.2" customHeight="1">
      <c r="A432" s="33"/>
      <c r="B432" s="34"/>
      <c r="C432" s="172" t="s">
        <v>1349</v>
      </c>
      <c r="D432" s="172" t="s">
        <v>135</v>
      </c>
      <c r="E432" s="173" t="s">
        <v>1350</v>
      </c>
      <c r="F432" s="174" t="s">
        <v>1351</v>
      </c>
      <c r="G432" s="175" t="s">
        <v>176</v>
      </c>
      <c r="H432" s="176">
        <v>2</v>
      </c>
      <c r="I432" s="177"/>
      <c r="J432" s="178">
        <f>ROUND(I432*H432,2)</f>
        <v>0</v>
      </c>
      <c r="K432" s="174" t="s">
        <v>139</v>
      </c>
      <c r="L432" s="38"/>
      <c r="M432" s="179" t="s">
        <v>20</v>
      </c>
      <c r="N432" s="180" t="s">
        <v>49</v>
      </c>
      <c r="O432" s="63"/>
      <c r="P432" s="181">
        <f>O432*H432</f>
        <v>0</v>
      </c>
      <c r="Q432" s="181">
        <v>0</v>
      </c>
      <c r="R432" s="181">
        <f>Q432*H432</f>
        <v>0</v>
      </c>
      <c r="S432" s="181">
        <v>0</v>
      </c>
      <c r="T432" s="182">
        <f>S432*H432</f>
        <v>0</v>
      </c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R432" s="183" t="s">
        <v>215</v>
      </c>
      <c r="AT432" s="183" t="s">
        <v>135</v>
      </c>
      <c r="AU432" s="183" t="s">
        <v>87</v>
      </c>
      <c r="AY432" s="16" t="s">
        <v>132</v>
      </c>
      <c r="BE432" s="184">
        <f>IF(N432="základní",J432,0)</f>
        <v>0</v>
      </c>
      <c r="BF432" s="184">
        <f>IF(N432="snížená",J432,0)</f>
        <v>0</v>
      </c>
      <c r="BG432" s="184">
        <f>IF(N432="zákl. přenesená",J432,0)</f>
        <v>0</v>
      </c>
      <c r="BH432" s="184">
        <f>IF(N432="sníž. přenesená",J432,0)</f>
        <v>0</v>
      </c>
      <c r="BI432" s="184">
        <f>IF(N432="nulová",J432,0)</f>
        <v>0</v>
      </c>
      <c r="BJ432" s="16" t="s">
        <v>22</v>
      </c>
      <c r="BK432" s="184">
        <f>ROUND(I432*H432,2)</f>
        <v>0</v>
      </c>
      <c r="BL432" s="16" t="s">
        <v>215</v>
      </c>
      <c r="BM432" s="183" t="s">
        <v>1352</v>
      </c>
    </row>
    <row r="433" spans="1:65" s="2" customFormat="1">
      <c r="A433" s="33"/>
      <c r="B433" s="34"/>
      <c r="C433" s="35"/>
      <c r="D433" s="185" t="s">
        <v>142</v>
      </c>
      <c r="E433" s="35"/>
      <c r="F433" s="186" t="s">
        <v>1353</v>
      </c>
      <c r="G433" s="35"/>
      <c r="H433" s="35"/>
      <c r="I433" s="187"/>
      <c r="J433" s="35"/>
      <c r="K433" s="35"/>
      <c r="L433" s="38"/>
      <c r="M433" s="188"/>
      <c r="N433" s="189"/>
      <c r="O433" s="63"/>
      <c r="P433" s="63"/>
      <c r="Q433" s="63"/>
      <c r="R433" s="63"/>
      <c r="S433" s="63"/>
      <c r="T433" s="64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T433" s="16" t="s">
        <v>142</v>
      </c>
      <c r="AU433" s="16" t="s">
        <v>87</v>
      </c>
    </row>
    <row r="434" spans="1:65" s="2" customFormat="1" ht="16.5" customHeight="1">
      <c r="A434" s="33"/>
      <c r="B434" s="34"/>
      <c r="C434" s="190" t="s">
        <v>1354</v>
      </c>
      <c r="D434" s="190" t="s">
        <v>180</v>
      </c>
      <c r="E434" s="191" t="s">
        <v>1355</v>
      </c>
      <c r="F434" s="192" t="s">
        <v>1356</v>
      </c>
      <c r="G434" s="193" t="s">
        <v>176</v>
      </c>
      <c r="H434" s="194">
        <v>2</v>
      </c>
      <c r="I434" s="195"/>
      <c r="J434" s="196">
        <f>ROUND(I434*H434,2)</f>
        <v>0</v>
      </c>
      <c r="K434" s="192" t="s">
        <v>139</v>
      </c>
      <c r="L434" s="197"/>
      <c r="M434" s="198" t="s">
        <v>20</v>
      </c>
      <c r="N434" s="199" t="s">
        <v>49</v>
      </c>
      <c r="O434" s="63"/>
      <c r="P434" s="181">
        <f>O434*H434</f>
        <v>0</v>
      </c>
      <c r="Q434" s="181">
        <v>2.8E-5</v>
      </c>
      <c r="R434" s="181">
        <f>Q434*H434</f>
        <v>5.5999999999999999E-5</v>
      </c>
      <c r="S434" s="181">
        <v>0</v>
      </c>
      <c r="T434" s="182">
        <f>S434*H434</f>
        <v>0</v>
      </c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R434" s="183" t="s">
        <v>304</v>
      </c>
      <c r="AT434" s="183" t="s">
        <v>180</v>
      </c>
      <c r="AU434" s="183" t="s">
        <v>87</v>
      </c>
      <c r="AY434" s="16" t="s">
        <v>132</v>
      </c>
      <c r="BE434" s="184">
        <f>IF(N434="základní",J434,0)</f>
        <v>0</v>
      </c>
      <c r="BF434" s="184">
        <f>IF(N434="snížená",J434,0)</f>
        <v>0</v>
      </c>
      <c r="BG434" s="184">
        <f>IF(N434="zákl. přenesená",J434,0)</f>
        <v>0</v>
      </c>
      <c r="BH434" s="184">
        <f>IF(N434="sníž. přenesená",J434,0)</f>
        <v>0</v>
      </c>
      <c r="BI434" s="184">
        <f>IF(N434="nulová",J434,0)</f>
        <v>0</v>
      </c>
      <c r="BJ434" s="16" t="s">
        <v>22</v>
      </c>
      <c r="BK434" s="184">
        <f>ROUND(I434*H434,2)</f>
        <v>0</v>
      </c>
      <c r="BL434" s="16" t="s">
        <v>215</v>
      </c>
      <c r="BM434" s="183" t="s">
        <v>1357</v>
      </c>
    </row>
    <row r="435" spans="1:65" s="2" customFormat="1" ht="24.2" customHeight="1">
      <c r="A435" s="33"/>
      <c r="B435" s="34"/>
      <c r="C435" s="172" t="s">
        <v>1358</v>
      </c>
      <c r="D435" s="172" t="s">
        <v>135</v>
      </c>
      <c r="E435" s="173" t="s">
        <v>1359</v>
      </c>
      <c r="F435" s="174" t="s">
        <v>1360</v>
      </c>
      <c r="G435" s="175" t="s">
        <v>176</v>
      </c>
      <c r="H435" s="176">
        <v>7</v>
      </c>
      <c r="I435" s="177"/>
      <c r="J435" s="178">
        <f>ROUND(I435*H435,2)</f>
        <v>0</v>
      </c>
      <c r="K435" s="174" t="s">
        <v>139</v>
      </c>
      <c r="L435" s="38"/>
      <c r="M435" s="179" t="s">
        <v>20</v>
      </c>
      <c r="N435" s="180" t="s">
        <v>49</v>
      </c>
      <c r="O435" s="63"/>
      <c r="P435" s="181">
        <f>O435*H435</f>
        <v>0</v>
      </c>
      <c r="Q435" s="181">
        <v>0</v>
      </c>
      <c r="R435" s="181">
        <f>Q435*H435</f>
        <v>0</v>
      </c>
      <c r="S435" s="181">
        <v>0</v>
      </c>
      <c r="T435" s="182">
        <f>S435*H435</f>
        <v>0</v>
      </c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R435" s="183" t="s">
        <v>215</v>
      </c>
      <c r="AT435" s="183" t="s">
        <v>135</v>
      </c>
      <c r="AU435" s="183" t="s">
        <v>87</v>
      </c>
      <c r="AY435" s="16" t="s">
        <v>132</v>
      </c>
      <c r="BE435" s="184">
        <f>IF(N435="základní",J435,0)</f>
        <v>0</v>
      </c>
      <c r="BF435" s="184">
        <f>IF(N435="snížená",J435,0)</f>
        <v>0</v>
      </c>
      <c r="BG435" s="184">
        <f>IF(N435="zákl. přenesená",J435,0)</f>
        <v>0</v>
      </c>
      <c r="BH435" s="184">
        <f>IF(N435="sníž. přenesená",J435,0)</f>
        <v>0</v>
      </c>
      <c r="BI435" s="184">
        <f>IF(N435="nulová",J435,0)</f>
        <v>0</v>
      </c>
      <c r="BJ435" s="16" t="s">
        <v>22</v>
      </c>
      <c r="BK435" s="184">
        <f>ROUND(I435*H435,2)</f>
        <v>0</v>
      </c>
      <c r="BL435" s="16" t="s">
        <v>215</v>
      </c>
      <c r="BM435" s="183" t="s">
        <v>1361</v>
      </c>
    </row>
    <row r="436" spans="1:65" s="2" customFormat="1">
      <c r="A436" s="33"/>
      <c r="B436" s="34"/>
      <c r="C436" s="35"/>
      <c r="D436" s="185" t="s">
        <v>142</v>
      </c>
      <c r="E436" s="35"/>
      <c r="F436" s="186" t="s">
        <v>1362</v>
      </c>
      <c r="G436" s="35"/>
      <c r="H436" s="35"/>
      <c r="I436" s="187"/>
      <c r="J436" s="35"/>
      <c r="K436" s="35"/>
      <c r="L436" s="38"/>
      <c r="M436" s="188"/>
      <c r="N436" s="189"/>
      <c r="O436" s="63"/>
      <c r="P436" s="63"/>
      <c r="Q436" s="63"/>
      <c r="R436" s="63"/>
      <c r="S436" s="63"/>
      <c r="T436" s="64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T436" s="16" t="s">
        <v>142</v>
      </c>
      <c r="AU436" s="16" t="s">
        <v>87</v>
      </c>
    </row>
    <row r="437" spans="1:65" s="2" customFormat="1" ht="21.75" customHeight="1">
      <c r="A437" s="33"/>
      <c r="B437" s="34"/>
      <c r="C437" s="190" t="s">
        <v>1363</v>
      </c>
      <c r="D437" s="190" t="s">
        <v>180</v>
      </c>
      <c r="E437" s="191" t="s">
        <v>1364</v>
      </c>
      <c r="F437" s="192" t="s">
        <v>1365</v>
      </c>
      <c r="G437" s="193" t="s">
        <v>176</v>
      </c>
      <c r="H437" s="194">
        <v>7</v>
      </c>
      <c r="I437" s="195"/>
      <c r="J437" s="196">
        <f>ROUND(I437*H437,2)</f>
        <v>0</v>
      </c>
      <c r="K437" s="192" t="s">
        <v>139</v>
      </c>
      <c r="L437" s="197"/>
      <c r="M437" s="198" t="s">
        <v>20</v>
      </c>
      <c r="N437" s="199" t="s">
        <v>49</v>
      </c>
      <c r="O437" s="63"/>
      <c r="P437" s="181">
        <f>O437*H437</f>
        <v>0</v>
      </c>
      <c r="Q437" s="181">
        <v>1.3200000000000001E-4</v>
      </c>
      <c r="R437" s="181">
        <f>Q437*H437</f>
        <v>9.2400000000000013E-4</v>
      </c>
      <c r="S437" s="181">
        <v>0</v>
      </c>
      <c r="T437" s="182">
        <f>S437*H437</f>
        <v>0</v>
      </c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R437" s="183" t="s">
        <v>304</v>
      </c>
      <c r="AT437" s="183" t="s">
        <v>180</v>
      </c>
      <c r="AU437" s="183" t="s">
        <v>87</v>
      </c>
      <c r="AY437" s="16" t="s">
        <v>132</v>
      </c>
      <c r="BE437" s="184">
        <f>IF(N437="základní",J437,0)</f>
        <v>0</v>
      </c>
      <c r="BF437" s="184">
        <f>IF(N437="snížená",J437,0)</f>
        <v>0</v>
      </c>
      <c r="BG437" s="184">
        <f>IF(N437="zákl. přenesená",J437,0)</f>
        <v>0</v>
      </c>
      <c r="BH437" s="184">
        <f>IF(N437="sníž. přenesená",J437,0)</f>
        <v>0</v>
      </c>
      <c r="BI437" s="184">
        <f>IF(N437="nulová",J437,0)</f>
        <v>0</v>
      </c>
      <c r="BJ437" s="16" t="s">
        <v>22</v>
      </c>
      <c r="BK437" s="184">
        <f>ROUND(I437*H437,2)</f>
        <v>0</v>
      </c>
      <c r="BL437" s="16" t="s">
        <v>215</v>
      </c>
      <c r="BM437" s="183" t="s">
        <v>1366</v>
      </c>
    </row>
    <row r="438" spans="1:65" s="12" customFormat="1" ht="22.9" customHeight="1">
      <c r="B438" s="156"/>
      <c r="C438" s="157"/>
      <c r="D438" s="158" t="s">
        <v>77</v>
      </c>
      <c r="E438" s="170" t="s">
        <v>1367</v>
      </c>
      <c r="F438" s="170" t="s">
        <v>1368</v>
      </c>
      <c r="G438" s="157"/>
      <c r="H438" s="157"/>
      <c r="I438" s="160"/>
      <c r="J438" s="171">
        <f>BK438</f>
        <v>0</v>
      </c>
      <c r="K438" s="157"/>
      <c r="L438" s="162"/>
      <c r="M438" s="163"/>
      <c r="N438" s="164"/>
      <c r="O438" s="164"/>
      <c r="P438" s="165">
        <f>SUM(P439:P449)</f>
        <v>0</v>
      </c>
      <c r="Q438" s="164"/>
      <c r="R438" s="165">
        <f>SUM(R439:R449)</f>
        <v>9.5399999999999999E-4</v>
      </c>
      <c r="S438" s="164"/>
      <c r="T438" s="166">
        <f>SUM(T439:T449)</f>
        <v>0</v>
      </c>
      <c r="AR438" s="167" t="s">
        <v>87</v>
      </c>
      <c r="AT438" s="168" t="s">
        <v>77</v>
      </c>
      <c r="AU438" s="168" t="s">
        <v>22</v>
      </c>
      <c r="AY438" s="167" t="s">
        <v>132</v>
      </c>
      <c r="BK438" s="169">
        <f>SUM(BK439:BK449)</f>
        <v>0</v>
      </c>
    </row>
    <row r="439" spans="1:65" s="2" customFormat="1" ht="24.2" customHeight="1">
      <c r="A439" s="33"/>
      <c r="B439" s="34"/>
      <c r="C439" s="172" t="s">
        <v>1369</v>
      </c>
      <c r="D439" s="172" t="s">
        <v>135</v>
      </c>
      <c r="E439" s="173" t="s">
        <v>1370</v>
      </c>
      <c r="F439" s="174" t="s">
        <v>1371</v>
      </c>
      <c r="G439" s="175" t="s">
        <v>176</v>
      </c>
      <c r="H439" s="176">
        <v>1</v>
      </c>
      <c r="I439" s="177"/>
      <c r="J439" s="178">
        <f>ROUND(I439*H439,2)</f>
        <v>0</v>
      </c>
      <c r="K439" s="174" t="s">
        <v>139</v>
      </c>
      <c r="L439" s="38"/>
      <c r="M439" s="179" t="s">
        <v>20</v>
      </c>
      <c r="N439" s="180" t="s">
        <v>49</v>
      </c>
      <c r="O439" s="63"/>
      <c r="P439" s="181">
        <f>O439*H439</f>
        <v>0</v>
      </c>
      <c r="Q439" s="181">
        <v>0</v>
      </c>
      <c r="R439" s="181">
        <f>Q439*H439</f>
        <v>0</v>
      </c>
      <c r="S439" s="181">
        <v>0</v>
      </c>
      <c r="T439" s="182">
        <f>S439*H439</f>
        <v>0</v>
      </c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R439" s="183" t="s">
        <v>215</v>
      </c>
      <c r="AT439" s="183" t="s">
        <v>135</v>
      </c>
      <c r="AU439" s="183" t="s">
        <v>87</v>
      </c>
      <c r="AY439" s="16" t="s">
        <v>132</v>
      </c>
      <c r="BE439" s="184">
        <f>IF(N439="základní",J439,0)</f>
        <v>0</v>
      </c>
      <c r="BF439" s="184">
        <f>IF(N439="snížená",J439,0)</f>
        <v>0</v>
      </c>
      <c r="BG439" s="184">
        <f>IF(N439="zákl. přenesená",J439,0)</f>
        <v>0</v>
      </c>
      <c r="BH439" s="184">
        <f>IF(N439="sníž. přenesená",J439,0)</f>
        <v>0</v>
      </c>
      <c r="BI439" s="184">
        <f>IF(N439="nulová",J439,0)</f>
        <v>0</v>
      </c>
      <c r="BJ439" s="16" t="s">
        <v>22</v>
      </c>
      <c r="BK439" s="184">
        <f>ROUND(I439*H439,2)</f>
        <v>0</v>
      </c>
      <c r="BL439" s="16" t="s">
        <v>215</v>
      </c>
      <c r="BM439" s="183" t="s">
        <v>1372</v>
      </c>
    </row>
    <row r="440" spans="1:65" s="2" customFormat="1">
      <c r="A440" s="33"/>
      <c r="B440" s="34"/>
      <c r="C440" s="35"/>
      <c r="D440" s="185" t="s">
        <v>142</v>
      </c>
      <c r="E440" s="35"/>
      <c r="F440" s="186" t="s">
        <v>1373</v>
      </c>
      <c r="G440" s="35"/>
      <c r="H440" s="35"/>
      <c r="I440" s="187"/>
      <c r="J440" s="35"/>
      <c r="K440" s="35"/>
      <c r="L440" s="38"/>
      <c r="M440" s="188"/>
      <c r="N440" s="189"/>
      <c r="O440" s="63"/>
      <c r="P440" s="63"/>
      <c r="Q440" s="63"/>
      <c r="R440" s="63"/>
      <c r="S440" s="63"/>
      <c r="T440" s="64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T440" s="16" t="s">
        <v>142</v>
      </c>
      <c r="AU440" s="16" t="s">
        <v>87</v>
      </c>
    </row>
    <row r="441" spans="1:65" s="2" customFormat="1" ht="16.5" customHeight="1">
      <c r="A441" s="33"/>
      <c r="B441" s="34"/>
      <c r="C441" s="190" t="s">
        <v>1374</v>
      </c>
      <c r="D441" s="190" t="s">
        <v>180</v>
      </c>
      <c r="E441" s="191" t="s">
        <v>1375</v>
      </c>
      <c r="F441" s="192" t="s">
        <v>1376</v>
      </c>
      <c r="G441" s="193" t="s">
        <v>176</v>
      </c>
      <c r="H441" s="194">
        <v>1</v>
      </c>
      <c r="I441" s="195"/>
      <c r="J441" s="196">
        <f>ROUND(I441*H441,2)</f>
        <v>0</v>
      </c>
      <c r="K441" s="192" t="s">
        <v>139</v>
      </c>
      <c r="L441" s="197"/>
      <c r="M441" s="198" t="s">
        <v>20</v>
      </c>
      <c r="N441" s="199" t="s">
        <v>49</v>
      </c>
      <c r="O441" s="63"/>
      <c r="P441" s="181">
        <f>O441*H441</f>
        <v>0</v>
      </c>
      <c r="Q441" s="181">
        <v>5.0000000000000002E-5</v>
      </c>
      <c r="R441" s="181">
        <f>Q441*H441</f>
        <v>5.0000000000000002E-5</v>
      </c>
      <c r="S441" s="181">
        <v>0</v>
      </c>
      <c r="T441" s="182">
        <f>S441*H441</f>
        <v>0</v>
      </c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R441" s="183" t="s">
        <v>304</v>
      </c>
      <c r="AT441" s="183" t="s">
        <v>180</v>
      </c>
      <c r="AU441" s="183" t="s">
        <v>87</v>
      </c>
      <c r="AY441" s="16" t="s">
        <v>132</v>
      </c>
      <c r="BE441" s="184">
        <f>IF(N441="základní",J441,0)</f>
        <v>0</v>
      </c>
      <c r="BF441" s="184">
        <f>IF(N441="snížená",J441,0)</f>
        <v>0</v>
      </c>
      <c r="BG441" s="184">
        <f>IF(N441="zákl. přenesená",J441,0)</f>
        <v>0</v>
      </c>
      <c r="BH441" s="184">
        <f>IF(N441="sníž. přenesená",J441,0)</f>
        <v>0</v>
      </c>
      <c r="BI441" s="184">
        <f>IF(N441="nulová",J441,0)</f>
        <v>0</v>
      </c>
      <c r="BJ441" s="16" t="s">
        <v>22</v>
      </c>
      <c r="BK441" s="184">
        <f>ROUND(I441*H441,2)</f>
        <v>0</v>
      </c>
      <c r="BL441" s="16" t="s">
        <v>215</v>
      </c>
      <c r="BM441" s="183" t="s">
        <v>1377</v>
      </c>
    </row>
    <row r="442" spans="1:65" s="2" customFormat="1" ht="16.5" customHeight="1">
      <c r="A442" s="33"/>
      <c r="B442" s="34"/>
      <c r="C442" s="190" t="s">
        <v>1378</v>
      </c>
      <c r="D442" s="190" t="s">
        <v>180</v>
      </c>
      <c r="E442" s="191" t="s">
        <v>1379</v>
      </c>
      <c r="F442" s="192" t="s">
        <v>1380</v>
      </c>
      <c r="G442" s="193" t="s">
        <v>176</v>
      </c>
      <c r="H442" s="194">
        <v>1</v>
      </c>
      <c r="I442" s="195"/>
      <c r="J442" s="196">
        <f>ROUND(I442*H442,2)</f>
        <v>0</v>
      </c>
      <c r="K442" s="192" t="s">
        <v>139</v>
      </c>
      <c r="L442" s="197"/>
      <c r="M442" s="198" t="s">
        <v>20</v>
      </c>
      <c r="N442" s="199" t="s">
        <v>49</v>
      </c>
      <c r="O442" s="63"/>
      <c r="P442" s="181">
        <f>O442*H442</f>
        <v>0</v>
      </c>
      <c r="Q442" s="181">
        <v>5.0000000000000002E-5</v>
      </c>
      <c r="R442" s="181">
        <f>Q442*H442</f>
        <v>5.0000000000000002E-5</v>
      </c>
      <c r="S442" s="181">
        <v>0</v>
      </c>
      <c r="T442" s="182">
        <f>S442*H442</f>
        <v>0</v>
      </c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R442" s="183" t="s">
        <v>304</v>
      </c>
      <c r="AT442" s="183" t="s">
        <v>180</v>
      </c>
      <c r="AU442" s="183" t="s">
        <v>87</v>
      </c>
      <c r="AY442" s="16" t="s">
        <v>132</v>
      </c>
      <c r="BE442" s="184">
        <f>IF(N442="základní",J442,0)</f>
        <v>0</v>
      </c>
      <c r="BF442" s="184">
        <f>IF(N442="snížená",J442,0)</f>
        <v>0</v>
      </c>
      <c r="BG442" s="184">
        <f>IF(N442="zákl. přenesená",J442,0)</f>
        <v>0</v>
      </c>
      <c r="BH442" s="184">
        <f>IF(N442="sníž. přenesená",J442,0)</f>
        <v>0</v>
      </c>
      <c r="BI442" s="184">
        <f>IF(N442="nulová",J442,0)</f>
        <v>0</v>
      </c>
      <c r="BJ442" s="16" t="s">
        <v>22</v>
      </c>
      <c r="BK442" s="184">
        <f>ROUND(I442*H442,2)</f>
        <v>0</v>
      </c>
      <c r="BL442" s="16" t="s">
        <v>215</v>
      </c>
      <c r="BM442" s="183" t="s">
        <v>1381</v>
      </c>
    </row>
    <row r="443" spans="1:65" s="2" customFormat="1" ht="16.5" customHeight="1">
      <c r="A443" s="33"/>
      <c r="B443" s="34"/>
      <c r="C443" s="190" t="s">
        <v>1382</v>
      </c>
      <c r="D443" s="190" t="s">
        <v>180</v>
      </c>
      <c r="E443" s="191" t="s">
        <v>1383</v>
      </c>
      <c r="F443" s="192" t="s">
        <v>1384</v>
      </c>
      <c r="G443" s="193" t="s">
        <v>176</v>
      </c>
      <c r="H443" s="194">
        <v>1</v>
      </c>
      <c r="I443" s="195"/>
      <c r="J443" s="196">
        <f>ROUND(I443*H443,2)</f>
        <v>0</v>
      </c>
      <c r="K443" s="192" t="s">
        <v>139</v>
      </c>
      <c r="L443" s="197"/>
      <c r="M443" s="198" t="s">
        <v>20</v>
      </c>
      <c r="N443" s="199" t="s">
        <v>49</v>
      </c>
      <c r="O443" s="63"/>
      <c r="P443" s="181">
        <f>O443*H443</f>
        <v>0</v>
      </c>
      <c r="Q443" s="181">
        <v>5.3999999999999998E-5</v>
      </c>
      <c r="R443" s="181">
        <f>Q443*H443</f>
        <v>5.3999999999999998E-5</v>
      </c>
      <c r="S443" s="181">
        <v>0</v>
      </c>
      <c r="T443" s="182">
        <f>S443*H443</f>
        <v>0</v>
      </c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R443" s="183" t="s">
        <v>304</v>
      </c>
      <c r="AT443" s="183" t="s">
        <v>180</v>
      </c>
      <c r="AU443" s="183" t="s">
        <v>87</v>
      </c>
      <c r="AY443" s="16" t="s">
        <v>132</v>
      </c>
      <c r="BE443" s="184">
        <f>IF(N443="základní",J443,0)</f>
        <v>0</v>
      </c>
      <c r="BF443" s="184">
        <f>IF(N443="snížená",J443,0)</f>
        <v>0</v>
      </c>
      <c r="BG443" s="184">
        <f>IF(N443="zákl. přenesená",J443,0)</f>
        <v>0</v>
      </c>
      <c r="BH443" s="184">
        <f>IF(N443="sníž. přenesená",J443,0)</f>
        <v>0</v>
      </c>
      <c r="BI443" s="184">
        <f>IF(N443="nulová",J443,0)</f>
        <v>0</v>
      </c>
      <c r="BJ443" s="16" t="s">
        <v>22</v>
      </c>
      <c r="BK443" s="184">
        <f>ROUND(I443*H443,2)</f>
        <v>0</v>
      </c>
      <c r="BL443" s="16" t="s">
        <v>215</v>
      </c>
      <c r="BM443" s="183" t="s">
        <v>1385</v>
      </c>
    </row>
    <row r="444" spans="1:65" s="2" customFormat="1" ht="16.5" customHeight="1">
      <c r="A444" s="33"/>
      <c r="B444" s="34"/>
      <c r="C444" s="172" t="s">
        <v>1386</v>
      </c>
      <c r="D444" s="172" t="s">
        <v>135</v>
      </c>
      <c r="E444" s="173" t="s">
        <v>1387</v>
      </c>
      <c r="F444" s="174" t="s">
        <v>1388</v>
      </c>
      <c r="G444" s="175" t="s">
        <v>176</v>
      </c>
      <c r="H444" s="176">
        <v>1</v>
      </c>
      <c r="I444" s="177"/>
      <c r="J444" s="178">
        <f>ROUND(I444*H444,2)</f>
        <v>0</v>
      </c>
      <c r="K444" s="174" t="s">
        <v>139</v>
      </c>
      <c r="L444" s="38"/>
      <c r="M444" s="179" t="s">
        <v>20</v>
      </c>
      <c r="N444" s="180" t="s">
        <v>49</v>
      </c>
      <c r="O444" s="63"/>
      <c r="P444" s="181">
        <f>O444*H444</f>
        <v>0</v>
      </c>
      <c r="Q444" s="181">
        <v>0</v>
      </c>
      <c r="R444" s="181">
        <f>Q444*H444</f>
        <v>0</v>
      </c>
      <c r="S444" s="181">
        <v>0</v>
      </c>
      <c r="T444" s="182">
        <f>S444*H444</f>
        <v>0</v>
      </c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R444" s="183" t="s">
        <v>215</v>
      </c>
      <c r="AT444" s="183" t="s">
        <v>135</v>
      </c>
      <c r="AU444" s="183" t="s">
        <v>87</v>
      </c>
      <c r="AY444" s="16" t="s">
        <v>132</v>
      </c>
      <c r="BE444" s="184">
        <f>IF(N444="základní",J444,0)</f>
        <v>0</v>
      </c>
      <c r="BF444" s="184">
        <f>IF(N444="snížená",J444,0)</f>
        <v>0</v>
      </c>
      <c r="BG444" s="184">
        <f>IF(N444="zákl. přenesená",J444,0)</f>
        <v>0</v>
      </c>
      <c r="BH444" s="184">
        <f>IF(N444="sníž. přenesená",J444,0)</f>
        <v>0</v>
      </c>
      <c r="BI444" s="184">
        <f>IF(N444="nulová",J444,0)</f>
        <v>0</v>
      </c>
      <c r="BJ444" s="16" t="s">
        <v>22</v>
      </c>
      <c r="BK444" s="184">
        <f>ROUND(I444*H444,2)</f>
        <v>0</v>
      </c>
      <c r="BL444" s="16" t="s">
        <v>215</v>
      </c>
      <c r="BM444" s="183" t="s">
        <v>1389</v>
      </c>
    </row>
    <row r="445" spans="1:65" s="2" customFormat="1">
      <c r="A445" s="33"/>
      <c r="B445" s="34"/>
      <c r="C445" s="35"/>
      <c r="D445" s="185" t="s">
        <v>142</v>
      </c>
      <c r="E445" s="35"/>
      <c r="F445" s="186" t="s">
        <v>1390</v>
      </c>
      <c r="G445" s="35"/>
      <c r="H445" s="35"/>
      <c r="I445" s="187"/>
      <c r="J445" s="35"/>
      <c r="K445" s="35"/>
      <c r="L445" s="38"/>
      <c r="M445" s="188"/>
      <c r="N445" s="189"/>
      <c r="O445" s="63"/>
      <c r="P445" s="63"/>
      <c r="Q445" s="63"/>
      <c r="R445" s="63"/>
      <c r="S445" s="63"/>
      <c r="T445" s="64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T445" s="16" t="s">
        <v>142</v>
      </c>
      <c r="AU445" s="16" t="s">
        <v>87</v>
      </c>
    </row>
    <row r="446" spans="1:65" s="2" customFormat="1" ht="16.5" customHeight="1">
      <c r="A446" s="33"/>
      <c r="B446" s="34"/>
      <c r="C446" s="190" t="s">
        <v>1391</v>
      </c>
      <c r="D446" s="190" t="s">
        <v>180</v>
      </c>
      <c r="E446" s="191" t="s">
        <v>1392</v>
      </c>
      <c r="F446" s="192" t="s">
        <v>1393</v>
      </c>
      <c r="G446" s="193" t="s">
        <v>176</v>
      </c>
      <c r="H446" s="194">
        <v>1</v>
      </c>
      <c r="I446" s="195"/>
      <c r="J446" s="196">
        <f>ROUND(I446*H446,2)</f>
        <v>0</v>
      </c>
      <c r="K446" s="192" t="s">
        <v>139</v>
      </c>
      <c r="L446" s="197"/>
      <c r="M446" s="198" t="s">
        <v>20</v>
      </c>
      <c r="N446" s="199" t="s">
        <v>49</v>
      </c>
      <c r="O446" s="63"/>
      <c r="P446" s="181">
        <f>O446*H446</f>
        <v>0</v>
      </c>
      <c r="Q446" s="181">
        <v>4.0000000000000002E-4</v>
      </c>
      <c r="R446" s="181">
        <f>Q446*H446</f>
        <v>4.0000000000000002E-4</v>
      </c>
      <c r="S446" s="181">
        <v>0</v>
      </c>
      <c r="T446" s="182">
        <f>S446*H446</f>
        <v>0</v>
      </c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R446" s="183" t="s">
        <v>304</v>
      </c>
      <c r="AT446" s="183" t="s">
        <v>180</v>
      </c>
      <c r="AU446" s="183" t="s">
        <v>87</v>
      </c>
      <c r="AY446" s="16" t="s">
        <v>132</v>
      </c>
      <c r="BE446" s="184">
        <f>IF(N446="základní",J446,0)</f>
        <v>0</v>
      </c>
      <c r="BF446" s="184">
        <f>IF(N446="snížená",J446,0)</f>
        <v>0</v>
      </c>
      <c r="BG446" s="184">
        <f>IF(N446="zákl. přenesená",J446,0)</f>
        <v>0</v>
      </c>
      <c r="BH446" s="184">
        <f>IF(N446="sníž. přenesená",J446,0)</f>
        <v>0</v>
      </c>
      <c r="BI446" s="184">
        <f>IF(N446="nulová",J446,0)</f>
        <v>0</v>
      </c>
      <c r="BJ446" s="16" t="s">
        <v>22</v>
      </c>
      <c r="BK446" s="184">
        <f>ROUND(I446*H446,2)</f>
        <v>0</v>
      </c>
      <c r="BL446" s="16" t="s">
        <v>215</v>
      </c>
      <c r="BM446" s="183" t="s">
        <v>1394</v>
      </c>
    </row>
    <row r="447" spans="1:65" s="2" customFormat="1" ht="16.5" customHeight="1">
      <c r="A447" s="33"/>
      <c r="B447" s="34"/>
      <c r="C447" s="172" t="s">
        <v>1395</v>
      </c>
      <c r="D447" s="172" t="s">
        <v>135</v>
      </c>
      <c r="E447" s="173" t="s">
        <v>1396</v>
      </c>
      <c r="F447" s="174" t="s">
        <v>1397</v>
      </c>
      <c r="G447" s="175" t="s">
        <v>176</v>
      </c>
      <c r="H447" s="176">
        <v>1</v>
      </c>
      <c r="I447" s="177"/>
      <c r="J447" s="178">
        <f>ROUND(I447*H447,2)</f>
        <v>0</v>
      </c>
      <c r="K447" s="174" t="s">
        <v>139</v>
      </c>
      <c r="L447" s="38"/>
      <c r="M447" s="179" t="s">
        <v>20</v>
      </c>
      <c r="N447" s="180" t="s">
        <v>49</v>
      </c>
      <c r="O447" s="63"/>
      <c r="P447" s="181">
        <f>O447*H447</f>
        <v>0</v>
      </c>
      <c r="Q447" s="181">
        <v>0</v>
      </c>
      <c r="R447" s="181">
        <f>Q447*H447</f>
        <v>0</v>
      </c>
      <c r="S447" s="181">
        <v>0</v>
      </c>
      <c r="T447" s="182">
        <f>S447*H447</f>
        <v>0</v>
      </c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R447" s="183" t="s">
        <v>215</v>
      </c>
      <c r="AT447" s="183" t="s">
        <v>135</v>
      </c>
      <c r="AU447" s="183" t="s">
        <v>87</v>
      </c>
      <c r="AY447" s="16" t="s">
        <v>132</v>
      </c>
      <c r="BE447" s="184">
        <f>IF(N447="základní",J447,0)</f>
        <v>0</v>
      </c>
      <c r="BF447" s="184">
        <f>IF(N447="snížená",J447,0)</f>
        <v>0</v>
      </c>
      <c r="BG447" s="184">
        <f>IF(N447="zákl. přenesená",J447,0)</f>
        <v>0</v>
      </c>
      <c r="BH447" s="184">
        <f>IF(N447="sníž. přenesená",J447,0)</f>
        <v>0</v>
      </c>
      <c r="BI447" s="184">
        <f>IF(N447="nulová",J447,0)</f>
        <v>0</v>
      </c>
      <c r="BJ447" s="16" t="s">
        <v>22</v>
      </c>
      <c r="BK447" s="184">
        <f>ROUND(I447*H447,2)</f>
        <v>0</v>
      </c>
      <c r="BL447" s="16" t="s">
        <v>215</v>
      </c>
      <c r="BM447" s="183" t="s">
        <v>1398</v>
      </c>
    </row>
    <row r="448" spans="1:65" s="2" customFormat="1">
      <c r="A448" s="33"/>
      <c r="B448" s="34"/>
      <c r="C448" s="35"/>
      <c r="D448" s="185" t="s">
        <v>142</v>
      </c>
      <c r="E448" s="35"/>
      <c r="F448" s="186" t="s">
        <v>1399</v>
      </c>
      <c r="G448" s="35"/>
      <c r="H448" s="35"/>
      <c r="I448" s="187"/>
      <c r="J448" s="35"/>
      <c r="K448" s="35"/>
      <c r="L448" s="38"/>
      <c r="M448" s="188"/>
      <c r="N448" s="189"/>
      <c r="O448" s="63"/>
      <c r="P448" s="63"/>
      <c r="Q448" s="63"/>
      <c r="R448" s="63"/>
      <c r="S448" s="63"/>
      <c r="T448" s="64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T448" s="16" t="s">
        <v>142</v>
      </c>
      <c r="AU448" s="16" t="s">
        <v>87</v>
      </c>
    </row>
    <row r="449" spans="1:65" s="2" customFormat="1" ht="16.5" customHeight="1">
      <c r="A449" s="33"/>
      <c r="B449" s="34"/>
      <c r="C449" s="190" t="s">
        <v>1400</v>
      </c>
      <c r="D449" s="190" t="s">
        <v>180</v>
      </c>
      <c r="E449" s="191" t="s">
        <v>1401</v>
      </c>
      <c r="F449" s="192" t="s">
        <v>1402</v>
      </c>
      <c r="G449" s="193" t="s">
        <v>176</v>
      </c>
      <c r="H449" s="194">
        <v>1</v>
      </c>
      <c r="I449" s="195"/>
      <c r="J449" s="196">
        <f>ROUND(I449*H449,2)</f>
        <v>0</v>
      </c>
      <c r="K449" s="192" t="s">
        <v>139</v>
      </c>
      <c r="L449" s="197"/>
      <c r="M449" s="198" t="s">
        <v>20</v>
      </c>
      <c r="N449" s="199" t="s">
        <v>49</v>
      </c>
      <c r="O449" s="63"/>
      <c r="P449" s="181">
        <f>O449*H449</f>
        <v>0</v>
      </c>
      <c r="Q449" s="181">
        <v>4.0000000000000002E-4</v>
      </c>
      <c r="R449" s="181">
        <f>Q449*H449</f>
        <v>4.0000000000000002E-4</v>
      </c>
      <c r="S449" s="181">
        <v>0</v>
      </c>
      <c r="T449" s="182">
        <f>S449*H449</f>
        <v>0</v>
      </c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R449" s="183" t="s">
        <v>304</v>
      </c>
      <c r="AT449" s="183" t="s">
        <v>180</v>
      </c>
      <c r="AU449" s="183" t="s">
        <v>87</v>
      </c>
      <c r="AY449" s="16" t="s">
        <v>132</v>
      </c>
      <c r="BE449" s="184">
        <f>IF(N449="základní",J449,0)</f>
        <v>0</v>
      </c>
      <c r="BF449" s="184">
        <f>IF(N449="snížená",J449,0)</f>
        <v>0</v>
      </c>
      <c r="BG449" s="184">
        <f>IF(N449="zákl. přenesená",J449,0)</f>
        <v>0</v>
      </c>
      <c r="BH449" s="184">
        <f>IF(N449="sníž. přenesená",J449,0)</f>
        <v>0</v>
      </c>
      <c r="BI449" s="184">
        <f>IF(N449="nulová",J449,0)</f>
        <v>0</v>
      </c>
      <c r="BJ449" s="16" t="s">
        <v>22</v>
      </c>
      <c r="BK449" s="184">
        <f>ROUND(I449*H449,2)</f>
        <v>0</v>
      </c>
      <c r="BL449" s="16" t="s">
        <v>215</v>
      </c>
      <c r="BM449" s="183" t="s">
        <v>1403</v>
      </c>
    </row>
    <row r="450" spans="1:65" s="12" customFormat="1" ht="22.9" customHeight="1">
      <c r="B450" s="156"/>
      <c r="C450" s="157"/>
      <c r="D450" s="158" t="s">
        <v>77</v>
      </c>
      <c r="E450" s="170" t="s">
        <v>1404</v>
      </c>
      <c r="F450" s="170" t="s">
        <v>1405</v>
      </c>
      <c r="G450" s="157"/>
      <c r="H450" s="157"/>
      <c r="I450" s="160"/>
      <c r="J450" s="171">
        <f>BK450</f>
        <v>0</v>
      </c>
      <c r="K450" s="157"/>
      <c r="L450" s="162"/>
      <c r="M450" s="163"/>
      <c r="N450" s="164"/>
      <c r="O450" s="164"/>
      <c r="P450" s="165">
        <f>SUM(P451:P455)</f>
        <v>0</v>
      </c>
      <c r="Q450" s="164"/>
      <c r="R450" s="165">
        <f>SUM(R451:R455)</f>
        <v>0</v>
      </c>
      <c r="S450" s="164"/>
      <c r="T450" s="166">
        <f>SUM(T451:T455)</f>
        <v>0</v>
      </c>
      <c r="AR450" s="167" t="s">
        <v>87</v>
      </c>
      <c r="AT450" s="168" t="s">
        <v>77</v>
      </c>
      <c r="AU450" s="168" t="s">
        <v>22</v>
      </c>
      <c r="AY450" s="167" t="s">
        <v>132</v>
      </c>
      <c r="BK450" s="169">
        <f>SUM(BK451:BK455)</f>
        <v>0</v>
      </c>
    </row>
    <row r="451" spans="1:65" s="2" customFormat="1" ht="24.2" customHeight="1">
      <c r="A451" s="33"/>
      <c r="B451" s="34"/>
      <c r="C451" s="172" t="s">
        <v>1406</v>
      </c>
      <c r="D451" s="172" t="s">
        <v>135</v>
      </c>
      <c r="E451" s="173" t="s">
        <v>1407</v>
      </c>
      <c r="F451" s="174" t="s">
        <v>1408</v>
      </c>
      <c r="G451" s="175" t="s">
        <v>176</v>
      </c>
      <c r="H451" s="176">
        <v>2</v>
      </c>
      <c r="I451" s="177"/>
      <c r="J451" s="178">
        <f>ROUND(I451*H451,2)</f>
        <v>0</v>
      </c>
      <c r="K451" s="174" t="s">
        <v>139</v>
      </c>
      <c r="L451" s="38"/>
      <c r="M451" s="179" t="s">
        <v>20</v>
      </c>
      <c r="N451" s="180" t="s">
        <v>49</v>
      </c>
      <c r="O451" s="63"/>
      <c r="P451" s="181">
        <f>O451*H451</f>
        <v>0</v>
      </c>
      <c r="Q451" s="181">
        <v>0</v>
      </c>
      <c r="R451" s="181">
        <f>Q451*H451</f>
        <v>0</v>
      </c>
      <c r="S451" s="181">
        <v>0</v>
      </c>
      <c r="T451" s="182">
        <f>S451*H451</f>
        <v>0</v>
      </c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R451" s="183" t="s">
        <v>215</v>
      </c>
      <c r="AT451" s="183" t="s">
        <v>135</v>
      </c>
      <c r="AU451" s="183" t="s">
        <v>87</v>
      </c>
      <c r="AY451" s="16" t="s">
        <v>132</v>
      </c>
      <c r="BE451" s="184">
        <f>IF(N451="základní",J451,0)</f>
        <v>0</v>
      </c>
      <c r="BF451" s="184">
        <f>IF(N451="snížená",J451,0)</f>
        <v>0</v>
      </c>
      <c r="BG451" s="184">
        <f>IF(N451="zákl. přenesená",J451,0)</f>
        <v>0</v>
      </c>
      <c r="BH451" s="184">
        <f>IF(N451="sníž. přenesená",J451,0)</f>
        <v>0</v>
      </c>
      <c r="BI451" s="184">
        <f>IF(N451="nulová",J451,0)</f>
        <v>0</v>
      </c>
      <c r="BJ451" s="16" t="s">
        <v>22</v>
      </c>
      <c r="BK451" s="184">
        <f>ROUND(I451*H451,2)</f>
        <v>0</v>
      </c>
      <c r="BL451" s="16" t="s">
        <v>215</v>
      </c>
      <c r="BM451" s="183" t="s">
        <v>1409</v>
      </c>
    </row>
    <row r="452" spans="1:65" s="2" customFormat="1">
      <c r="A452" s="33"/>
      <c r="B452" s="34"/>
      <c r="C452" s="35"/>
      <c r="D452" s="185" t="s">
        <v>142</v>
      </c>
      <c r="E452" s="35"/>
      <c r="F452" s="186" t="s">
        <v>1410</v>
      </c>
      <c r="G452" s="35"/>
      <c r="H452" s="35"/>
      <c r="I452" s="187"/>
      <c r="J452" s="35"/>
      <c r="K452" s="35"/>
      <c r="L452" s="38"/>
      <c r="M452" s="188"/>
      <c r="N452" s="189"/>
      <c r="O452" s="63"/>
      <c r="P452" s="63"/>
      <c r="Q452" s="63"/>
      <c r="R452" s="63"/>
      <c r="S452" s="63"/>
      <c r="T452" s="64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T452" s="16" t="s">
        <v>142</v>
      </c>
      <c r="AU452" s="16" t="s">
        <v>87</v>
      </c>
    </row>
    <row r="453" spans="1:65" s="2" customFormat="1" ht="24.2" customHeight="1">
      <c r="A453" s="33"/>
      <c r="B453" s="34"/>
      <c r="C453" s="172" t="s">
        <v>1411</v>
      </c>
      <c r="D453" s="172" t="s">
        <v>135</v>
      </c>
      <c r="E453" s="173" t="s">
        <v>1412</v>
      </c>
      <c r="F453" s="174" t="s">
        <v>1413</v>
      </c>
      <c r="G453" s="175" t="s">
        <v>176</v>
      </c>
      <c r="H453" s="176">
        <v>10</v>
      </c>
      <c r="I453" s="177"/>
      <c r="J453" s="178">
        <f>ROUND(I453*H453,2)</f>
        <v>0</v>
      </c>
      <c r="K453" s="174" t="s">
        <v>139</v>
      </c>
      <c r="L453" s="38"/>
      <c r="M453" s="179" t="s">
        <v>20</v>
      </c>
      <c r="N453" s="180" t="s">
        <v>49</v>
      </c>
      <c r="O453" s="63"/>
      <c r="P453" s="181">
        <f>O453*H453</f>
        <v>0</v>
      </c>
      <c r="Q453" s="181">
        <v>0</v>
      </c>
      <c r="R453" s="181">
        <f>Q453*H453</f>
        <v>0</v>
      </c>
      <c r="S453" s="181">
        <v>0</v>
      </c>
      <c r="T453" s="182">
        <f>S453*H453</f>
        <v>0</v>
      </c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R453" s="183" t="s">
        <v>215</v>
      </c>
      <c r="AT453" s="183" t="s">
        <v>135</v>
      </c>
      <c r="AU453" s="183" t="s">
        <v>87</v>
      </c>
      <c r="AY453" s="16" t="s">
        <v>132</v>
      </c>
      <c r="BE453" s="184">
        <f>IF(N453="základní",J453,0)</f>
        <v>0</v>
      </c>
      <c r="BF453" s="184">
        <f>IF(N453="snížená",J453,0)</f>
        <v>0</v>
      </c>
      <c r="BG453" s="184">
        <f>IF(N453="zákl. přenesená",J453,0)</f>
        <v>0</v>
      </c>
      <c r="BH453" s="184">
        <f>IF(N453="sníž. přenesená",J453,0)</f>
        <v>0</v>
      </c>
      <c r="BI453" s="184">
        <f>IF(N453="nulová",J453,0)</f>
        <v>0</v>
      </c>
      <c r="BJ453" s="16" t="s">
        <v>22</v>
      </c>
      <c r="BK453" s="184">
        <f>ROUND(I453*H453,2)</f>
        <v>0</v>
      </c>
      <c r="BL453" s="16" t="s">
        <v>215</v>
      </c>
      <c r="BM453" s="183" t="s">
        <v>1414</v>
      </c>
    </row>
    <row r="454" spans="1:65" s="2" customFormat="1">
      <c r="A454" s="33"/>
      <c r="B454" s="34"/>
      <c r="C454" s="35"/>
      <c r="D454" s="185" t="s">
        <v>142</v>
      </c>
      <c r="E454" s="35"/>
      <c r="F454" s="186" t="s">
        <v>1415</v>
      </c>
      <c r="G454" s="35"/>
      <c r="H454" s="35"/>
      <c r="I454" s="187"/>
      <c r="J454" s="35"/>
      <c r="K454" s="35"/>
      <c r="L454" s="38"/>
      <c r="M454" s="188"/>
      <c r="N454" s="189"/>
      <c r="O454" s="63"/>
      <c r="P454" s="63"/>
      <c r="Q454" s="63"/>
      <c r="R454" s="63"/>
      <c r="S454" s="63"/>
      <c r="T454" s="64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T454" s="16" t="s">
        <v>142</v>
      </c>
      <c r="AU454" s="16" t="s">
        <v>87</v>
      </c>
    </row>
    <row r="455" spans="1:65" s="2" customFormat="1" ht="16.5" customHeight="1">
      <c r="A455" s="33"/>
      <c r="B455" s="34"/>
      <c r="C455" s="190" t="s">
        <v>1416</v>
      </c>
      <c r="D455" s="190" t="s">
        <v>180</v>
      </c>
      <c r="E455" s="191" t="s">
        <v>1417</v>
      </c>
      <c r="F455" s="192" t="s">
        <v>1418</v>
      </c>
      <c r="G455" s="193" t="s">
        <v>176</v>
      </c>
      <c r="H455" s="194">
        <v>10</v>
      </c>
      <c r="I455" s="195"/>
      <c r="J455" s="196">
        <f>ROUND(I455*H455,2)</f>
        <v>0</v>
      </c>
      <c r="K455" s="192" t="s">
        <v>926</v>
      </c>
      <c r="L455" s="197"/>
      <c r="M455" s="198" t="s">
        <v>20</v>
      </c>
      <c r="N455" s="199" t="s">
        <v>49</v>
      </c>
      <c r="O455" s="63"/>
      <c r="P455" s="181">
        <f>O455*H455</f>
        <v>0</v>
      </c>
      <c r="Q455" s="181">
        <v>0</v>
      </c>
      <c r="R455" s="181">
        <f>Q455*H455</f>
        <v>0</v>
      </c>
      <c r="S455" s="181">
        <v>0</v>
      </c>
      <c r="T455" s="182">
        <f>S455*H455</f>
        <v>0</v>
      </c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R455" s="183" t="s">
        <v>304</v>
      </c>
      <c r="AT455" s="183" t="s">
        <v>180</v>
      </c>
      <c r="AU455" s="183" t="s">
        <v>87</v>
      </c>
      <c r="AY455" s="16" t="s">
        <v>132</v>
      </c>
      <c r="BE455" s="184">
        <f>IF(N455="základní",J455,0)</f>
        <v>0</v>
      </c>
      <c r="BF455" s="184">
        <f>IF(N455="snížená",J455,0)</f>
        <v>0</v>
      </c>
      <c r="BG455" s="184">
        <f>IF(N455="zákl. přenesená",J455,0)</f>
        <v>0</v>
      </c>
      <c r="BH455" s="184">
        <f>IF(N455="sníž. přenesená",J455,0)</f>
        <v>0</v>
      </c>
      <c r="BI455" s="184">
        <f>IF(N455="nulová",J455,0)</f>
        <v>0</v>
      </c>
      <c r="BJ455" s="16" t="s">
        <v>22</v>
      </c>
      <c r="BK455" s="184">
        <f>ROUND(I455*H455,2)</f>
        <v>0</v>
      </c>
      <c r="BL455" s="16" t="s">
        <v>215</v>
      </c>
      <c r="BM455" s="183" t="s">
        <v>1419</v>
      </c>
    </row>
    <row r="456" spans="1:65" s="12" customFormat="1" ht="22.9" customHeight="1">
      <c r="B456" s="156"/>
      <c r="C456" s="157"/>
      <c r="D456" s="158" t="s">
        <v>77</v>
      </c>
      <c r="E456" s="170" t="s">
        <v>1420</v>
      </c>
      <c r="F456" s="170" t="s">
        <v>1421</v>
      </c>
      <c r="G456" s="157"/>
      <c r="H456" s="157"/>
      <c r="I456" s="160"/>
      <c r="J456" s="171">
        <f>BK456</f>
        <v>0</v>
      </c>
      <c r="K456" s="157"/>
      <c r="L456" s="162"/>
      <c r="M456" s="163"/>
      <c r="N456" s="164"/>
      <c r="O456" s="164"/>
      <c r="P456" s="165">
        <f>SUM(P457:P478)</f>
        <v>0</v>
      </c>
      <c r="Q456" s="164"/>
      <c r="R456" s="165">
        <f>SUM(R457:R478)</f>
        <v>1.0193787000000001</v>
      </c>
      <c r="S456" s="164"/>
      <c r="T456" s="166">
        <f>SUM(T457:T478)</f>
        <v>0.52749999999999997</v>
      </c>
      <c r="AR456" s="167" t="s">
        <v>87</v>
      </c>
      <c r="AT456" s="168" t="s">
        <v>77</v>
      </c>
      <c r="AU456" s="168" t="s">
        <v>22</v>
      </c>
      <c r="AY456" s="167" t="s">
        <v>132</v>
      </c>
      <c r="BK456" s="169">
        <f>SUM(BK457:BK478)</f>
        <v>0</v>
      </c>
    </row>
    <row r="457" spans="1:65" s="2" customFormat="1" ht="24.2" customHeight="1">
      <c r="A457" s="33"/>
      <c r="B457" s="34"/>
      <c r="C457" s="172" t="s">
        <v>1422</v>
      </c>
      <c r="D457" s="172" t="s">
        <v>135</v>
      </c>
      <c r="E457" s="173" t="s">
        <v>1423</v>
      </c>
      <c r="F457" s="174" t="s">
        <v>1424</v>
      </c>
      <c r="G457" s="175" t="s">
        <v>286</v>
      </c>
      <c r="H457" s="176">
        <v>11</v>
      </c>
      <c r="I457" s="177"/>
      <c r="J457" s="178">
        <f>ROUND(I457*H457,2)</f>
        <v>0</v>
      </c>
      <c r="K457" s="174" t="s">
        <v>139</v>
      </c>
      <c r="L457" s="38"/>
      <c r="M457" s="179" t="s">
        <v>20</v>
      </c>
      <c r="N457" s="180" t="s">
        <v>49</v>
      </c>
      <c r="O457" s="63"/>
      <c r="P457" s="181">
        <f>O457*H457</f>
        <v>0</v>
      </c>
      <c r="Q457" s="181">
        <v>0</v>
      </c>
      <c r="R457" s="181">
        <f>Q457*H457</f>
        <v>0</v>
      </c>
      <c r="S457" s="181">
        <v>1.4E-2</v>
      </c>
      <c r="T457" s="182">
        <f>S457*H457</f>
        <v>0.154</v>
      </c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R457" s="183" t="s">
        <v>215</v>
      </c>
      <c r="AT457" s="183" t="s">
        <v>135</v>
      </c>
      <c r="AU457" s="183" t="s">
        <v>87</v>
      </c>
      <c r="AY457" s="16" t="s">
        <v>132</v>
      </c>
      <c r="BE457" s="184">
        <f>IF(N457="základní",J457,0)</f>
        <v>0</v>
      </c>
      <c r="BF457" s="184">
        <f>IF(N457="snížená",J457,0)</f>
        <v>0</v>
      </c>
      <c r="BG457" s="184">
        <f>IF(N457="zákl. přenesená",J457,0)</f>
        <v>0</v>
      </c>
      <c r="BH457" s="184">
        <f>IF(N457="sníž. přenesená",J457,0)</f>
        <v>0</v>
      </c>
      <c r="BI457" s="184">
        <f>IF(N457="nulová",J457,0)</f>
        <v>0</v>
      </c>
      <c r="BJ457" s="16" t="s">
        <v>22</v>
      </c>
      <c r="BK457" s="184">
        <f>ROUND(I457*H457,2)</f>
        <v>0</v>
      </c>
      <c r="BL457" s="16" t="s">
        <v>215</v>
      </c>
      <c r="BM457" s="183" t="s">
        <v>1425</v>
      </c>
    </row>
    <row r="458" spans="1:65" s="2" customFormat="1">
      <c r="A458" s="33"/>
      <c r="B458" s="34"/>
      <c r="C458" s="35"/>
      <c r="D458" s="185" t="s">
        <v>142</v>
      </c>
      <c r="E458" s="35"/>
      <c r="F458" s="186" t="s">
        <v>1426</v>
      </c>
      <c r="G458" s="35"/>
      <c r="H458" s="35"/>
      <c r="I458" s="187"/>
      <c r="J458" s="35"/>
      <c r="K458" s="35"/>
      <c r="L458" s="38"/>
      <c r="M458" s="188"/>
      <c r="N458" s="189"/>
      <c r="O458" s="63"/>
      <c r="P458" s="63"/>
      <c r="Q458" s="63"/>
      <c r="R458" s="63"/>
      <c r="S458" s="63"/>
      <c r="T458" s="64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T458" s="16" t="s">
        <v>142</v>
      </c>
      <c r="AU458" s="16" t="s">
        <v>87</v>
      </c>
    </row>
    <row r="459" spans="1:65" s="2" customFormat="1" ht="24.2" customHeight="1">
      <c r="A459" s="33"/>
      <c r="B459" s="34"/>
      <c r="C459" s="172" t="s">
        <v>1427</v>
      </c>
      <c r="D459" s="172" t="s">
        <v>135</v>
      </c>
      <c r="E459" s="173" t="s">
        <v>1428</v>
      </c>
      <c r="F459" s="174" t="s">
        <v>1429</v>
      </c>
      <c r="G459" s="175" t="s">
        <v>286</v>
      </c>
      <c r="H459" s="176">
        <v>50</v>
      </c>
      <c r="I459" s="177"/>
      <c r="J459" s="178">
        <f>ROUND(I459*H459,2)</f>
        <v>0</v>
      </c>
      <c r="K459" s="174" t="s">
        <v>139</v>
      </c>
      <c r="L459" s="38"/>
      <c r="M459" s="179" t="s">
        <v>20</v>
      </c>
      <c r="N459" s="180" t="s">
        <v>49</v>
      </c>
      <c r="O459" s="63"/>
      <c r="P459" s="181">
        <f>O459*H459</f>
        <v>0</v>
      </c>
      <c r="Q459" s="181">
        <v>0</v>
      </c>
      <c r="R459" s="181">
        <f>Q459*H459</f>
        <v>0</v>
      </c>
      <c r="S459" s="181">
        <v>0</v>
      </c>
      <c r="T459" s="182">
        <f>S459*H459</f>
        <v>0</v>
      </c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R459" s="183" t="s">
        <v>215</v>
      </c>
      <c r="AT459" s="183" t="s">
        <v>135</v>
      </c>
      <c r="AU459" s="183" t="s">
        <v>87</v>
      </c>
      <c r="AY459" s="16" t="s">
        <v>132</v>
      </c>
      <c r="BE459" s="184">
        <f>IF(N459="základní",J459,0)</f>
        <v>0</v>
      </c>
      <c r="BF459" s="184">
        <f>IF(N459="snížená",J459,0)</f>
        <v>0</v>
      </c>
      <c r="BG459" s="184">
        <f>IF(N459="zákl. přenesená",J459,0)</f>
        <v>0</v>
      </c>
      <c r="BH459" s="184">
        <f>IF(N459="sníž. přenesená",J459,0)</f>
        <v>0</v>
      </c>
      <c r="BI459" s="184">
        <f>IF(N459="nulová",J459,0)</f>
        <v>0</v>
      </c>
      <c r="BJ459" s="16" t="s">
        <v>22</v>
      </c>
      <c r="BK459" s="184">
        <f>ROUND(I459*H459,2)</f>
        <v>0</v>
      </c>
      <c r="BL459" s="16" t="s">
        <v>215</v>
      </c>
      <c r="BM459" s="183" t="s">
        <v>1430</v>
      </c>
    </row>
    <row r="460" spans="1:65" s="2" customFormat="1">
      <c r="A460" s="33"/>
      <c r="B460" s="34"/>
      <c r="C460" s="35"/>
      <c r="D460" s="185" t="s">
        <v>142</v>
      </c>
      <c r="E460" s="35"/>
      <c r="F460" s="186" t="s">
        <v>1431</v>
      </c>
      <c r="G460" s="35"/>
      <c r="H460" s="35"/>
      <c r="I460" s="187"/>
      <c r="J460" s="35"/>
      <c r="K460" s="35"/>
      <c r="L460" s="38"/>
      <c r="M460" s="188"/>
      <c r="N460" s="189"/>
      <c r="O460" s="63"/>
      <c r="P460" s="63"/>
      <c r="Q460" s="63"/>
      <c r="R460" s="63"/>
      <c r="S460" s="63"/>
      <c r="T460" s="64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T460" s="16" t="s">
        <v>142</v>
      </c>
      <c r="AU460" s="16" t="s">
        <v>87</v>
      </c>
    </row>
    <row r="461" spans="1:65" s="2" customFormat="1" ht="16.5" customHeight="1">
      <c r="A461" s="33"/>
      <c r="B461" s="34"/>
      <c r="C461" s="190" t="s">
        <v>1432</v>
      </c>
      <c r="D461" s="190" t="s">
        <v>180</v>
      </c>
      <c r="E461" s="191" t="s">
        <v>1433</v>
      </c>
      <c r="F461" s="192" t="s">
        <v>1434</v>
      </c>
      <c r="G461" s="193" t="s">
        <v>160</v>
      </c>
      <c r="H461" s="194">
        <v>0.51800000000000002</v>
      </c>
      <c r="I461" s="195"/>
      <c r="J461" s="196">
        <f>ROUND(I461*H461,2)</f>
        <v>0</v>
      </c>
      <c r="K461" s="192" t="s">
        <v>139</v>
      </c>
      <c r="L461" s="197"/>
      <c r="M461" s="198" t="s">
        <v>20</v>
      </c>
      <c r="N461" s="199" t="s">
        <v>49</v>
      </c>
      <c r="O461" s="63"/>
      <c r="P461" s="181">
        <f>O461*H461</f>
        <v>0</v>
      </c>
      <c r="Q461" s="181">
        <v>0.55000000000000004</v>
      </c>
      <c r="R461" s="181">
        <f>Q461*H461</f>
        <v>0.28490000000000004</v>
      </c>
      <c r="S461" s="181">
        <v>0</v>
      </c>
      <c r="T461" s="182">
        <f>S461*H461</f>
        <v>0</v>
      </c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R461" s="183" t="s">
        <v>304</v>
      </c>
      <c r="AT461" s="183" t="s">
        <v>180</v>
      </c>
      <c r="AU461" s="183" t="s">
        <v>87</v>
      </c>
      <c r="AY461" s="16" t="s">
        <v>132</v>
      </c>
      <c r="BE461" s="184">
        <f>IF(N461="základní",J461,0)</f>
        <v>0</v>
      </c>
      <c r="BF461" s="184">
        <f>IF(N461="snížená",J461,0)</f>
        <v>0</v>
      </c>
      <c r="BG461" s="184">
        <f>IF(N461="zákl. přenesená",J461,0)</f>
        <v>0</v>
      </c>
      <c r="BH461" s="184">
        <f>IF(N461="sníž. přenesená",J461,0)</f>
        <v>0</v>
      </c>
      <c r="BI461" s="184">
        <f>IF(N461="nulová",J461,0)</f>
        <v>0</v>
      </c>
      <c r="BJ461" s="16" t="s">
        <v>22</v>
      </c>
      <c r="BK461" s="184">
        <f>ROUND(I461*H461,2)</f>
        <v>0</v>
      </c>
      <c r="BL461" s="16" t="s">
        <v>215</v>
      </c>
      <c r="BM461" s="183" t="s">
        <v>1435</v>
      </c>
    </row>
    <row r="462" spans="1:65" s="2" customFormat="1" ht="24.2" customHeight="1">
      <c r="A462" s="33"/>
      <c r="B462" s="34"/>
      <c r="C462" s="172" t="s">
        <v>1436</v>
      </c>
      <c r="D462" s="172" t="s">
        <v>135</v>
      </c>
      <c r="E462" s="173" t="s">
        <v>1437</v>
      </c>
      <c r="F462" s="174" t="s">
        <v>1438</v>
      </c>
      <c r="G462" s="175" t="s">
        <v>138</v>
      </c>
      <c r="H462" s="176">
        <v>31.2</v>
      </c>
      <c r="I462" s="177"/>
      <c r="J462" s="178">
        <f>ROUND(I462*H462,2)</f>
        <v>0</v>
      </c>
      <c r="K462" s="174" t="s">
        <v>139</v>
      </c>
      <c r="L462" s="38"/>
      <c r="M462" s="179" t="s">
        <v>20</v>
      </c>
      <c r="N462" s="180" t="s">
        <v>49</v>
      </c>
      <c r="O462" s="63"/>
      <c r="P462" s="181">
        <f>O462*H462</f>
        <v>0</v>
      </c>
      <c r="Q462" s="181">
        <v>0</v>
      </c>
      <c r="R462" s="181">
        <f>Q462*H462</f>
        <v>0</v>
      </c>
      <c r="S462" s="181">
        <v>0</v>
      </c>
      <c r="T462" s="182">
        <f>S462*H462</f>
        <v>0</v>
      </c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R462" s="183" t="s">
        <v>215</v>
      </c>
      <c r="AT462" s="183" t="s">
        <v>135</v>
      </c>
      <c r="AU462" s="183" t="s">
        <v>87</v>
      </c>
      <c r="AY462" s="16" t="s">
        <v>132</v>
      </c>
      <c r="BE462" s="184">
        <f>IF(N462="základní",J462,0)</f>
        <v>0</v>
      </c>
      <c r="BF462" s="184">
        <f>IF(N462="snížená",J462,0)</f>
        <v>0</v>
      </c>
      <c r="BG462" s="184">
        <f>IF(N462="zákl. přenesená",J462,0)</f>
        <v>0</v>
      </c>
      <c r="BH462" s="184">
        <f>IF(N462="sníž. přenesená",J462,0)</f>
        <v>0</v>
      </c>
      <c r="BI462" s="184">
        <f>IF(N462="nulová",J462,0)</f>
        <v>0</v>
      </c>
      <c r="BJ462" s="16" t="s">
        <v>22</v>
      </c>
      <c r="BK462" s="184">
        <f>ROUND(I462*H462,2)</f>
        <v>0</v>
      </c>
      <c r="BL462" s="16" t="s">
        <v>215</v>
      </c>
      <c r="BM462" s="183" t="s">
        <v>1439</v>
      </c>
    </row>
    <row r="463" spans="1:65" s="2" customFormat="1">
      <c r="A463" s="33"/>
      <c r="B463" s="34"/>
      <c r="C463" s="35"/>
      <c r="D463" s="185" t="s">
        <v>142</v>
      </c>
      <c r="E463" s="35"/>
      <c r="F463" s="186" t="s">
        <v>1440</v>
      </c>
      <c r="G463" s="35"/>
      <c r="H463" s="35"/>
      <c r="I463" s="187"/>
      <c r="J463" s="35"/>
      <c r="K463" s="35"/>
      <c r="L463" s="38"/>
      <c r="M463" s="188"/>
      <c r="N463" s="189"/>
      <c r="O463" s="63"/>
      <c r="P463" s="63"/>
      <c r="Q463" s="63"/>
      <c r="R463" s="63"/>
      <c r="S463" s="63"/>
      <c r="T463" s="64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T463" s="16" t="s">
        <v>142</v>
      </c>
      <c r="AU463" s="16" t="s">
        <v>87</v>
      </c>
    </row>
    <row r="464" spans="1:65" s="2" customFormat="1" ht="16.5" customHeight="1">
      <c r="A464" s="33"/>
      <c r="B464" s="34"/>
      <c r="C464" s="190" t="s">
        <v>1441</v>
      </c>
      <c r="D464" s="190" t="s">
        <v>180</v>
      </c>
      <c r="E464" s="191" t="s">
        <v>1442</v>
      </c>
      <c r="F464" s="192" t="s">
        <v>1443</v>
      </c>
      <c r="G464" s="193" t="s">
        <v>160</v>
      </c>
      <c r="H464" s="194">
        <v>1.0289999999999999</v>
      </c>
      <c r="I464" s="195"/>
      <c r="J464" s="196">
        <f>ROUND(I464*H464,2)</f>
        <v>0</v>
      </c>
      <c r="K464" s="192" t="s">
        <v>139</v>
      </c>
      <c r="L464" s="197"/>
      <c r="M464" s="198" t="s">
        <v>20</v>
      </c>
      <c r="N464" s="199" t="s">
        <v>49</v>
      </c>
      <c r="O464" s="63"/>
      <c r="P464" s="181">
        <f>O464*H464</f>
        <v>0</v>
      </c>
      <c r="Q464" s="181">
        <v>0.55000000000000004</v>
      </c>
      <c r="R464" s="181">
        <f>Q464*H464</f>
        <v>0.56594999999999995</v>
      </c>
      <c r="S464" s="181">
        <v>0</v>
      </c>
      <c r="T464" s="182">
        <f>S464*H464</f>
        <v>0</v>
      </c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R464" s="183" t="s">
        <v>304</v>
      </c>
      <c r="AT464" s="183" t="s">
        <v>180</v>
      </c>
      <c r="AU464" s="183" t="s">
        <v>87</v>
      </c>
      <c r="AY464" s="16" t="s">
        <v>132</v>
      </c>
      <c r="BE464" s="184">
        <f>IF(N464="základní",J464,0)</f>
        <v>0</v>
      </c>
      <c r="BF464" s="184">
        <f>IF(N464="snížená",J464,0)</f>
        <v>0</v>
      </c>
      <c r="BG464" s="184">
        <f>IF(N464="zákl. přenesená",J464,0)</f>
        <v>0</v>
      </c>
      <c r="BH464" s="184">
        <f>IF(N464="sníž. přenesená",J464,0)</f>
        <v>0</v>
      </c>
      <c r="BI464" s="184">
        <f>IF(N464="nulová",J464,0)</f>
        <v>0</v>
      </c>
      <c r="BJ464" s="16" t="s">
        <v>22</v>
      </c>
      <c r="BK464" s="184">
        <f>ROUND(I464*H464,2)</f>
        <v>0</v>
      </c>
      <c r="BL464" s="16" t="s">
        <v>215</v>
      </c>
      <c r="BM464" s="183" t="s">
        <v>1444</v>
      </c>
    </row>
    <row r="465" spans="1:65" s="2" customFormat="1" ht="24.2" customHeight="1">
      <c r="A465" s="33"/>
      <c r="B465" s="34"/>
      <c r="C465" s="172" t="s">
        <v>1445</v>
      </c>
      <c r="D465" s="172" t="s">
        <v>135</v>
      </c>
      <c r="E465" s="173" t="s">
        <v>1446</v>
      </c>
      <c r="F465" s="174" t="s">
        <v>1447</v>
      </c>
      <c r="G465" s="175" t="s">
        <v>138</v>
      </c>
      <c r="H465" s="176">
        <v>3.085</v>
      </c>
      <c r="I465" s="177"/>
      <c r="J465" s="178">
        <f>ROUND(I465*H465,2)</f>
        <v>0</v>
      </c>
      <c r="K465" s="174" t="s">
        <v>139</v>
      </c>
      <c r="L465" s="38"/>
      <c r="M465" s="179" t="s">
        <v>20</v>
      </c>
      <c r="N465" s="180" t="s">
        <v>49</v>
      </c>
      <c r="O465" s="63"/>
      <c r="P465" s="181">
        <f>O465*H465</f>
        <v>0</v>
      </c>
      <c r="Q465" s="181">
        <v>0</v>
      </c>
      <c r="R465" s="181">
        <f>Q465*H465</f>
        <v>0</v>
      </c>
      <c r="S465" s="181">
        <v>0</v>
      </c>
      <c r="T465" s="182">
        <f>S465*H465</f>
        <v>0</v>
      </c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R465" s="183" t="s">
        <v>215</v>
      </c>
      <c r="AT465" s="183" t="s">
        <v>135</v>
      </c>
      <c r="AU465" s="183" t="s">
        <v>87</v>
      </c>
      <c r="AY465" s="16" t="s">
        <v>132</v>
      </c>
      <c r="BE465" s="184">
        <f>IF(N465="základní",J465,0)</f>
        <v>0</v>
      </c>
      <c r="BF465" s="184">
        <f>IF(N465="snížená",J465,0)</f>
        <v>0</v>
      </c>
      <c r="BG465" s="184">
        <f>IF(N465="zákl. přenesená",J465,0)</f>
        <v>0</v>
      </c>
      <c r="BH465" s="184">
        <f>IF(N465="sníž. přenesená",J465,0)</f>
        <v>0</v>
      </c>
      <c r="BI465" s="184">
        <f>IF(N465="nulová",J465,0)</f>
        <v>0</v>
      </c>
      <c r="BJ465" s="16" t="s">
        <v>22</v>
      </c>
      <c r="BK465" s="184">
        <f>ROUND(I465*H465,2)</f>
        <v>0</v>
      </c>
      <c r="BL465" s="16" t="s">
        <v>215</v>
      </c>
      <c r="BM465" s="183" t="s">
        <v>1448</v>
      </c>
    </row>
    <row r="466" spans="1:65" s="2" customFormat="1">
      <c r="A466" s="33"/>
      <c r="B466" s="34"/>
      <c r="C466" s="35"/>
      <c r="D466" s="185" t="s">
        <v>142</v>
      </c>
      <c r="E466" s="35"/>
      <c r="F466" s="186" t="s">
        <v>1449</v>
      </c>
      <c r="G466" s="35"/>
      <c r="H466" s="35"/>
      <c r="I466" s="187"/>
      <c r="J466" s="35"/>
      <c r="K466" s="35"/>
      <c r="L466" s="38"/>
      <c r="M466" s="188"/>
      <c r="N466" s="189"/>
      <c r="O466" s="63"/>
      <c r="P466" s="63"/>
      <c r="Q466" s="63"/>
      <c r="R466" s="63"/>
      <c r="S466" s="63"/>
      <c r="T466" s="64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T466" s="16" t="s">
        <v>142</v>
      </c>
      <c r="AU466" s="16" t="s">
        <v>87</v>
      </c>
    </row>
    <row r="467" spans="1:65" s="2" customFormat="1" ht="24.2" customHeight="1">
      <c r="A467" s="33"/>
      <c r="B467" s="34"/>
      <c r="C467" s="172" t="s">
        <v>1450</v>
      </c>
      <c r="D467" s="172" t="s">
        <v>135</v>
      </c>
      <c r="E467" s="173" t="s">
        <v>1451</v>
      </c>
      <c r="F467" s="174" t="s">
        <v>1452</v>
      </c>
      <c r="G467" s="175" t="s">
        <v>138</v>
      </c>
      <c r="H467" s="176">
        <v>24.9</v>
      </c>
      <c r="I467" s="177"/>
      <c r="J467" s="178">
        <f>ROUND(I467*H467,2)</f>
        <v>0</v>
      </c>
      <c r="K467" s="174" t="s">
        <v>139</v>
      </c>
      <c r="L467" s="38"/>
      <c r="M467" s="179" t="s">
        <v>20</v>
      </c>
      <c r="N467" s="180" t="s">
        <v>49</v>
      </c>
      <c r="O467" s="63"/>
      <c r="P467" s="181">
        <f>O467*H467</f>
        <v>0</v>
      </c>
      <c r="Q467" s="181">
        <v>0</v>
      </c>
      <c r="R467" s="181">
        <f>Q467*H467</f>
        <v>0</v>
      </c>
      <c r="S467" s="181">
        <v>1.4999999999999999E-2</v>
      </c>
      <c r="T467" s="182">
        <f>S467*H467</f>
        <v>0.37349999999999994</v>
      </c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R467" s="183" t="s">
        <v>215</v>
      </c>
      <c r="AT467" s="183" t="s">
        <v>135</v>
      </c>
      <c r="AU467" s="183" t="s">
        <v>87</v>
      </c>
      <c r="AY467" s="16" t="s">
        <v>132</v>
      </c>
      <c r="BE467" s="184">
        <f>IF(N467="základní",J467,0)</f>
        <v>0</v>
      </c>
      <c r="BF467" s="184">
        <f>IF(N467="snížená",J467,0)</f>
        <v>0</v>
      </c>
      <c r="BG467" s="184">
        <f>IF(N467="zákl. přenesená",J467,0)</f>
        <v>0</v>
      </c>
      <c r="BH467" s="184">
        <f>IF(N467="sníž. přenesená",J467,0)</f>
        <v>0</v>
      </c>
      <c r="BI467" s="184">
        <f>IF(N467="nulová",J467,0)</f>
        <v>0</v>
      </c>
      <c r="BJ467" s="16" t="s">
        <v>22</v>
      </c>
      <c r="BK467" s="184">
        <f>ROUND(I467*H467,2)</f>
        <v>0</v>
      </c>
      <c r="BL467" s="16" t="s">
        <v>215</v>
      </c>
      <c r="BM467" s="183" t="s">
        <v>1453</v>
      </c>
    </row>
    <row r="468" spans="1:65" s="2" customFormat="1">
      <c r="A468" s="33"/>
      <c r="B468" s="34"/>
      <c r="C468" s="35"/>
      <c r="D468" s="185" t="s">
        <v>142</v>
      </c>
      <c r="E468" s="35"/>
      <c r="F468" s="186" t="s">
        <v>1454</v>
      </c>
      <c r="G468" s="35"/>
      <c r="H468" s="35"/>
      <c r="I468" s="187"/>
      <c r="J468" s="35"/>
      <c r="K468" s="35"/>
      <c r="L468" s="38"/>
      <c r="M468" s="188"/>
      <c r="N468" s="189"/>
      <c r="O468" s="63"/>
      <c r="P468" s="63"/>
      <c r="Q468" s="63"/>
      <c r="R468" s="63"/>
      <c r="S468" s="63"/>
      <c r="T468" s="64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T468" s="16" t="s">
        <v>142</v>
      </c>
      <c r="AU468" s="16" t="s">
        <v>87</v>
      </c>
    </row>
    <row r="469" spans="1:65" s="2" customFormat="1" ht="16.5" customHeight="1">
      <c r="A469" s="33"/>
      <c r="B469" s="34"/>
      <c r="C469" s="172" t="s">
        <v>1455</v>
      </c>
      <c r="D469" s="172" t="s">
        <v>135</v>
      </c>
      <c r="E469" s="173" t="s">
        <v>1456</v>
      </c>
      <c r="F469" s="174" t="s">
        <v>1457</v>
      </c>
      <c r="G469" s="175" t="s">
        <v>286</v>
      </c>
      <c r="H469" s="176">
        <v>31.2</v>
      </c>
      <c r="I469" s="177"/>
      <c r="J469" s="178">
        <f>ROUND(I469*H469,2)</f>
        <v>0</v>
      </c>
      <c r="K469" s="174" t="s">
        <v>139</v>
      </c>
      <c r="L469" s="38"/>
      <c r="M469" s="179" t="s">
        <v>20</v>
      </c>
      <c r="N469" s="180" t="s">
        <v>49</v>
      </c>
      <c r="O469" s="63"/>
      <c r="P469" s="181">
        <f>O469*H469</f>
        <v>0</v>
      </c>
      <c r="Q469" s="181">
        <v>2.0000000000000002E-5</v>
      </c>
      <c r="R469" s="181">
        <f>Q469*H469</f>
        <v>6.2399999999999999E-4</v>
      </c>
      <c r="S469" s="181">
        <v>0</v>
      </c>
      <c r="T469" s="182">
        <f>S469*H469</f>
        <v>0</v>
      </c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R469" s="183" t="s">
        <v>215</v>
      </c>
      <c r="AT469" s="183" t="s">
        <v>135</v>
      </c>
      <c r="AU469" s="183" t="s">
        <v>87</v>
      </c>
      <c r="AY469" s="16" t="s">
        <v>132</v>
      </c>
      <c r="BE469" s="184">
        <f>IF(N469="základní",J469,0)</f>
        <v>0</v>
      </c>
      <c r="BF469" s="184">
        <f>IF(N469="snížená",J469,0)</f>
        <v>0</v>
      </c>
      <c r="BG469" s="184">
        <f>IF(N469="zákl. přenesená",J469,0)</f>
        <v>0</v>
      </c>
      <c r="BH469" s="184">
        <f>IF(N469="sníž. přenesená",J469,0)</f>
        <v>0</v>
      </c>
      <c r="BI469" s="184">
        <f>IF(N469="nulová",J469,0)</f>
        <v>0</v>
      </c>
      <c r="BJ469" s="16" t="s">
        <v>22</v>
      </c>
      <c r="BK469" s="184">
        <f>ROUND(I469*H469,2)</f>
        <v>0</v>
      </c>
      <c r="BL469" s="16" t="s">
        <v>215</v>
      </c>
      <c r="BM469" s="183" t="s">
        <v>1458</v>
      </c>
    </row>
    <row r="470" spans="1:65" s="2" customFormat="1">
      <c r="A470" s="33"/>
      <c r="B470" s="34"/>
      <c r="C470" s="35"/>
      <c r="D470" s="185" t="s">
        <v>142</v>
      </c>
      <c r="E470" s="35"/>
      <c r="F470" s="186" t="s">
        <v>1459</v>
      </c>
      <c r="G470" s="35"/>
      <c r="H470" s="35"/>
      <c r="I470" s="187"/>
      <c r="J470" s="35"/>
      <c r="K470" s="35"/>
      <c r="L470" s="38"/>
      <c r="M470" s="188"/>
      <c r="N470" s="189"/>
      <c r="O470" s="63"/>
      <c r="P470" s="63"/>
      <c r="Q470" s="63"/>
      <c r="R470" s="63"/>
      <c r="S470" s="63"/>
      <c r="T470" s="64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T470" s="16" t="s">
        <v>142</v>
      </c>
      <c r="AU470" s="16" t="s">
        <v>87</v>
      </c>
    </row>
    <row r="471" spans="1:65" s="2" customFormat="1" ht="16.5" customHeight="1">
      <c r="A471" s="33"/>
      <c r="B471" s="34"/>
      <c r="C471" s="190" t="s">
        <v>1460</v>
      </c>
      <c r="D471" s="190" t="s">
        <v>180</v>
      </c>
      <c r="E471" s="191" t="s">
        <v>1461</v>
      </c>
      <c r="F471" s="192" t="s">
        <v>1462</v>
      </c>
      <c r="G471" s="193" t="s">
        <v>160</v>
      </c>
      <c r="H471" s="194">
        <v>0.112</v>
      </c>
      <c r="I471" s="195"/>
      <c r="J471" s="196">
        <f>ROUND(I471*H471,2)</f>
        <v>0</v>
      </c>
      <c r="K471" s="192" t="s">
        <v>139</v>
      </c>
      <c r="L471" s="197"/>
      <c r="M471" s="198" t="s">
        <v>20</v>
      </c>
      <c r="N471" s="199" t="s">
        <v>49</v>
      </c>
      <c r="O471" s="63"/>
      <c r="P471" s="181">
        <f>O471*H471</f>
        <v>0</v>
      </c>
      <c r="Q471" s="181">
        <v>0.55000000000000004</v>
      </c>
      <c r="R471" s="181">
        <f>Q471*H471</f>
        <v>6.1600000000000009E-2</v>
      </c>
      <c r="S471" s="181">
        <v>0</v>
      </c>
      <c r="T471" s="182">
        <f>S471*H471</f>
        <v>0</v>
      </c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R471" s="183" t="s">
        <v>304</v>
      </c>
      <c r="AT471" s="183" t="s">
        <v>180</v>
      </c>
      <c r="AU471" s="183" t="s">
        <v>87</v>
      </c>
      <c r="AY471" s="16" t="s">
        <v>132</v>
      </c>
      <c r="BE471" s="184">
        <f>IF(N471="základní",J471,0)</f>
        <v>0</v>
      </c>
      <c r="BF471" s="184">
        <f>IF(N471="snížená",J471,0)</f>
        <v>0</v>
      </c>
      <c r="BG471" s="184">
        <f>IF(N471="zákl. přenesená",J471,0)</f>
        <v>0</v>
      </c>
      <c r="BH471" s="184">
        <f>IF(N471="sníž. přenesená",J471,0)</f>
        <v>0</v>
      </c>
      <c r="BI471" s="184">
        <f>IF(N471="nulová",J471,0)</f>
        <v>0</v>
      </c>
      <c r="BJ471" s="16" t="s">
        <v>22</v>
      </c>
      <c r="BK471" s="184">
        <f>ROUND(I471*H471,2)</f>
        <v>0</v>
      </c>
      <c r="BL471" s="16" t="s">
        <v>215</v>
      </c>
      <c r="BM471" s="183" t="s">
        <v>1463</v>
      </c>
    </row>
    <row r="472" spans="1:65" s="2" customFormat="1" ht="24.2" customHeight="1">
      <c r="A472" s="33"/>
      <c r="B472" s="34"/>
      <c r="C472" s="172" t="s">
        <v>1464</v>
      </c>
      <c r="D472" s="172" t="s">
        <v>135</v>
      </c>
      <c r="E472" s="173" t="s">
        <v>1465</v>
      </c>
      <c r="F472" s="174" t="s">
        <v>1466</v>
      </c>
      <c r="G472" s="175" t="s">
        <v>160</v>
      </c>
      <c r="H472" s="176">
        <v>1.659</v>
      </c>
      <c r="I472" s="177"/>
      <c r="J472" s="178">
        <f>ROUND(I472*H472,2)</f>
        <v>0</v>
      </c>
      <c r="K472" s="174" t="s">
        <v>139</v>
      </c>
      <c r="L472" s="38"/>
      <c r="M472" s="179" t="s">
        <v>20</v>
      </c>
      <c r="N472" s="180" t="s">
        <v>49</v>
      </c>
      <c r="O472" s="63"/>
      <c r="P472" s="181">
        <f>O472*H472</f>
        <v>0</v>
      </c>
      <c r="Q472" s="181">
        <v>2.3300000000000001E-2</v>
      </c>
      <c r="R472" s="181">
        <f>Q472*H472</f>
        <v>3.86547E-2</v>
      </c>
      <c r="S472" s="181">
        <v>0</v>
      </c>
      <c r="T472" s="182">
        <f>S472*H472</f>
        <v>0</v>
      </c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R472" s="183" t="s">
        <v>215</v>
      </c>
      <c r="AT472" s="183" t="s">
        <v>135</v>
      </c>
      <c r="AU472" s="183" t="s">
        <v>87</v>
      </c>
      <c r="AY472" s="16" t="s">
        <v>132</v>
      </c>
      <c r="BE472" s="184">
        <f>IF(N472="základní",J472,0)</f>
        <v>0</v>
      </c>
      <c r="BF472" s="184">
        <f>IF(N472="snížená",J472,0)</f>
        <v>0</v>
      </c>
      <c r="BG472" s="184">
        <f>IF(N472="zákl. přenesená",J472,0)</f>
        <v>0</v>
      </c>
      <c r="BH472" s="184">
        <f>IF(N472="sníž. přenesená",J472,0)</f>
        <v>0</v>
      </c>
      <c r="BI472" s="184">
        <f>IF(N472="nulová",J472,0)</f>
        <v>0</v>
      </c>
      <c r="BJ472" s="16" t="s">
        <v>22</v>
      </c>
      <c r="BK472" s="184">
        <f>ROUND(I472*H472,2)</f>
        <v>0</v>
      </c>
      <c r="BL472" s="16" t="s">
        <v>215</v>
      </c>
      <c r="BM472" s="183" t="s">
        <v>1467</v>
      </c>
    </row>
    <row r="473" spans="1:65" s="2" customFormat="1">
      <c r="A473" s="33"/>
      <c r="B473" s="34"/>
      <c r="C473" s="35"/>
      <c r="D473" s="185" t="s">
        <v>142</v>
      </c>
      <c r="E473" s="35"/>
      <c r="F473" s="186" t="s">
        <v>1468</v>
      </c>
      <c r="G473" s="35"/>
      <c r="H473" s="35"/>
      <c r="I473" s="187"/>
      <c r="J473" s="35"/>
      <c r="K473" s="35"/>
      <c r="L473" s="38"/>
      <c r="M473" s="188"/>
      <c r="N473" s="189"/>
      <c r="O473" s="63"/>
      <c r="P473" s="63"/>
      <c r="Q473" s="63"/>
      <c r="R473" s="63"/>
      <c r="S473" s="63"/>
      <c r="T473" s="64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T473" s="16" t="s">
        <v>142</v>
      </c>
      <c r="AU473" s="16" t="s">
        <v>87</v>
      </c>
    </row>
    <row r="474" spans="1:65" s="2" customFormat="1" ht="24.2" customHeight="1">
      <c r="A474" s="33"/>
      <c r="B474" s="34"/>
      <c r="C474" s="172" t="s">
        <v>1469</v>
      </c>
      <c r="D474" s="172" t="s">
        <v>135</v>
      </c>
      <c r="E474" s="173" t="s">
        <v>1470</v>
      </c>
      <c r="F474" s="174" t="s">
        <v>1471</v>
      </c>
      <c r="G474" s="175" t="s">
        <v>286</v>
      </c>
      <c r="H474" s="176">
        <v>11.4</v>
      </c>
      <c r="I474" s="177"/>
      <c r="J474" s="178">
        <f>ROUND(I474*H474,2)</f>
        <v>0</v>
      </c>
      <c r="K474" s="174" t="s">
        <v>139</v>
      </c>
      <c r="L474" s="38"/>
      <c r="M474" s="179" t="s">
        <v>20</v>
      </c>
      <c r="N474" s="180" t="s">
        <v>49</v>
      </c>
      <c r="O474" s="63"/>
      <c r="P474" s="181">
        <f>O474*H474</f>
        <v>0</v>
      </c>
      <c r="Q474" s="181">
        <v>0</v>
      </c>
      <c r="R474" s="181">
        <f>Q474*H474</f>
        <v>0</v>
      </c>
      <c r="S474" s="181">
        <v>0</v>
      </c>
      <c r="T474" s="182">
        <f>S474*H474</f>
        <v>0</v>
      </c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R474" s="183" t="s">
        <v>215</v>
      </c>
      <c r="AT474" s="183" t="s">
        <v>135</v>
      </c>
      <c r="AU474" s="183" t="s">
        <v>87</v>
      </c>
      <c r="AY474" s="16" t="s">
        <v>132</v>
      </c>
      <c r="BE474" s="184">
        <f>IF(N474="základní",J474,0)</f>
        <v>0</v>
      </c>
      <c r="BF474" s="184">
        <f>IF(N474="snížená",J474,0)</f>
        <v>0</v>
      </c>
      <c r="BG474" s="184">
        <f>IF(N474="zákl. přenesená",J474,0)</f>
        <v>0</v>
      </c>
      <c r="BH474" s="184">
        <f>IF(N474="sníž. přenesená",J474,0)</f>
        <v>0</v>
      </c>
      <c r="BI474" s="184">
        <f>IF(N474="nulová",J474,0)</f>
        <v>0</v>
      </c>
      <c r="BJ474" s="16" t="s">
        <v>22</v>
      </c>
      <c r="BK474" s="184">
        <f>ROUND(I474*H474,2)</f>
        <v>0</v>
      </c>
      <c r="BL474" s="16" t="s">
        <v>215</v>
      </c>
      <c r="BM474" s="183" t="s">
        <v>1472</v>
      </c>
    </row>
    <row r="475" spans="1:65" s="2" customFormat="1">
      <c r="A475" s="33"/>
      <c r="B475" s="34"/>
      <c r="C475" s="35"/>
      <c r="D475" s="185" t="s">
        <v>142</v>
      </c>
      <c r="E475" s="35"/>
      <c r="F475" s="186" t="s">
        <v>1473</v>
      </c>
      <c r="G475" s="35"/>
      <c r="H475" s="35"/>
      <c r="I475" s="187"/>
      <c r="J475" s="35"/>
      <c r="K475" s="35"/>
      <c r="L475" s="38"/>
      <c r="M475" s="188"/>
      <c r="N475" s="189"/>
      <c r="O475" s="63"/>
      <c r="P475" s="63"/>
      <c r="Q475" s="63"/>
      <c r="R475" s="63"/>
      <c r="S475" s="63"/>
      <c r="T475" s="64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T475" s="16" t="s">
        <v>142</v>
      </c>
      <c r="AU475" s="16" t="s">
        <v>87</v>
      </c>
    </row>
    <row r="476" spans="1:65" s="2" customFormat="1" ht="16.5" customHeight="1">
      <c r="A476" s="33"/>
      <c r="B476" s="34"/>
      <c r="C476" s="190" t="s">
        <v>1474</v>
      </c>
      <c r="D476" s="190" t="s">
        <v>180</v>
      </c>
      <c r="E476" s="191" t="s">
        <v>1475</v>
      </c>
      <c r="F476" s="192" t="s">
        <v>1476</v>
      </c>
      <c r="G476" s="193" t="s">
        <v>160</v>
      </c>
      <c r="H476" s="194">
        <v>0.123</v>
      </c>
      <c r="I476" s="195"/>
      <c r="J476" s="196">
        <f>ROUND(I476*H476,2)</f>
        <v>0</v>
      </c>
      <c r="K476" s="192" t="s">
        <v>139</v>
      </c>
      <c r="L476" s="197"/>
      <c r="M476" s="198" t="s">
        <v>20</v>
      </c>
      <c r="N476" s="199" t="s">
        <v>49</v>
      </c>
      <c r="O476" s="63"/>
      <c r="P476" s="181">
        <f>O476*H476</f>
        <v>0</v>
      </c>
      <c r="Q476" s="181">
        <v>0.55000000000000004</v>
      </c>
      <c r="R476" s="181">
        <f>Q476*H476</f>
        <v>6.7650000000000002E-2</v>
      </c>
      <c r="S476" s="181">
        <v>0</v>
      </c>
      <c r="T476" s="182">
        <f>S476*H476</f>
        <v>0</v>
      </c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R476" s="183" t="s">
        <v>304</v>
      </c>
      <c r="AT476" s="183" t="s">
        <v>180</v>
      </c>
      <c r="AU476" s="183" t="s">
        <v>87</v>
      </c>
      <c r="AY476" s="16" t="s">
        <v>132</v>
      </c>
      <c r="BE476" s="184">
        <f>IF(N476="základní",J476,0)</f>
        <v>0</v>
      </c>
      <c r="BF476" s="184">
        <f>IF(N476="snížená",J476,0)</f>
        <v>0</v>
      </c>
      <c r="BG476" s="184">
        <f>IF(N476="zákl. přenesená",J476,0)</f>
        <v>0</v>
      </c>
      <c r="BH476" s="184">
        <f>IF(N476="sníž. přenesená",J476,0)</f>
        <v>0</v>
      </c>
      <c r="BI476" s="184">
        <f>IF(N476="nulová",J476,0)</f>
        <v>0</v>
      </c>
      <c r="BJ476" s="16" t="s">
        <v>22</v>
      </c>
      <c r="BK476" s="184">
        <f>ROUND(I476*H476,2)</f>
        <v>0</v>
      </c>
      <c r="BL476" s="16" t="s">
        <v>215</v>
      </c>
      <c r="BM476" s="183" t="s">
        <v>1477</v>
      </c>
    </row>
    <row r="477" spans="1:65" s="2" customFormat="1" ht="24.2" customHeight="1">
      <c r="A477" s="33"/>
      <c r="B477" s="34"/>
      <c r="C477" s="172" t="s">
        <v>1478</v>
      </c>
      <c r="D477" s="172" t="s">
        <v>135</v>
      </c>
      <c r="E477" s="173" t="s">
        <v>1479</v>
      </c>
      <c r="F477" s="174" t="s">
        <v>1480</v>
      </c>
      <c r="G477" s="175" t="s">
        <v>263</v>
      </c>
      <c r="H477" s="200"/>
      <c r="I477" s="177"/>
      <c r="J477" s="178">
        <f>ROUND(I477*H477,2)</f>
        <v>0</v>
      </c>
      <c r="K477" s="174" t="s">
        <v>139</v>
      </c>
      <c r="L477" s="38"/>
      <c r="M477" s="179" t="s">
        <v>20</v>
      </c>
      <c r="N477" s="180" t="s">
        <v>49</v>
      </c>
      <c r="O477" s="63"/>
      <c r="P477" s="181">
        <f>O477*H477</f>
        <v>0</v>
      </c>
      <c r="Q477" s="181">
        <v>0</v>
      </c>
      <c r="R477" s="181">
        <f>Q477*H477</f>
        <v>0</v>
      </c>
      <c r="S477" s="181">
        <v>0</v>
      </c>
      <c r="T477" s="182">
        <f>S477*H477</f>
        <v>0</v>
      </c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R477" s="183" t="s">
        <v>215</v>
      </c>
      <c r="AT477" s="183" t="s">
        <v>135</v>
      </c>
      <c r="AU477" s="183" t="s">
        <v>87</v>
      </c>
      <c r="AY477" s="16" t="s">
        <v>132</v>
      </c>
      <c r="BE477" s="184">
        <f>IF(N477="základní",J477,0)</f>
        <v>0</v>
      </c>
      <c r="BF477" s="184">
        <f>IF(N477="snížená",J477,0)</f>
        <v>0</v>
      </c>
      <c r="BG477" s="184">
        <f>IF(N477="zákl. přenesená",J477,0)</f>
        <v>0</v>
      </c>
      <c r="BH477" s="184">
        <f>IF(N477="sníž. přenesená",J477,0)</f>
        <v>0</v>
      </c>
      <c r="BI477" s="184">
        <f>IF(N477="nulová",J477,0)</f>
        <v>0</v>
      </c>
      <c r="BJ477" s="16" t="s">
        <v>22</v>
      </c>
      <c r="BK477" s="184">
        <f>ROUND(I477*H477,2)</f>
        <v>0</v>
      </c>
      <c r="BL477" s="16" t="s">
        <v>215</v>
      </c>
      <c r="BM477" s="183" t="s">
        <v>1481</v>
      </c>
    </row>
    <row r="478" spans="1:65" s="2" customFormat="1">
      <c r="A478" s="33"/>
      <c r="B478" s="34"/>
      <c r="C478" s="35"/>
      <c r="D478" s="185" t="s">
        <v>142</v>
      </c>
      <c r="E478" s="35"/>
      <c r="F478" s="186" t="s">
        <v>1482</v>
      </c>
      <c r="G478" s="35"/>
      <c r="H478" s="35"/>
      <c r="I478" s="187"/>
      <c r="J478" s="35"/>
      <c r="K478" s="35"/>
      <c r="L478" s="38"/>
      <c r="M478" s="188"/>
      <c r="N478" s="189"/>
      <c r="O478" s="63"/>
      <c r="P478" s="63"/>
      <c r="Q478" s="63"/>
      <c r="R478" s="63"/>
      <c r="S478" s="63"/>
      <c r="T478" s="64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T478" s="16" t="s">
        <v>142</v>
      </c>
      <c r="AU478" s="16" t="s">
        <v>87</v>
      </c>
    </row>
    <row r="479" spans="1:65" s="12" customFormat="1" ht="22.9" customHeight="1">
      <c r="B479" s="156"/>
      <c r="C479" s="157"/>
      <c r="D479" s="158" t="s">
        <v>77</v>
      </c>
      <c r="E479" s="170" t="s">
        <v>1483</v>
      </c>
      <c r="F479" s="170" t="s">
        <v>1484</v>
      </c>
      <c r="G479" s="157"/>
      <c r="H479" s="157"/>
      <c r="I479" s="160"/>
      <c r="J479" s="171">
        <f>BK479</f>
        <v>0</v>
      </c>
      <c r="K479" s="157"/>
      <c r="L479" s="162"/>
      <c r="M479" s="163"/>
      <c r="N479" s="164"/>
      <c r="O479" s="164"/>
      <c r="P479" s="165">
        <f>SUM(P480:P485)</f>
        <v>0</v>
      </c>
      <c r="Q479" s="164"/>
      <c r="R479" s="165">
        <f>SUM(R480:R485)</f>
        <v>6.4550400000000008E-2</v>
      </c>
      <c r="S479" s="164"/>
      <c r="T479" s="166">
        <f>SUM(T480:T485)</f>
        <v>0</v>
      </c>
      <c r="AR479" s="167" t="s">
        <v>87</v>
      </c>
      <c r="AT479" s="168" t="s">
        <v>77</v>
      </c>
      <c r="AU479" s="168" t="s">
        <v>22</v>
      </c>
      <c r="AY479" s="167" t="s">
        <v>132</v>
      </c>
      <c r="BK479" s="169">
        <f>SUM(BK480:BK485)</f>
        <v>0</v>
      </c>
    </row>
    <row r="480" spans="1:65" s="2" customFormat="1" ht="24.2" customHeight="1">
      <c r="A480" s="33"/>
      <c r="B480" s="34"/>
      <c r="C480" s="172" t="s">
        <v>1485</v>
      </c>
      <c r="D480" s="172" t="s">
        <v>135</v>
      </c>
      <c r="E480" s="173" t="s">
        <v>1486</v>
      </c>
      <c r="F480" s="174" t="s">
        <v>1487</v>
      </c>
      <c r="G480" s="175" t="s">
        <v>138</v>
      </c>
      <c r="H480" s="176">
        <v>5.2480000000000002</v>
      </c>
      <c r="I480" s="177"/>
      <c r="J480" s="178">
        <f>ROUND(I480*H480,2)</f>
        <v>0</v>
      </c>
      <c r="K480" s="174" t="s">
        <v>139</v>
      </c>
      <c r="L480" s="38"/>
      <c r="M480" s="179" t="s">
        <v>20</v>
      </c>
      <c r="N480" s="180" t="s">
        <v>49</v>
      </c>
      <c r="O480" s="63"/>
      <c r="P480" s="181">
        <f>O480*H480</f>
        <v>0</v>
      </c>
      <c r="Q480" s="181">
        <v>1.2200000000000001E-2</v>
      </c>
      <c r="R480" s="181">
        <f>Q480*H480</f>
        <v>6.4025600000000002E-2</v>
      </c>
      <c r="S480" s="181">
        <v>0</v>
      </c>
      <c r="T480" s="182">
        <f>S480*H480</f>
        <v>0</v>
      </c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R480" s="183" t="s">
        <v>215</v>
      </c>
      <c r="AT480" s="183" t="s">
        <v>135</v>
      </c>
      <c r="AU480" s="183" t="s">
        <v>87</v>
      </c>
      <c r="AY480" s="16" t="s">
        <v>132</v>
      </c>
      <c r="BE480" s="184">
        <f>IF(N480="základní",J480,0)</f>
        <v>0</v>
      </c>
      <c r="BF480" s="184">
        <f>IF(N480="snížená",J480,0)</f>
        <v>0</v>
      </c>
      <c r="BG480" s="184">
        <f>IF(N480="zákl. přenesená",J480,0)</f>
        <v>0</v>
      </c>
      <c r="BH480" s="184">
        <f>IF(N480="sníž. přenesená",J480,0)</f>
        <v>0</v>
      </c>
      <c r="BI480" s="184">
        <f>IF(N480="nulová",J480,0)</f>
        <v>0</v>
      </c>
      <c r="BJ480" s="16" t="s">
        <v>22</v>
      </c>
      <c r="BK480" s="184">
        <f>ROUND(I480*H480,2)</f>
        <v>0</v>
      </c>
      <c r="BL480" s="16" t="s">
        <v>215</v>
      </c>
      <c r="BM480" s="183" t="s">
        <v>1488</v>
      </c>
    </row>
    <row r="481" spans="1:65" s="2" customFormat="1">
      <c r="A481" s="33"/>
      <c r="B481" s="34"/>
      <c r="C481" s="35"/>
      <c r="D481" s="185" t="s">
        <v>142</v>
      </c>
      <c r="E481" s="35"/>
      <c r="F481" s="186" t="s">
        <v>1489</v>
      </c>
      <c r="G481" s="35"/>
      <c r="H481" s="35"/>
      <c r="I481" s="187"/>
      <c r="J481" s="35"/>
      <c r="K481" s="35"/>
      <c r="L481" s="38"/>
      <c r="M481" s="188"/>
      <c r="N481" s="189"/>
      <c r="O481" s="63"/>
      <c r="P481" s="63"/>
      <c r="Q481" s="63"/>
      <c r="R481" s="63"/>
      <c r="S481" s="63"/>
      <c r="T481" s="64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T481" s="16" t="s">
        <v>142</v>
      </c>
      <c r="AU481" s="16" t="s">
        <v>87</v>
      </c>
    </row>
    <row r="482" spans="1:65" s="2" customFormat="1" ht="24.2" customHeight="1">
      <c r="A482" s="33"/>
      <c r="B482" s="34"/>
      <c r="C482" s="172" t="s">
        <v>1490</v>
      </c>
      <c r="D482" s="172" t="s">
        <v>135</v>
      </c>
      <c r="E482" s="173" t="s">
        <v>1491</v>
      </c>
      <c r="F482" s="174" t="s">
        <v>1492</v>
      </c>
      <c r="G482" s="175" t="s">
        <v>138</v>
      </c>
      <c r="H482" s="176">
        <v>5.2480000000000002</v>
      </c>
      <c r="I482" s="177"/>
      <c r="J482" s="178">
        <f>ROUND(I482*H482,2)</f>
        <v>0</v>
      </c>
      <c r="K482" s="174" t="s">
        <v>139</v>
      </c>
      <c r="L482" s="38"/>
      <c r="M482" s="179" t="s">
        <v>20</v>
      </c>
      <c r="N482" s="180" t="s">
        <v>49</v>
      </c>
      <c r="O482" s="63"/>
      <c r="P482" s="181">
        <f>O482*H482</f>
        <v>0</v>
      </c>
      <c r="Q482" s="181">
        <v>1E-4</v>
      </c>
      <c r="R482" s="181">
        <f>Q482*H482</f>
        <v>5.2480000000000007E-4</v>
      </c>
      <c r="S482" s="181">
        <v>0</v>
      </c>
      <c r="T482" s="182">
        <f>S482*H482</f>
        <v>0</v>
      </c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R482" s="183" t="s">
        <v>215</v>
      </c>
      <c r="AT482" s="183" t="s">
        <v>135</v>
      </c>
      <c r="AU482" s="183" t="s">
        <v>87</v>
      </c>
      <c r="AY482" s="16" t="s">
        <v>132</v>
      </c>
      <c r="BE482" s="184">
        <f>IF(N482="základní",J482,0)</f>
        <v>0</v>
      </c>
      <c r="BF482" s="184">
        <f>IF(N482="snížená",J482,0)</f>
        <v>0</v>
      </c>
      <c r="BG482" s="184">
        <f>IF(N482="zákl. přenesená",J482,0)</f>
        <v>0</v>
      </c>
      <c r="BH482" s="184">
        <f>IF(N482="sníž. přenesená",J482,0)</f>
        <v>0</v>
      </c>
      <c r="BI482" s="184">
        <f>IF(N482="nulová",J482,0)</f>
        <v>0</v>
      </c>
      <c r="BJ482" s="16" t="s">
        <v>22</v>
      </c>
      <c r="BK482" s="184">
        <f>ROUND(I482*H482,2)</f>
        <v>0</v>
      </c>
      <c r="BL482" s="16" t="s">
        <v>215</v>
      </c>
      <c r="BM482" s="183" t="s">
        <v>1493</v>
      </c>
    </row>
    <row r="483" spans="1:65" s="2" customFormat="1">
      <c r="A483" s="33"/>
      <c r="B483" s="34"/>
      <c r="C483" s="35"/>
      <c r="D483" s="185" t="s">
        <v>142</v>
      </c>
      <c r="E483" s="35"/>
      <c r="F483" s="186" t="s">
        <v>1494</v>
      </c>
      <c r="G483" s="35"/>
      <c r="H483" s="35"/>
      <c r="I483" s="187"/>
      <c r="J483" s="35"/>
      <c r="K483" s="35"/>
      <c r="L483" s="38"/>
      <c r="M483" s="188"/>
      <c r="N483" s="189"/>
      <c r="O483" s="63"/>
      <c r="P483" s="63"/>
      <c r="Q483" s="63"/>
      <c r="R483" s="63"/>
      <c r="S483" s="63"/>
      <c r="T483" s="64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T483" s="16" t="s">
        <v>142</v>
      </c>
      <c r="AU483" s="16" t="s">
        <v>87</v>
      </c>
    </row>
    <row r="484" spans="1:65" s="2" customFormat="1" ht="37.9" customHeight="1">
      <c r="A484" s="33"/>
      <c r="B484" s="34"/>
      <c r="C484" s="172" t="s">
        <v>1495</v>
      </c>
      <c r="D484" s="172" t="s">
        <v>135</v>
      </c>
      <c r="E484" s="173" t="s">
        <v>1496</v>
      </c>
      <c r="F484" s="174" t="s">
        <v>1497</v>
      </c>
      <c r="G484" s="175" t="s">
        <v>170</v>
      </c>
      <c r="H484" s="176">
        <v>6.5000000000000002E-2</v>
      </c>
      <c r="I484" s="177"/>
      <c r="J484" s="178">
        <f>ROUND(I484*H484,2)</f>
        <v>0</v>
      </c>
      <c r="K484" s="174" t="s">
        <v>139</v>
      </c>
      <c r="L484" s="38"/>
      <c r="M484" s="179" t="s">
        <v>20</v>
      </c>
      <c r="N484" s="180" t="s">
        <v>49</v>
      </c>
      <c r="O484" s="63"/>
      <c r="P484" s="181">
        <f>O484*H484</f>
        <v>0</v>
      </c>
      <c r="Q484" s="181">
        <v>0</v>
      </c>
      <c r="R484" s="181">
        <f>Q484*H484</f>
        <v>0</v>
      </c>
      <c r="S484" s="181">
        <v>0</v>
      </c>
      <c r="T484" s="182">
        <f>S484*H484</f>
        <v>0</v>
      </c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R484" s="183" t="s">
        <v>215</v>
      </c>
      <c r="AT484" s="183" t="s">
        <v>135</v>
      </c>
      <c r="AU484" s="183" t="s">
        <v>87</v>
      </c>
      <c r="AY484" s="16" t="s">
        <v>132</v>
      </c>
      <c r="BE484" s="184">
        <f>IF(N484="základní",J484,0)</f>
        <v>0</v>
      </c>
      <c r="BF484" s="184">
        <f>IF(N484="snížená",J484,0)</f>
        <v>0</v>
      </c>
      <c r="BG484" s="184">
        <f>IF(N484="zákl. přenesená",J484,0)</f>
        <v>0</v>
      </c>
      <c r="BH484" s="184">
        <f>IF(N484="sníž. přenesená",J484,0)</f>
        <v>0</v>
      </c>
      <c r="BI484" s="184">
        <f>IF(N484="nulová",J484,0)</f>
        <v>0</v>
      </c>
      <c r="BJ484" s="16" t="s">
        <v>22</v>
      </c>
      <c r="BK484" s="184">
        <f>ROUND(I484*H484,2)</f>
        <v>0</v>
      </c>
      <c r="BL484" s="16" t="s">
        <v>215</v>
      </c>
      <c r="BM484" s="183" t="s">
        <v>1498</v>
      </c>
    </row>
    <row r="485" spans="1:65" s="2" customFormat="1">
      <c r="A485" s="33"/>
      <c r="B485" s="34"/>
      <c r="C485" s="35"/>
      <c r="D485" s="185" t="s">
        <v>142</v>
      </c>
      <c r="E485" s="35"/>
      <c r="F485" s="186" t="s">
        <v>1499</v>
      </c>
      <c r="G485" s="35"/>
      <c r="H485" s="35"/>
      <c r="I485" s="187"/>
      <c r="J485" s="35"/>
      <c r="K485" s="35"/>
      <c r="L485" s="38"/>
      <c r="M485" s="188"/>
      <c r="N485" s="189"/>
      <c r="O485" s="63"/>
      <c r="P485" s="63"/>
      <c r="Q485" s="63"/>
      <c r="R485" s="63"/>
      <c r="S485" s="63"/>
      <c r="T485" s="64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T485" s="16" t="s">
        <v>142</v>
      </c>
      <c r="AU485" s="16" t="s">
        <v>87</v>
      </c>
    </row>
    <row r="486" spans="1:65" s="12" customFormat="1" ht="22.9" customHeight="1">
      <c r="B486" s="156"/>
      <c r="C486" s="157"/>
      <c r="D486" s="158" t="s">
        <v>77</v>
      </c>
      <c r="E486" s="170" t="s">
        <v>1500</v>
      </c>
      <c r="F486" s="170" t="s">
        <v>1501</v>
      </c>
      <c r="G486" s="157"/>
      <c r="H486" s="157"/>
      <c r="I486" s="160"/>
      <c r="J486" s="171">
        <f>BK486</f>
        <v>0</v>
      </c>
      <c r="K486" s="157"/>
      <c r="L486" s="162"/>
      <c r="M486" s="163"/>
      <c r="N486" s="164"/>
      <c r="O486" s="164"/>
      <c r="P486" s="165">
        <f>SUM(P487:P514)</f>
        <v>0</v>
      </c>
      <c r="Q486" s="164"/>
      <c r="R486" s="165">
        <f>SUM(R487:R514)</f>
        <v>0.31413039999999998</v>
      </c>
      <c r="S486" s="164"/>
      <c r="T486" s="166">
        <f>SUM(T487:T514)</f>
        <v>0.26690400000000003</v>
      </c>
      <c r="AR486" s="167" t="s">
        <v>87</v>
      </c>
      <c r="AT486" s="168" t="s">
        <v>77</v>
      </c>
      <c r="AU486" s="168" t="s">
        <v>22</v>
      </c>
      <c r="AY486" s="167" t="s">
        <v>132</v>
      </c>
      <c r="BK486" s="169">
        <f>SUM(BK487:BK514)</f>
        <v>0</v>
      </c>
    </row>
    <row r="487" spans="1:65" s="2" customFormat="1" ht="16.5" customHeight="1">
      <c r="A487" s="33"/>
      <c r="B487" s="34"/>
      <c r="C487" s="172" t="s">
        <v>1502</v>
      </c>
      <c r="D487" s="172" t="s">
        <v>135</v>
      </c>
      <c r="E487" s="173" t="s">
        <v>1503</v>
      </c>
      <c r="F487" s="174" t="s">
        <v>1504</v>
      </c>
      <c r="G487" s="175" t="s">
        <v>286</v>
      </c>
      <c r="H487" s="176">
        <v>8.75</v>
      </c>
      <c r="I487" s="177"/>
      <c r="J487" s="178">
        <f>ROUND(I487*H487,2)</f>
        <v>0</v>
      </c>
      <c r="K487" s="174" t="s">
        <v>139</v>
      </c>
      <c r="L487" s="38"/>
      <c r="M487" s="179" t="s">
        <v>20</v>
      </c>
      <c r="N487" s="180" t="s">
        <v>49</v>
      </c>
      <c r="O487" s="63"/>
      <c r="P487" s="181">
        <f>O487*H487</f>
        <v>0</v>
      </c>
      <c r="Q487" s="181">
        <v>0</v>
      </c>
      <c r="R487" s="181">
        <f>Q487*H487</f>
        <v>0</v>
      </c>
      <c r="S487" s="181">
        <v>1.7600000000000001E-3</v>
      </c>
      <c r="T487" s="182">
        <f>S487*H487</f>
        <v>1.54E-2</v>
      </c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R487" s="183" t="s">
        <v>215</v>
      </c>
      <c r="AT487" s="183" t="s">
        <v>135</v>
      </c>
      <c r="AU487" s="183" t="s">
        <v>87</v>
      </c>
      <c r="AY487" s="16" t="s">
        <v>132</v>
      </c>
      <c r="BE487" s="184">
        <f>IF(N487="základní",J487,0)</f>
        <v>0</v>
      </c>
      <c r="BF487" s="184">
        <f>IF(N487="snížená",J487,0)</f>
        <v>0</v>
      </c>
      <c r="BG487" s="184">
        <f>IF(N487="zákl. přenesená",J487,0)</f>
        <v>0</v>
      </c>
      <c r="BH487" s="184">
        <f>IF(N487="sníž. přenesená",J487,0)</f>
        <v>0</v>
      </c>
      <c r="BI487" s="184">
        <f>IF(N487="nulová",J487,0)</f>
        <v>0</v>
      </c>
      <c r="BJ487" s="16" t="s">
        <v>22</v>
      </c>
      <c r="BK487" s="184">
        <f>ROUND(I487*H487,2)</f>
        <v>0</v>
      </c>
      <c r="BL487" s="16" t="s">
        <v>215</v>
      </c>
      <c r="BM487" s="183" t="s">
        <v>1505</v>
      </c>
    </row>
    <row r="488" spans="1:65" s="2" customFormat="1">
      <c r="A488" s="33"/>
      <c r="B488" s="34"/>
      <c r="C488" s="35"/>
      <c r="D488" s="185" t="s">
        <v>142</v>
      </c>
      <c r="E488" s="35"/>
      <c r="F488" s="186" t="s">
        <v>1506</v>
      </c>
      <c r="G488" s="35"/>
      <c r="H488" s="35"/>
      <c r="I488" s="187"/>
      <c r="J488" s="35"/>
      <c r="K488" s="35"/>
      <c r="L488" s="38"/>
      <c r="M488" s="188"/>
      <c r="N488" s="189"/>
      <c r="O488" s="63"/>
      <c r="P488" s="63"/>
      <c r="Q488" s="63"/>
      <c r="R488" s="63"/>
      <c r="S488" s="63"/>
      <c r="T488" s="64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T488" s="16" t="s">
        <v>142</v>
      </c>
      <c r="AU488" s="16" t="s">
        <v>87</v>
      </c>
    </row>
    <row r="489" spans="1:65" s="2" customFormat="1" ht="16.5" customHeight="1">
      <c r="A489" s="33"/>
      <c r="B489" s="34"/>
      <c r="C489" s="172" t="s">
        <v>1507</v>
      </c>
      <c r="D489" s="172" t="s">
        <v>135</v>
      </c>
      <c r="E489" s="173" t="s">
        <v>1508</v>
      </c>
      <c r="F489" s="174" t="s">
        <v>1509</v>
      </c>
      <c r="G489" s="175" t="s">
        <v>138</v>
      </c>
      <c r="H489" s="176">
        <v>24.9</v>
      </c>
      <c r="I489" s="177"/>
      <c r="J489" s="178">
        <f>ROUND(I489*H489,2)</f>
        <v>0</v>
      </c>
      <c r="K489" s="174" t="s">
        <v>139</v>
      </c>
      <c r="L489" s="38"/>
      <c r="M489" s="179" t="s">
        <v>20</v>
      </c>
      <c r="N489" s="180" t="s">
        <v>49</v>
      </c>
      <c r="O489" s="63"/>
      <c r="P489" s="181">
        <f>O489*H489</f>
        <v>0</v>
      </c>
      <c r="Q489" s="181">
        <v>0</v>
      </c>
      <c r="R489" s="181">
        <f>Q489*H489</f>
        <v>0</v>
      </c>
      <c r="S489" s="181">
        <v>5.94E-3</v>
      </c>
      <c r="T489" s="182">
        <f>S489*H489</f>
        <v>0.14790599999999998</v>
      </c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R489" s="183" t="s">
        <v>215</v>
      </c>
      <c r="AT489" s="183" t="s">
        <v>135</v>
      </c>
      <c r="AU489" s="183" t="s">
        <v>87</v>
      </c>
      <c r="AY489" s="16" t="s">
        <v>132</v>
      </c>
      <c r="BE489" s="184">
        <f>IF(N489="základní",J489,0)</f>
        <v>0</v>
      </c>
      <c r="BF489" s="184">
        <f>IF(N489="snížená",J489,0)</f>
        <v>0</v>
      </c>
      <c r="BG489" s="184">
        <f>IF(N489="zákl. přenesená",J489,0)</f>
        <v>0</v>
      </c>
      <c r="BH489" s="184">
        <f>IF(N489="sníž. přenesená",J489,0)</f>
        <v>0</v>
      </c>
      <c r="BI489" s="184">
        <f>IF(N489="nulová",J489,0)</f>
        <v>0</v>
      </c>
      <c r="BJ489" s="16" t="s">
        <v>22</v>
      </c>
      <c r="BK489" s="184">
        <f>ROUND(I489*H489,2)</f>
        <v>0</v>
      </c>
      <c r="BL489" s="16" t="s">
        <v>215</v>
      </c>
      <c r="BM489" s="183" t="s">
        <v>1510</v>
      </c>
    </row>
    <row r="490" spans="1:65" s="2" customFormat="1">
      <c r="A490" s="33"/>
      <c r="B490" s="34"/>
      <c r="C490" s="35"/>
      <c r="D490" s="185" t="s">
        <v>142</v>
      </c>
      <c r="E490" s="35"/>
      <c r="F490" s="186" t="s">
        <v>1511</v>
      </c>
      <c r="G490" s="35"/>
      <c r="H490" s="35"/>
      <c r="I490" s="187"/>
      <c r="J490" s="35"/>
      <c r="K490" s="35"/>
      <c r="L490" s="38"/>
      <c r="M490" s="188"/>
      <c r="N490" s="189"/>
      <c r="O490" s="63"/>
      <c r="P490" s="63"/>
      <c r="Q490" s="63"/>
      <c r="R490" s="63"/>
      <c r="S490" s="63"/>
      <c r="T490" s="64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T490" s="16" t="s">
        <v>142</v>
      </c>
      <c r="AU490" s="16" t="s">
        <v>87</v>
      </c>
    </row>
    <row r="491" spans="1:65" s="2" customFormat="1" ht="16.5" customHeight="1">
      <c r="A491" s="33"/>
      <c r="B491" s="34"/>
      <c r="C491" s="172" t="s">
        <v>1512</v>
      </c>
      <c r="D491" s="172" t="s">
        <v>135</v>
      </c>
      <c r="E491" s="173" t="s">
        <v>1513</v>
      </c>
      <c r="F491" s="174" t="s">
        <v>1514</v>
      </c>
      <c r="G491" s="175" t="s">
        <v>286</v>
      </c>
      <c r="H491" s="176">
        <v>6.5</v>
      </c>
      <c r="I491" s="177"/>
      <c r="J491" s="178">
        <f>ROUND(I491*H491,2)</f>
        <v>0</v>
      </c>
      <c r="K491" s="174" t="s">
        <v>139</v>
      </c>
      <c r="L491" s="38"/>
      <c r="M491" s="179" t="s">
        <v>20</v>
      </c>
      <c r="N491" s="180" t="s">
        <v>49</v>
      </c>
      <c r="O491" s="63"/>
      <c r="P491" s="181">
        <f>O491*H491</f>
        <v>0</v>
      </c>
      <c r="Q491" s="181">
        <v>0</v>
      </c>
      <c r="R491" s="181">
        <f>Q491*H491</f>
        <v>0</v>
      </c>
      <c r="S491" s="181">
        <v>1.67E-3</v>
      </c>
      <c r="T491" s="182">
        <f>S491*H491</f>
        <v>1.0855E-2</v>
      </c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R491" s="183" t="s">
        <v>215</v>
      </c>
      <c r="AT491" s="183" t="s">
        <v>135</v>
      </c>
      <c r="AU491" s="183" t="s">
        <v>87</v>
      </c>
      <c r="AY491" s="16" t="s">
        <v>132</v>
      </c>
      <c r="BE491" s="184">
        <f>IF(N491="základní",J491,0)</f>
        <v>0</v>
      </c>
      <c r="BF491" s="184">
        <f>IF(N491="snížená",J491,0)</f>
        <v>0</v>
      </c>
      <c r="BG491" s="184">
        <f>IF(N491="zákl. přenesená",J491,0)</f>
        <v>0</v>
      </c>
      <c r="BH491" s="184">
        <f>IF(N491="sníž. přenesená",J491,0)</f>
        <v>0</v>
      </c>
      <c r="BI491" s="184">
        <f>IF(N491="nulová",J491,0)</f>
        <v>0</v>
      </c>
      <c r="BJ491" s="16" t="s">
        <v>22</v>
      </c>
      <c r="BK491" s="184">
        <f>ROUND(I491*H491,2)</f>
        <v>0</v>
      </c>
      <c r="BL491" s="16" t="s">
        <v>215</v>
      </c>
      <c r="BM491" s="183" t="s">
        <v>1515</v>
      </c>
    </row>
    <row r="492" spans="1:65" s="2" customFormat="1">
      <c r="A492" s="33"/>
      <c r="B492" s="34"/>
      <c r="C492" s="35"/>
      <c r="D492" s="185" t="s">
        <v>142</v>
      </c>
      <c r="E492" s="35"/>
      <c r="F492" s="186" t="s">
        <v>1516</v>
      </c>
      <c r="G492" s="35"/>
      <c r="H492" s="35"/>
      <c r="I492" s="187"/>
      <c r="J492" s="35"/>
      <c r="K492" s="35"/>
      <c r="L492" s="38"/>
      <c r="M492" s="188"/>
      <c r="N492" s="189"/>
      <c r="O492" s="63"/>
      <c r="P492" s="63"/>
      <c r="Q492" s="63"/>
      <c r="R492" s="63"/>
      <c r="S492" s="63"/>
      <c r="T492" s="64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T492" s="16" t="s">
        <v>142</v>
      </c>
      <c r="AU492" s="16" t="s">
        <v>87</v>
      </c>
    </row>
    <row r="493" spans="1:65" s="2" customFormat="1" ht="16.5" customHeight="1">
      <c r="A493" s="33"/>
      <c r="B493" s="34"/>
      <c r="C493" s="172" t="s">
        <v>1517</v>
      </c>
      <c r="D493" s="172" t="s">
        <v>135</v>
      </c>
      <c r="E493" s="173" t="s">
        <v>1518</v>
      </c>
      <c r="F493" s="174" t="s">
        <v>1519</v>
      </c>
      <c r="G493" s="175" t="s">
        <v>286</v>
      </c>
      <c r="H493" s="176">
        <v>17.850000000000001</v>
      </c>
      <c r="I493" s="177"/>
      <c r="J493" s="178">
        <f>ROUND(I493*H493,2)</f>
        <v>0</v>
      </c>
      <c r="K493" s="174" t="s">
        <v>139</v>
      </c>
      <c r="L493" s="38"/>
      <c r="M493" s="179" t="s">
        <v>20</v>
      </c>
      <c r="N493" s="180" t="s">
        <v>49</v>
      </c>
      <c r="O493" s="63"/>
      <c r="P493" s="181">
        <f>O493*H493</f>
        <v>0</v>
      </c>
      <c r="Q493" s="181">
        <v>0</v>
      </c>
      <c r="R493" s="181">
        <f>Q493*H493</f>
        <v>0</v>
      </c>
      <c r="S493" s="181">
        <v>2.2300000000000002E-3</v>
      </c>
      <c r="T493" s="182">
        <f>S493*H493</f>
        <v>3.9805500000000008E-2</v>
      </c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R493" s="183" t="s">
        <v>215</v>
      </c>
      <c r="AT493" s="183" t="s">
        <v>135</v>
      </c>
      <c r="AU493" s="183" t="s">
        <v>87</v>
      </c>
      <c r="AY493" s="16" t="s">
        <v>132</v>
      </c>
      <c r="BE493" s="184">
        <f>IF(N493="základní",J493,0)</f>
        <v>0</v>
      </c>
      <c r="BF493" s="184">
        <f>IF(N493="snížená",J493,0)</f>
        <v>0</v>
      </c>
      <c r="BG493" s="184">
        <f>IF(N493="zákl. přenesená",J493,0)</f>
        <v>0</v>
      </c>
      <c r="BH493" s="184">
        <f>IF(N493="sníž. přenesená",J493,0)</f>
        <v>0</v>
      </c>
      <c r="BI493" s="184">
        <f>IF(N493="nulová",J493,0)</f>
        <v>0</v>
      </c>
      <c r="BJ493" s="16" t="s">
        <v>22</v>
      </c>
      <c r="BK493" s="184">
        <f>ROUND(I493*H493,2)</f>
        <v>0</v>
      </c>
      <c r="BL493" s="16" t="s">
        <v>215</v>
      </c>
      <c r="BM493" s="183" t="s">
        <v>1520</v>
      </c>
    </row>
    <row r="494" spans="1:65" s="2" customFormat="1">
      <c r="A494" s="33"/>
      <c r="B494" s="34"/>
      <c r="C494" s="35"/>
      <c r="D494" s="185" t="s">
        <v>142</v>
      </c>
      <c r="E494" s="35"/>
      <c r="F494" s="186" t="s">
        <v>1521</v>
      </c>
      <c r="G494" s="35"/>
      <c r="H494" s="35"/>
      <c r="I494" s="187"/>
      <c r="J494" s="35"/>
      <c r="K494" s="35"/>
      <c r="L494" s="38"/>
      <c r="M494" s="188"/>
      <c r="N494" s="189"/>
      <c r="O494" s="63"/>
      <c r="P494" s="63"/>
      <c r="Q494" s="63"/>
      <c r="R494" s="63"/>
      <c r="S494" s="63"/>
      <c r="T494" s="64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T494" s="16" t="s">
        <v>142</v>
      </c>
      <c r="AU494" s="16" t="s">
        <v>87</v>
      </c>
    </row>
    <row r="495" spans="1:65" s="2" customFormat="1" ht="16.5" customHeight="1">
      <c r="A495" s="33"/>
      <c r="B495" s="34"/>
      <c r="C495" s="172" t="s">
        <v>1522</v>
      </c>
      <c r="D495" s="172" t="s">
        <v>135</v>
      </c>
      <c r="E495" s="173" t="s">
        <v>1523</v>
      </c>
      <c r="F495" s="174" t="s">
        <v>1524</v>
      </c>
      <c r="G495" s="175" t="s">
        <v>286</v>
      </c>
      <c r="H495" s="176">
        <v>8.75</v>
      </c>
      <c r="I495" s="177"/>
      <c r="J495" s="178">
        <f>ROUND(I495*H495,2)</f>
        <v>0</v>
      </c>
      <c r="K495" s="174" t="s">
        <v>139</v>
      </c>
      <c r="L495" s="38"/>
      <c r="M495" s="179" t="s">
        <v>20</v>
      </c>
      <c r="N495" s="180" t="s">
        <v>49</v>
      </c>
      <c r="O495" s="63"/>
      <c r="P495" s="181">
        <f>O495*H495</f>
        <v>0</v>
      </c>
      <c r="Q495" s="181">
        <v>0</v>
      </c>
      <c r="R495" s="181">
        <f>Q495*H495</f>
        <v>0</v>
      </c>
      <c r="S495" s="181">
        <v>6.0499999999999998E-3</v>
      </c>
      <c r="T495" s="182">
        <f>S495*H495</f>
        <v>5.2937499999999998E-2</v>
      </c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R495" s="183" t="s">
        <v>215</v>
      </c>
      <c r="AT495" s="183" t="s">
        <v>135</v>
      </c>
      <c r="AU495" s="183" t="s">
        <v>87</v>
      </c>
      <c r="AY495" s="16" t="s">
        <v>132</v>
      </c>
      <c r="BE495" s="184">
        <f>IF(N495="základní",J495,0)</f>
        <v>0</v>
      </c>
      <c r="BF495" s="184">
        <f>IF(N495="snížená",J495,0)</f>
        <v>0</v>
      </c>
      <c r="BG495" s="184">
        <f>IF(N495="zákl. přenesená",J495,0)</f>
        <v>0</v>
      </c>
      <c r="BH495" s="184">
        <f>IF(N495="sníž. přenesená",J495,0)</f>
        <v>0</v>
      </c>
      <c r="BI495" s="184">
        <f>IF(N495="nulová",J495,0)</f>
        <v>0</v>
      </c>
      <c r="BJ495" s="16" t="s">
        <v>22</v>
      </c>
      <c r="BK495" s="184">
        <f>ROUND(I495*H495,2)</f>
        <v>0</v>
      </c>
      <c r="BL495" s="16" t="s">
        <v>215</v>
      </c>
      <c r="BM495" s="183" t="s">
        <v>1525</v>
      </c>
    </row>
    <row r="496" spans="1:65" s="2" customFormat="1">
      <c r="A496" s="33"/>
      <c r="B496" s="34"/>
      <c r="C496" s="35"/>
      <c r="D496" s="185" t="s">
        <v>142</v>
      </c>
      <c r="E496" s="35"/>
      <c r="F496" s="186" t="s">
        <v>1526</v>
      </c>
      <c r="G496" s="35"/>
      <c r="H496" s="35"/>
      <c r="I496" s="187"/>
      <c r="J496" s="35"/>
      <c r="K496" s="35"/>
      <c r="L496" s="38"/>
      <c r="M496" s="188"/>
      <c r="N496" s="189"/>
      <c r="O496" s="63"/>
      <c r="P496" s="63"/>
      <c r="Q496" s="63"/>
      <c r="R496" s="63"/>
      <c r="S496" s="63"/>
      <c r="T496" s="64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T496" s="16" t="s">
        <v>142</v>
      </c>
      <c r="AU496" s="16" t="s">
        <v>87</v>
      </c>
    </row>
    <row r="497" spans="1:65" s="2" customFormat="1" ht="24.2" customHeight="1">
      <c r="A497" s="33"/>
      <c r="B497" s="34"/>
      <c r="C497" s="172" t="s">
        <v>1527</v>
      </c>
      <c r="D497" s="172" t="s">
        <v>135</v>
      </c>
      <c r="E497" s="173" t="s">
        <v>1528</v>
      </c>
      <c r="F497" s="174" t="s">
        <v>1529</v>
      </c>
      <c r="G497" s="175" t="s">
        <v>138</v>
      </c>
      <c r="H497" s="176">
        <v>31.2</v>
      </c>
      <c r="I497" s="177"/>
      <c r="J497" s="178">
        <f>ROUND(I497*H497,2)</f>
        <v>0</v>
      </c>
      <c r="K497" s="174" t="s">
        <v>139</v>
      </c>
      <c r="L497" s="38"/>
      <c r="M497" s="179" t="s">
        <v>20</v>
      </c>
      <c r="N497" s="180" t="s">
        <v>49</v>
      </c>
      <c r="O497" s="63"/>
      <c r="P497" s="181">
        <f>O497*H497</f>
        <v>0</v>
      </c>
      <c r="Q497" s="181">
        <v>6.62E-3</v>
      </c>
      <c r="R497" s="181">
        <f>Q497*H497</f>
        <v>0.20654400000000001</v>
      </c>
      <c r="S497" s="181">
        <v>0</v>
      </c>
      <c r="T497" s="182">
        <f>S497*H497</f>
        <v>0</v>
      </c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R497" s="183" t="s">
        <v>215</v>
      </c>
      <c r="AT497" s="183" t="s">
        <v>135</v>
      </c>
      <c r="AU497" s="183" t="s">
        <v>87</v>
      </c>
      <c r="AY497" s="16" t="s">
        <v>132</v>
      </c>
      <c r="BE497" s="184">
        <f>IF(N497="základní",J497,0)</f>
        <v>0</v>
      </c>
      <c r="BF497" s="184">
        <f>IF(N497="snížená",J497,0)</f>
        <v>0</v>
      </c>
      <c r="BG497" s="184">
        <f>IF(N497="zákl. přenesená",J497,0)</f>
        <v>0</v>
      </c>
      <c r="BH497" s="184">
        <f>IF(N497="sníž. přenesená",J497,0)</f>
        <v>0</v>
      </c>
      <c r="BI497" s="184">
        <f>IF(N497="nulová",J497,0)</f>
        <v>0</v>
      </c>
      <c r="BJ497" s="16" t="s">
        <v>22</v>
      </c>
      <c r="BK497" s="184">
        <f>ROUND(I497*H497,2)</f>
        <v>0</v>
      </c>
      <c r="BL497" s="16" t="s">
        <v>215</v>
      </c>
      <c r="BM497" s="183" t="s">
        <v>1530</v>
      </c>
    </row>
    <row r="498" spans="1:65" s="2" customFormat="1">
      <c r="A498" s="33"/>
      <c r="B498" s="34"/>
      <c r="C498" s="35"/>
      <c r="D498" s="185" t="s">
        <v>142</v>
      </c>
      <c r="E498" s="35"/>
      <c r="F498" s="186" t="s">
        <v>1531</v>
      </c>
      <c r="G498" s="35"/>
      <c r="H498" s="35"/>
      <c r="I498" s="187"/>
      <c r="J498" s="35"/>
      <c r="K498" s="35"/>
      <c r="L498" s="38"/>
      <c r="M498" s="188"/>
      <c r="N498" s="189"/>
      <c r="O498" s="63"/>
      <c r="P498" s="63"/>
      <c r="Q498" s="63"/>
      <c r="R498" s="63"/>
      <c r="S498" s="63"/>
      <c r="T498" s="64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T498" s="16" t="s">
        <v>142</v>
      </c>
      <c r="AU498" s="16" t="s">
        <v>87</v>
      </c>
    </row>
    <row r="499" spans="1:65" s="2" customFormat="1" ht="16.5" customHeight="1">
      <c r="A499" s="33"/>
      <c r="B499" s="34"/>
      <c r="C499" s="172" t="s">
        <v>1532</v>
      </c>
      <c r="D499" s="172" t="s">
        <v>135</v>
      </c>
      <c r="E499" s="173" t="s">
        <v>1533</v>
      </c>
      <c r="F499" s="174" t="s">
        <v>1534</v>
      </c>
      <c r="G499" s="175" t="s">
        <v>286</v>
      </c>
      <c r="H499" s="176">
        <v>4.5</v>
      </c>
      <c r="I499" s="177"/>
      <c r="J499" s="178">
        <f>ROUND(I499*H499,2)</f>
        <v>0</v>
      </c>
      <c r="K499" s="174" t="s">
        <v>139</v>
      </c>
      <c r="L499" s="38"/>
      <c r="M499" s="179" t="s">
        <v>20</v>
      </c>
      <c r="N499" s="180" t="s">
        <v>49</v>
      </c>
      <c r="O499" s="63"/>
      <c r="P499" s="181">
        <f>O499*H499</f>
        <v>0</v>
      </c>
      <c r="Q499" s="181">
        <v>3.8E-3</v>
      </c>
      <c r="R499" s="181">
        <f>Q499*H499</f>
        <v>1.7100000000000001E-2</v>
      </c>
      <c r="S499" s="181">
        <v>0</v>
      </c>
      <c r="T499" s="182">
        <f>S499*H499</f>
        <v>0</v>
      </c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R499" s="183" t="s">
        <v>215</v>
      </c>
      <c r="AT499" s="183" t="s">
        <v>135</v>
      </c>
      <c r="AU499" s="183" t="s">
        <v>87</v>
      </c>
      <c r="AY499" s="16" t="s">
        <v>132</v>
      </c>
      <c r="BE499" s="184">
        <f>IF(N499="základní",J499,0)</f>
        <v>0</v>
      </c>
      <c r="BF499" s="184">
        <f>IF(N499="snížená",J499,0)</f>
        <v>0</v>
      </c>
      <c r="BG499" s="184">
        <f>IF(N499="zákl. přenesená",J499,0)</f>
        <v>0</v>
      </c>
      <c r="BH499" s="184">
        <f>IF(N499="sníž. přenesená",J499,0)</f>
        <v>0</v>
      </c>
      <c r="BI499" s="184">
        <f>IF(N499="nulová",J499,0)</f>
        <v>0</v>
      </c>
      <c r="BJ499" s="16" t="s">
        <v>22</v>
      </c>
      <c r="BK499" s="184">
        <f>ROUND(I499*H499,2)</f>
        <v>0</v>
      </c>
      <c r="BL499" s="16" t="s">
        <v>215</v>
      </c>
      <c r="BM499" s="183" t="s">
        <v>1535</v>
      </c>
    </row>
    <row r="500" spans="1:65" s="2" customFormat="1">
      <c r="A500" s="33"/>
      <c r="B500" s="34"/>
      <c r="C500" s="35"/>
      <c r="D500" s="185" t="s">
        <v>142</v>
      </c>
      <c r="E500" s="35"/>
      <c r="F500" s="186" t="s">
        <v>1536</v>
      </c>
      <c r="G500" s="35"/>
      <c r="H500" s="35"/>
      <c r="I500" s="187"/>
      <c r="J500" s="35"/>
      <c r="K500" s="35"/>
      <c r="L500" s="38"/>
      <c r="M500" s="188"/>
      <c r="N500" s="189"/>
      <c r="O500" s="63"/>
      <c r="P500" s="63"/>
      <c r="Q500" s="63"/>
      <c r="R500" s="63"/>
      <c r="S500" s="63"/>
      <c r="T500" s="64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T500" s="16" t="s">
        <v>142</v>
      </c>
      <c r="AU500" s="16" t="s">
        <v>87</v>
      </c>
    </row>
    <row r="501" spans="1:65" s="2" customFormat="1" ht="16.5" customHeight="1">
      <c r="A501" s="33"/>
      <c r="B501" s="34"/>
      <c r="C501" s="172" t="s">
        <v>1537</v>
      </c>
      <c r="D501" s="172" t="s">
        <v>135</v>
      </c>
      <c r="E501" s="173" t="s">
        <v>1538</v>
      </c>
      <c r="F501" s="174" t="s">
        <v>1539</v>
      </c>
      <c r="G501" s="175" t="s">
        <v>286</v>
      </c>
      <c r="H501" s="176">
        <v>2.5</v>
      </c>
      <c r="I501" s="177"/>
      <c r="J501" s="178">
        <f>ROUND(I501*H501,2)</f>
        <v>0</v>
      </c>
      <c r="K501" s="174" t="s">
        <v>139</v>
      </c>
      <c r="L501" s="38"/>
      <c r="M501" s="179" t="s">
        <v>20</v>
      </c>
      <c r="N501" s="180" t="s">
        <v>49</v>
      </c>
      <c r="O501" s="63"/>
      <c r="P501" s="181">
        <f>O501*H501</f>
        <v>0</v>
      </c>
      <c r="Q501" s="181">
        <v>1.92E-3</v>
      </c>
      <c r="R501" s="181">
        <f>Q501*H501</f>
        <v>4.8000000000000004E-3</v>
      </c>
      <c r="S501" s="181">
        <v>0</v>
      </c>
      <c r="T501" s="182">
        <f>S501*H501</f>
        <v>0</v>
      </c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R501" s="183" t="s">
        <v>215</v>
      </c>
      <c r="AT501" s="183" t="s">
        <v>135</v>
      </c>
      <c r="AU501" s="183" t="s">
        <v>87</v>
      </c>
      <c r="AY501" s="16" t="s">
        <v>132</v>
      </c>
      <c r="BE501" s="184">
        <f>IF(N501="základní",J501,0)</f>
        <v>0</v>
      </c>
      <c r="BF501" s="184">
        <f>IF(N501="snížená",J501,0)</f>
        <v>0</v>
      </c>
      <c r="BG501" s="184">
        <f>IF(N501="zákl. přenesená",J501,0)</f>
        <v>0</v>
      </c>
      <c r="BH501" s="184">
        <f>IF(N501="sníž. přenesená",J501,0)</f>
        <v>0</v>
      </c>
      <c r="BI501" s="184">
        <f>IF(N501="nulová",J501,0)</f>
        <v>0</v>
      </c>
      <c r="BJ501" s="16" t="s">
        <v>22</v>
      </c>
      <c r="BK501" s="184">
        <f>ROUND(I501*H501,2)</f>
        <v>0</v>
      </c>
      <c r="BL501" s="16" t="s">
        <v>215</v>
      </c>
      <c r="BM501" s="183" t="s">
        <v>1540</v>
      </c>
    </row>
    <row r="502" spans="1:65" s="2" customFormat="1">
      <c r="A502" s="33"/>
      <c r="B502" s="34"/>
      <c r="C502" s="35"/>
      <c r="D502" s="185" t="s">
        <v>142</v>
      </c>
      <c r="E502" s="35"/>
      <c r="F502" s="186" t="s">
        <v>1541</v>
      </c>
      <c r="G502" s="35"/>
      <c r="H502" s="35"/>
      <c r="I502" s="187"/>
      <c r="J502" s="35"/>
      <c r="K502" s="35"/>
      <c r="L502" s="38"/>
      <c r="M502" s="188"/>
      <c r="N502" s="189"/>
      <c r="O502" s="63"/>
      <c r="P502" s="63"/>
      <c r="Q502" s="63"/>
      <c r="R502" s="63"/>
      <c r="S502" s="63"/>
      <c r="T502" s="64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T502" s="16" t="s">
        <v>142</v>
      </c>
      <c r="AU502" s="16" t="s">
        <v>87</v>
      </c>
    </row>
    <row r="503" spans="1:65" s="2" customFormat="1" ht="21.75" customHeight="1">
      <c r="A503" s="33"/>
      <c r="B503" s="34"/>
      <c r="C503" s="172" t="s">
        <v>1542</v>
      </c>
      <c r="D503" s="172" t="s">
        <v>135</v>
      </c>
      <c r="E503" s="173" t="s">
        <v>1543</v>
      </c>
      <c r="F503" s="174" t="s">
        <v>1544</v>
      </c>
      <c r="G503" s="175" t="s">
        <v>286</v>
      </c>
      <c r="H503" s="176">
        <v>6.8</v>
      </c>
      <c r="I503" s="177"/>
      <c r="J503" s="178">
        <f>ROUND(I503*H503,2)</f>
        <v>0</v>
      </c>
      <c r="K503" s="174" t="s">
        <v>139</v>
      </c>
      <c r="L503" s="38"/>
      <c r="M503" s="179" t="s">
        <v>20</v>
      </c>
      <c r="N503" s="180" t="s">
        <v>49</v>
      </c>
      <c r="O503" s="63"/>
      <c r="P503" s="181">
        <f>O503*H503</f>
        <v>0</v>
      </c>
      <c r="Q503" s="181">
        <v>2.3800000000000002E-3</v>
      </c>
      <c r="R503" s="181">
        <f>Q503*H503</f>
        <v>1.6184E-2</v>
      </c>
      <c r="S503" s="181">
        <v>0</v>
      </c>
      <c r="T503" s="182">
        <f>S503*H503</f>
        <v>0</v>
      </c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R503" s="183" t="s">
        <v>215</v>
      </c>
      <c r="AT503" s="183" t="s">
        <v>135</v>
      </c>
      <c r="AU503" s="183" t="s">
        <v>87</v>
      </c>
      <c r="AY503" s="16" t="s">
        <v>132</v>
      </c>
      <c r="BE503" s="184">
        <f>IF(N503="základní",J503,0)</f>
        <v>0</v>
      </c>
      <c r="BF503" s="184">
        <f>IF(N503="snížená",J503,0)</f>
        <v>0</v>
      </c>
      <c r="BG503" s="184">
        <f>IF(N503="zákl. přenesená",J503,0)</f>
        <v>0</v>
      </c>
      <c r="BH503" s="184">
        <f>IF(N503="sníž. přenesená",J503,0)</f>
        <v>0</v>
      </c>
      <c r="BI503" s="184">
        <f>IF(N503="nulová",J503,0)</f>
        <v>0</v>
      </c>
      <c r="BJ503" s="16" t="s">
        <v>22</v>
      </c>
      <c r="BK503" s="184">
        <f>ROUND(I503*H503,2)</f>
        <v>0</v>
      </c>
      <c r="BL503" s="16" t="s">
        <v>215</v>
      </c>
      <c r="BM503" s="183" t="s">
        <v>1545</v>
      </c>
    </row>
    <row r="504" spans="1:65" s="2" customFormat="1">
      <c r="A504" s="33"/>
      <c r="B504" s="34"/>
      <c r="C504" s="35"/>
      <c r="D504" s="185" t="s">
        <v>142</v>
      </c>
      <c r="E504" s="35"/>
      <c r="F504" s="186" t="s">
        <v>1546</v>
      </c>
      <c r="G504" s="35"/>
      <c r="H504" s="35"/>
      <c r="I504" s="187"/>
      <c r="J504" s="35"/>
      <c r="K504" s="35"/>
      <c r="L504" s="38"/>
      <c r="M504" s="188"/>
      <c r="N504" s="189"/>
      <c r="O504" s="63"/>
      <c r="P504" s="63"/>
      <c r="Q504" s="63"/>
      <c r="R504" s="63"/>
      <c r="S504" s="63"/>
      <c r="T504" s="64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T504" s="16" t="s">
        <v>142</v>
      </c>
      <c r="AU504" s="16" t="s">
        <v>87</v>
      </c>
    </row>
    <row r="505" spans="1:65" s="2" customFormat="1" ht="24.2" customHeight="1">
      <c r="A505" s="33"/>
      <c r="B505" s="34"/>
      <c r="C505" s="172" t="s">
        <v>1547</v>
      </c>
      <c r="D505" s="172" t="s">
        <v>135</v>
      </c>
      <c r="E505" s="173" t="s">
        <v>1548</v>
      </c>
      <c r="F505" s="174" t="s">
        <v>1549</v>
      </c>
      <c r="G505" s="175" t="s">
        <v>138</v>
      </c>
      <c r="H505" s="176">
        <v>6.86</v>
      </c>
      <c r="I505" s="177"/>
      <c r="J505" s="178">
        <f>ROUND(I505*H505,2)</f>
        <v>0</v>
      </c>
      <c r="K505" s="174" t="s">
        <v>139</v>
      </c>
      <c r="L505" s="38"/>
      <c r="M505" s="179" t="s">
        <v>20</v>
      </c>
      <c r="N505" s="180" t="s">
        <v>49</v>
      </c>
      <c r="O505" s="63"/>
      <c r="P505" s="181">
        <f>O505*H505</f>
        <v>0</v>
      </c>
      <c r="Q505" s="181">
        <v>5.8399999999999997E-3</v>
      </c>
      <c r="R505" s="181">
        <f>Q505*H505</f>
        <v>4.0062399999999998E-2</v>
      </c>
      <c r="S505" s="181">
        <v>0</v>
      </c>
      <c r="T505" s="182">
        <f>S505*H505</f>
        <v>0</v>
      </c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R505" s="183" t="s">
        <v>215</v>
      </c>
      <c r="AT505" s="183" t="s">
        <v>135</v>
      </c>
      <c r="AU505" s="183" t="s">
        <v>87</v>
      </c>
      <c r="AY505" s="16" t="s">
        <v>132</v>
      </c>
      <c r="BE505" s="184">
        <f>IF(N505="základní",J505,0)</f>
        <v>0</v>
      </c>
      <c r="BF505" s="184">
        <f>IF(N505="snížená",J505,0)</f>
        <v>0</v>
      </c>
      <c r="BG505" s="184">
        <f>IF(N505="zákl. přenesená",J505,0)</f>
        <v>0</v>
      </c>
      <c r="BH505" s="184">
        <f>IF(N505="sníž. přenesená",J505,0)</f>
        <v>0</v>
      </c>
      <c r="BI505" s="184">
        <f>IF(N505="nulová",J505,0)</f>
        <v>0</v>
      </c>
      <c r="BJ505" s="16" t="s">
        <v>22</v>
      </c>
      <c r="BK505" s="184">
        <f>ROUND(I505*H505,2)</f>
        <v>0</v>
      </c>
      <c r="BL505" s="16" t="s">
        <v>215</v>
      </c>
      <c r="BM505" s="183" t="s">
        <v>1550</v>
      </c>
    </row>
    <row r="506" spans="1:65" s="2" customFormat="1">
      <c r="A506" s="33"/>
      <c r="B506" s="34"/>
      <c r="C506" s="35"/>
      <c r="D506" s="185" t="s">
        <v>142</v>
      </c>
      <c r="E506" s="35"/>
      <c r="F506" s="186" t="s">
        <v>1551</v>
      </c>
      <c r="G506" s="35"/>
      <c r="H506" s="35"/>
      <c r="I506" s="187"/>
      <c r="J506" s="35"/>
      <c r="K506" s="35"/>
      <c r="L506" s="38"/>
      <c r="M506" s="188"/>
      <c r="N506" s="189"/>
      <c r="O506" s="63"/>
      <c r="P506" s="63"/>
      <c r="Q506" s="63"/>
      <c r="R506" s="63"/>
      <c r="S506" s="63"/>
      <c r="T506" s="64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T506" s="16" t="s">
        <v>142</v>
      </c>
      <c r="AU506" s="16" t="s">
        <v>87</v>
      </c>
    </row>
    <row r="507" spans="1:65" s="2" customFormat="1" ht="16.5" customHeight="1">
      <c r="A507" s="33"/>
      <c r="B507" s="34"/>
      <c r="C507" s="172" t="s">
        <v>1552</v>
      </c>
      <c r="D507" s="172" t="s">
        <v>135</v>
      </c>
      <c r="E507" s="173" t="s">
        <v>1553</v>
      </c>
      <c r="F507" s="174" t="s">
        <v>1554</v>
      </c>
      <c r="G507" s="175" t="s">
        <v>286</v>
      </c>
      <c r="H507" s="176">
        <v>7</v>
      </c>
      <c r="I507" s="177"/>
      <c r="J507" s="178">
        <f>ROUND(I507*H507,2)</f>
        <v>0</v>
      </c>
      <c r="K507" s="174" t="s">
        <v>139</v>
      </c>
      <c r="L507" s="38"/>
      <c r="M507" s="179" t="s">
        <v>20</v>
      </c>
      <c r="N507" s="180" t="s">
        <v>49</v>
      </c>
      <c r="O507" s="63"/>
      <c r="P507" s="181">
        <f>O507*H507</f>
        <v>0</v>
      </c>
      <c r="Q507" s="181">
        <v>2.5899999999999999E-3</v>
      </c>
      <c r="R507" s="181">
        <f>Q507*H507</f>
        <v>1.813E-2</v>
      </c>
      <c r="S507" s="181">
        <v>0</v>
      </c>
      <c r="T507" s="182">
        <f>S507*H507</f>
        <v>0</v>
      </c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R507" s="183" t="s">
        <v>215</v>
      </c>
      <c r="AT507" s="183" t="s">
        <v>135</v>
      </c>
      <c r="AU507" s="183" t="s">
        <v>87</v>
      </c>
      <c r="AY507" s="16" t="s">
        <v>132</v>
      </c>
      <c r="BE507" s="184">
        <f>IF(N507="základní",J507,0)</f>
        <v>0</v>
      </c>
      <c r="BF507" s="184">
        <f>IF(N507="snížená",J507,0)</f>
        <v>0</v>
      </c>
      <c r="BG507" s="184">
        <f>IF(N507="zákl. přenesená",J507,0)</f>
        <v>0</v>
      </c>
      <c r="BH507" s="184">
        <f>IF(N507="sníž. přenesená",J507,0)</f>
        <v>0</v>
      </c>
      <c r="BI507" s="184">
        <f>IF(N507="nulová",J507,0)</f>
        <v>0</v>
      </c>
      <c r="BJ507" s="16" t="s">
        <v>22</v>
      </c>
      <c r="BK507" s="184">
        <f>ROUND(I507*H507,2)</f>
        <v>0</v>
      </c>
      <c r="BL507" s="16" t="s">
        <v>215</v>
      </c>
      <c r="BM507" s="183" t="s">
        <v>1555</v>
      </c>
    </row>
    <row r="508" spans="1:65" s="2" customFormat="1">
      <c r="A508" s="33"/>
      <c r="B508" s="34"/>
      <c r="C508" s="35"/>
      <c r="D508" s="185" t="s">
        <v>142</v>
      </c>
      <c r="E508" s="35"/>
      <c r="F508" s="186" t="s">
        <v>1556</v>
      </c>
      <c r="G508" s="35"/>
      <c r="H508" s="35"/>
      <c r="I508" s="187"/>
      <c r="J508" s="35"/>
      <c r="K508" s="35"/>
      <c r="L508" s="38"/>
      <c r="M508" s="188"/>
      <c r="N508" s="189"/>
      <c r="O508" s="63"/>
      <c r="P508" s="63"/>
      <c r="Q508" s="63"/>
      <c r="R508" s="63"/>
      <c r="S508" s="63"/>
      <c r="T508" s="64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T508" s="16" t="s">
        <v>142</v>
      </c>
      <c r="AU508" s="16" t="s">
        <v>87</v>
      </c>
    </row>
    <row r="509" spans="1:65" s="2" customFormat="1" ht="24.2" customHeight="1">
      <c r="A509" s="33"/>
      <c r="B509" s="34"/>
      <c r="C509" s="172" t="s">
        <v>1557</v>
      </c>
      <c r="D509" s="172" t="s">
        <v>135</v>
      </c>
      <c r="E509" s="173" t="s">
        <v>1558</v>
      </c>
      <c r="F509" s="174" t="s">
        <v>1559</v>
      </c>
      <c r="G509" s="175" t="s">
        <v>176</v>
      </c>
      <c r="H509" s="176">
        <v>1</v>
      </c>
      <c r="I509" s="177"/>
      <c r="J509" s="178">
        <f>ROUND(I509*H509,2)</f>
        <v>0</v>
      </c>
      <c r="K509" s="174" t="s">
        <v>139</v>
      </c>
      <c r="L509" s="38"/>
      <c r="M509" s="179" t="s">
        <v>20</v>
      </c>
      <c r="N509" s="180" t="s">
        <v>49</v>
      </c>
      <c r="O509" s="63"/>
      <c r="P509" s="181">
        <f>O509*H509</f>
        <v>0</v>
      </c>
      <c r="Q509" s="181">
        <v>3.8899999999999998E-3</v>
      </c>
      <c r="R509" s="181">
        <f>Q509*H509</f>
        <v>3.8899999999999998E-3</v>
      </c>
      <c r="S509" s="181">
        <v>0</v>
      </c>
      <c r="T509" s="182">
        <f>S509*H509</f>
        <v>0</v>
      </c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R509" s="183" t="s">
        <v>215</v>
      </c>
      <c r="AT509" s="183" t="s">
        <v>135</v>
      </c>
      <c r="AU509" s="183" t="s">
        <v>87</v>
      </c>
      <c r="AY509" s="16" t="s">
        <v>132</v>
      </c>
      <c r="BE509" s="184">
        <f>IF(N509="základní",J509,0)</f>
        <v>0</v>
      </c>
      <c r="BF509" s="184">
        <f>IF(N509="snížená",J509,0)</f>
        <v>0</v>
      </c>
      <c r="BG509" s="184">
        <f>IF(N509="zákl. přenesená",J509,0)</f>
        <v>0</v>
      </c>
      <c r="BH509" s="184">
        <f>IF(N509="sníž. přenesená",J509,0)</f>
        <v>0</v>
      </c>
      <c r="BI509" s="184">
        <f>IF(N509="nulová",J509,0)</f>
        <v>0</v>
      </c>
      <c r="BJ509" s="16" t="s">
        <v>22</v>
      </c>
      <c r="BK509" s="184">
        <f>ROUND(I509*H509,2)</f>
        <v>0</v>
      </c>
      <c r="BL509" s="16" t="s">
        <v>215</v>
      </c>
      <c r="BM509" s="183" t="s">
        <v>1560</v>
      </c>
    </row>
    <row r="510" spans="1:65" s="2" customFormat="1">
      <c r="A510" s="33"/>
      <c r="B510" s="34"/>
      <c r="C510" s="35"/>
      <c r="D510" s="185" t="s">
        <v>142</v>
      </c>
      <c r="E510" s="35"/>
      <c r="F510" s="186" t="s">
        <v>1561</v>
      </c>
      <c r="G510" s="35"/>
      <c r="H510" s="35"/>
      <c r="I510" s="187"/>
      <c r="J510" s="35"/>
      <c r="K510" s="35"/>
      <c r="L510" s="38"/>
      <c r="M510" s="188"/>
      <c r="N510" s="189"/>
      <c r="O510" s="63"/>
      <c r="P510" s="63"/>
      <c r="Q510" s="63"/>
      <c r="R510" s="63"/>
      <c r="S510" s="63"/>
      <c r="T510" s="64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T510" s="16" t="s">
        <v>142</v>
      </c>
      <c r="AU510" s="16" t="s">
        <v>87</v>
      </c>
    </row>
    <row r="511" spans="1:65" s="2" customFormat="1" ht="16.5" customHeight="1">
      <c r="A511" s="33"/>
      <c r="B511" s="34"/>
      <c r="C511" s="172" t="s">
        <v>1562</v>
      </c>
      <c r="D511" s="172" t="s">
        <v>135</v>
      </c>
      <c r="E511" s="173" t="s">
        <v>1563</v>
      </c>
      <c r="F511" s="174" t="s">
        <v>1564</v>
      </c>
      <c r="G511" s="175" t="s">
        <v>286</v>
      </c>
      <c r="H511" s="176">
        <v>2</v>
      </c>
      <c r="I511" s="177"/>
      <c r="J511" s="178">
        <f>ROUND(I511*H511,2)</f>
        <v>0</v>
      </c>
      <c r="K511" s="174" t="s">
        <v>139</v>
      </c>
      <c r="L511" s="38"/>
      <c r="M511" s="179" t="s">
        <v>20</v>
      </c>
      <c r="N511" s="180" t="s">
        <v>49</v>
      </c>
      <c r="O511" s="63"/>
      <c r="P511" s="181">
        <f>O511*H511</f>
        <v>0</v>
      </c>
      <c r="Q511" s="181">
        <v>3.7100000000000002E-3</v>
      </c>
      <c r="R511" s="181">
        <f>Q511*H511</f>
        <v>7.4200000000000004E-3</v>
      </c>
      <c r="S511" s="181">
        <v>0</v>
      </c>
      <c r="T511" s="182">
        <f>S511*H511</f>
        <v>0</v>
      </c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R511" s="183" t="s">
        <v>215</v>
      </c>
      <c r="AT511" s="183" t="s">
        <v>135</v>
      </c>
      <c r="AU511" s="183" t="s">
        <v>87</v>
      </c>
      <c r="AY511" s="16" t="s">
        <v>132</v>
      </c>
      <c r="BE511" s="184">
        <f>IF(N511="základní",J511,0)</f>
        <v>0</v>
      </c>
      <c r="BF511" s="184">
        <f>IF(N511="snížená",J511,0)</f>
        <v>0</v>
      </c>
      <c r="BG511" s="184">
        <f>IF(N511="zákl. přenesená",J511,0)</f>
        <v>0</v>
      </c>
      <c r="BH511" s="184">
        <f>IF(N511="sníž. přenesená",J511,0)</f>
        <v>0</v>
      </c>
      <c r="BI511" s="184">
        <f>IF(N511="nulová",J511,0)</f>
        <v>0</v>
      </c>
      <c r="BJ511" s="16" t="s">
        <v>22</v>
      </c>
      <c r="BK511" s="184">
        <f>ROUND(I511*H511,2)</f>
        <v>0</v>
      </c>
      <c r="BL511" s="16" t="s">
        <v>215</v>
      </c>
      <c r="BM511" s="183" t="s">
        <v>1565</v>
      </c>
    </row>
    <row r="512" spans="1:65" s="2" customFormat="1">
      <c r="A512" s="33"/>
      <c r="B512" s="34"/>
      <c r="C512" s="35"/>
      <c r="D512" s="185" t="s">
        <v>142</v>
      </c>
      <c r="E512" s="35"/>
      <c r="F512" s="186" t="s">
        <v>1566</v>
      </c>
      <c r="G512" s="35"/>
      <c r="H512" s="35"/>
      <c r="I512" s="187"/>
      <c r="J512" s="35"/>
      <c r="K512" s="35"/>
      <c r="L512" s="38"/>
      <c r="M512" s="188"/>
      <c r="N512" s="189"/>
      <c r="O512" s="63"/>
      <c r="P512" s="63"/>
      <c r="Q512" s="63"/>
      <c r="R512" s="63"/>
      <c r="S512" s="63"/>
      <c r="T512" s="64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T512" s="16" t="s">
        <v>142</v>
      </c>
      <c r="AU512" s="16" t="s">
        <v>87</v>
      </c>
    </row>
    <row r="513" spans="1:65" s="2" customFormat="1" ht="24.2" customHeight="1">
      <c r="A513" s="33"/>
      <c r="B513" s="34"/>
      <c r="C513" s="172" t="s">
        <v>1567</v>
      </c>
      <c r="D513" s="172" t="s">
        <v>135</v>
      </c>
      <c r="E513" s="173" t="s">
        <v>1568</v>
      </c>
      <c r="F513" s="174" t="s">
        <v>1569</v>
      </c>
      <c r="G513" s="175" t="s">
        <v>263</v>
      </c>
      <c r="H513" s="200"/>
      <c r="I513" s="177"/>
      <c r="J513" s="178">
        <f>ROUND(I513*H513,2)</f>
        <v>0</v>
      </c>
      <c r="K513" s="174" t="s">
        <v>139</v>
      </c>
      <c r="L513" s="38"/>
      <c r="M513" s="179" t="s">
        <v>20</v>
      </c>
      <c r="N513" s="180" t="s">
        <v>49</v>
      </c>
      <c r="O513" s="63"/>
      <c r="P513" s="181">
        <f>O513*H513</f>
        <v>0</v>
      </c>
      <c r="Q513" s="181">
        <v>0</v>
      </c>
      <c r="R513" s="181">
        <f>Q513*H513</f>
        <v>0</v>
      </c>
      <c r="S513" s="181">
        <v>0</v>
      </c>
      <c r="T513" s="182">
        <f>S513*H513</f>
        <v>0</v>
      </c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R513" s="183" t="s">
        <v>215</v>
      </c>
      <c r="AT513" s="183" t="s">
        <v>135</v>
      </c>
      <c r="AU513" s="183" t="s">
        <v>87</v>
      </c>
      <c r="AY513" s="16" t="s">
        <v>132</v>
      </c>
      <c r="BE513" s="184">
        <f>IF(N513="základní",J513,0)</f>
        <v>0</v>
      </c>
      <c r="BF513" s="184">
        <f>IF(N513="snížená",J513,0)</f>
        <v>0</v>
      </c>
      <c r="BG513" s="184">
        <f>IF(N513="zákl. přenesená",J513,0)</f>
        <v>0</v>
      </c>
      <c r="BH513" s="184">
        <f>IF(N513="sníž. přenesená",J513,0)</f>
        <v>0</v>
      </c>
      <c r="BI513" s="184">
        <f>IF(N513="nulová",J513,0)</f>
        <v>0</v>
      </c>
      <c r="BJ513" s="16" t="s">
        <v>22</v>
      </c>
      <c r="BK513" s="184">
        <f>ROUND(I513*H513,2)</f>
        <v>0</v>
      </c>
      <c r="BL513" s="16" t="s">
        <v>215</v>
      </c>
      <c r="BM513" s="183" t="s">
        <v>1570</v>
      </c>
    </row>
    <row r="514" spans="1:65" s="2" customFormat="1">
      <c r="A514" s="33"/>
      <c r="B514" s="34"/>
      <c r="C514" s="35"/>
      <c r="D514" s="185" t="s">
        <v>142</v>
      </c>
      <c r="E514" s="35"/>
      <c r="F514" s="186" t="s">
        <v>1571</v>
      </c>
      <c r="G514" s="35"/>
      <c r="H514" s="35"/>
      <c r="I514" s="187"/>
      <c r="J514" s="35"/>
      <c r="K514" s="35"/>
      <c r="L514" s="38"/>
      <c r="M514" s="188"/>
      <c r="N514" s="189"/>
      <c r="O514" s="63"/>
      <c r="P514" s="63"/>
      <c r="Q514" s="63"/>
      <c r="R514" s="63"/>
      <c r="S514" s="63"/>
      <c r="T514" s="64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T514" s="16" t="s">
        <v>142</v>
      </c>
      <c r="AU514" s="16" t="s">
        <v>87</v>
      </c>
    </row>
    <row r="515" spans="1:65" s="12" customFormat="1" ht="22.9" customHeight="1">
      <c r="B515" s="156"/>
      <c r="C515" s="157"/>
      <c r="D515" s="158" t="s">
        <v>77</v>
      </c>
      <c r="E515" s="170" t="s">
        <v>557</v>
      </c>
      <c r="F515" s="170" t="s">
        <v>558</v>
      </c>
      <c r="G515" s="157"/>
      <c r="H515" s="157"/>
      <c r="I515" s="160"/>
      <c r="J515" s="171">
        <f>BK515</f>
        <v>0</v>
      </c>
      <c r="K515" s="157"/>
      <c r="L515" s="162"/>
      <c r="M515" s="163"/>
      <c r="N515" s="164"/>
      <c r="O515" s="164"/>
      <c r="P515" s="165">
        <f>SUM(P516:P534)</f>
        <v>0</v>
      </c>
      <c r="Q515" s="164"/>
      <c r="R515" s="165">
        <f>SUM(R516:R534)</f>
        <v>0.25733270999999996</v>
      </c>
      <c r="S515" s="164"/>
      <c r="T515" s="166">
        <f>SUM(T516:T534)</f>
        <v>1.2500000000000001E-2</v>
      </c>
      <c r="AR515" s="167" t="s">
        <v>87</v>
      </c>
      <c r="AT515" s="168" t="s">
        <v>77</v>
      </c>
      <c r="AU515" s="168" t="s">
        <v>22</v>
      </c>
      <c r="AY515" s="167" t="s">
        <v>132</v>
      </c>
      <c r="BK515" s="169">
        <f>SUM(BK516:BK534)</f>
        <v>0</v>
      </c>
    </row>
    <row r="516" spans="1:65" s="2" customFormat="1" ht="21.75" customHeight="1">
      <c r="A516" s="33"/>
      <c r="B516" s="34"/>
      <c r="C516" s="172" t="s">
        <v>1572</v>
      </c>
      <c r="D516" s="172" t="s">
        <v>135</v>
      </c>
      <c r="E516" s="173" t="s">
        <v>1573</v>
      </c>
      <c r="F516" s="174" t="s">
        <v>1574</v>
      </c>
      <c r="G516" s="175" t="s">
        <v>138</v>
      </c>
      <c r="H516" s="176">
        <v>1.4730000000000001</v>
      </c>
      <c r="I516" s="177"/>
      <c r="J516" s="178">
        <f>ROUND(I516*H516,2)</f>
        <v>0</v>
      </c>
      <c r="K516" s="174" t="s">
        <v>139</v>
      </c>
      <c r="L516" s="38"/>
      <c r="M516" s="179" t="s">
        <v>20</v>
      </c>
      <c r="N516" s="180" t="s">
        <v>49</v>
      </c>
      <c r="O516" s="63"/>
      <c r="P516" s="181">
        <f>O516*H516</f>
        <v>0</v>
      </c>
      <c r="Q516" s="181">
        <v>2.7E-4</v>
      </c>
      <c r="R516" s="181">
        <f>Q516*H516</f>
        <v>3.9771000000000001E-4</v>
      </c>
      <c r="S516" s="181">
        <v>0</v>
      </c>
      <c r="T516" s="182">
        <f>S516*H516</f>
        <v>0</v>
      </c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R516" s="183" t="s">
        <v>215</v>
      </c>
      <c r="AT516" s="183" t="s">
        <v>135</v>
      </c>
      <c r="AU516" s="183" t="s">
        <v>87</v>
      </c>
      <c r="AY516" s="16" t="s">
        <v>132</v>
      </c>
      <c r="BE516" s="184">
        <f>IF(N516="základní",J516,0)</f>
        <v>0</v>
      </c>
      <c r="BF516" s="184">
        <f>IF(N516="snížená",J516,0)</f>
        <v>0</v>
      </c>
      <c r="BG516" s="184">
        <f>IF(N516="zákl. přenesená",J516,0)</f>
        <v>0</v>
      </c>
      <c r="BH516" s="184">
        <f>IF(N516="sníž. přenesená",J516,0)</f>
        <v>0</v>
      </c>
      <c r="BI516" s="184">
        <f>IF(N516="nulová",J516,0)</f>
        <v>0</v>
      </c>
      <c r="BJ516" s="16" t="s">
        <v>22</v>
      </c>
      <c r="BK516" s="184">
        <f>ROUND(I516*H516,2)</f>
        <v>0</v>
      </c>
      <c r="BL516" s="16" t="s">
        <v>215</v>
      </c>
      <c r="BM516" s="183" t="s">
        <v>1575</v>
      </c>
    </row>
    <row r="517" spans="1:65" s="2" customFormat="1">
      <c r="A517" s="33"/>
      <c r="B517" s="34"/>
      <c r="C517" s="35"/>
      <c r="D517" s="185" t="s">
        <v>142</v>
      </c>
      <c r="E517" s="35"/>
      <c r="F517" s="186" t="s">
        <v>1576</v>
      </c>
      <c r="G517" s="35"/>
      <c r="H517" s="35"/>
      <c r="I517" s="187"/>
      <c r="J517" s="35"/>
      <c r="K517" s="35"/>
      <c r="L517" s="38"/>
      <c r="M517" s="188"/>
      <c r="N517" s="189"/>
      <c r="O517" s="63"/>
      <c r="P517" s="63"/>
      <c r="Q517" s="63"/>
      <c r="R517" s="63"/>
      <c r="S517" s="63"/>
      <c r="T517" s="64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T517" s="16" t="s">
        <v>142</v>
      </c>
      <c r="AU517" s="16" t="s">
        <v>87</v>
      </c>
    </row>
    <row r="518" spans="1:65" s="2" customFormat="1" ht="16.5" customHeight="1">
      <c r="A518" s="33"/>
      <c r="B518" s="34"/>
      <c r="C518" s="190" t="s">
        <v>1577</v>
      </c>
      <c r="D518" s="190" t="s">
        <v>180</v>
      </c>
      <c r="E518" s="191" t="s">
        <v>1578</v>
      </c>
      <c r="F518" s="192" t="s">
        <v>1579</v>
      </c>
      <c r="G518" s="193" t="s">
        <v>176</v>
      </c>
      <c r="H518" s="194">
        <v>1</v>
      </c>
      <c r="I518" s="195"/>
      <c r="J518" s="196">
        <f>ROUND(I518*H518,2)</f>
        <v>0</v>
      </c>
      <c r="K518" s="192" t="s">
        <v>1197</v>
      </c>
      <c r="L518" s="197"/>
      <c r="M518" s="198" t="s">
        <v>20</v>
      </c>
      <c r="N518" s="199" t="s">
        <v>49</v>
      </c>
      <c r="O518" s="63"/>
      <c r="P518" s="181">
        <f>O518*H518</f>
        <v>0</v>
      </c>
      <c r="Q518" s="181">
        <v>0.03</v>
      </c>
      <c r="R518" s="181">
        <f>Q518*H518</f>
        <v>0.03</v>
      </c>
      <c r="S518" s="181">
        <v>0</v>
      </c>
      <c r="T518" s="182">
        <f>S518*H518</f>
        <v>0</v>
      </c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R518" s="183" t="s">
        <v>304</v>
      </c>
      <c r="AT518" s="183" t="s">
        <v>180</v>
      </c>
      <c r="AU518" s="183" t="s">
        <v>87</v>
      </c>
      <c r="AY518" s="16" t="s">
        <v>132</v>
      </c>
      <c r="BE518" s="184">
        <f>IF(N518="základní",J518,0)</f>
        <v>0</v>
      </c>
      <c r="BF518" s="184">
        <f>IF(N518="snížená",J518,0)</f>
        <v>0</v>
      </c>
      <c r="BG518" s="184">
        <f>IF(N518="zákl. přenesená",J518,0)</f>
        <v>0</v>
      </c>
      <c r="BH518" s="184">
        <f>IF(N518="sníž. přenesená",J518,0)</f>
        <v>0</v>
      </c>
      <c r="BI518" s="184">
        <f>IF(N518="nulová",J518,0)</f>
        <v>0</v>
      </c>
      <c r="BJ518" s="16" t="s">
        <v>22</v>
      </c>
      <c r="BK518" s="184">
        <f>ROUND(I518*H518,2)</f>
        <v>0</v>
      </c>
      <c r="BL518" s="16" t="s">
        <v>215</v>
      </c>
      <c r="BM518" s="183" t="s">
        <v>1580</v>
      </c>
    </row>
    <row r="519" spans="1:65" s="2" customFormat="1" ht="21.75" customHeight="1">
      <c r="A519" s="33"/>
      <c r="B519" s="34"/>
      <c r="C519" s="172" t="s">
        <v>1581</v>
      </c>
      <c r="D519" s="172" t="s">
        <v>135</v>
      </c>
      <c r="E519" s="173" t="s">
        <v>1582</v>
      </c>
      <c r="F519" s="174" t="s">
        <v>1583</v>
      </c>
      <c r="G519" s="175" t="s">
        <v>138</v>
      </c>
      <c r="H519" s="176">
        <v>4.8600000000000003</v>
      </c>
      <c r="I519" s="177"/>
      <c r="J519" s="178">
        <f>ROUND(I519*H519,2)</f>
        <v>0</v>
      </c>
      <c r="K519" s="174" t="s">
        <v>1584</v>
      </c>
      <c r="L519" s="38"/>
      <c r="M519" s="179" t="s">
        <v>20</v>
      </c>
      <c r="N519" s="180" t="s">
        <v>49</v>
      </c>
      <c r="O519" s="63"/>
      <c r="P519" s="181">
        <f>O519*H519</f>
        <v>0</v>
      </c>
      <c r="Q519" s="181">
        <v>2.5000000000000001E-4</v>
      </c>
      <c r="R519" s="181">
        <f>Q519*H519</f>
        <v>1.2150000000000002E-3</v>
      </c>
      <c r="S519" s="181">
        <v>0</v>
      </c>
      <c r="T519" s="182">
        <f>S519*H519</f>
        <v>0</v>
      </c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R519" s="183" t="s">
        <v>215</v>
      </c>
      <c r="AT519" s="183" t="s">
        <v>135</v>
      </c>
      <c r="AU519" s="183" t="s">
        <v>87</v>
      </c>
      <c r="AY519" s="16" t="s">
        <v>132</v>
      </c>
      <c r="BE519" s="184">
        <f>IF(N519="základní",J519,0)</f>
        <v>0</v>
      </c>
      <c r="BF519" s="184">
        <f>IF(N519="snížená",J519,0)</f>
        <v>0</v>
      </c>
      <c r="BG519" s="184">
        <f>IF(N519="zákl. přenesená",J519,0)</f>
        <v>0</v>
      </c>
      <c r="BH519" s="184">
        <f>IF(N519="sníž. přenesená",J519,0)</f>
        <v>0</v>
      </c>
      <c r="BI519" s="184">
        <f>IF(N519="nulová",J519,0)</f>
        <v>0</v>
      </c>
      <c r="BJ519" s="16" t="s">
        <v>22</v>
      </c>
      <c r="BK519" s="184">
        <f>ROUND(I519*H519,2)</f>
        <v>0</v>
      </c>
      <c r="BL519" s="16" t="s">
        <v>215</v>
      </c>
      <c r="BM519" s="183" t="s">
        <v>1585</v>
      </c>
    </row>
    <row r="520" spans="1:65" s="2" customFormat="1">
      <c r="A520" s="33"/>
      <c r="B520" s="34"/>
      <c r="C520" s="35"/>
      <c r="D520" s="185" t="s">
        <v>142</v>
      </c>
      <c r="E520" s="35"/>
      <c r="F520" s="186" t="s">
        <v>1586</v>
      </c>
      <c r="G520" s="35"/>
      <c r="H520" s="35"/>
      <c r="I520" s="187"/>
      <c r="J520" s="35"/>
      <c r="K520" s="35"/>
      <c r="L520" s="38"/>
      <c r="M520" s="188"/>
      <c r="N520" s="189"/>
      <c r="O520" s="63"/>
      <c r="P520" s="63"/>
      <c r="Q520" s="63"/>
      <c r="R520" s="63"/>
      <c r="S520" s="63"/>
      <c r="T520" s="64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T520" s="16" t="s">
        <v>142</v>
      </c>
      <c r="AU520" s="16" t="s">
        <v>87</v>
      </c>
    </row>
    <row r="521" spans="1:65" s="2" customFormat="1" ht="16.5" customHeight="1">
      <c r="A521" s="33"/>
      <c r="B521" s="34"/>
      <c r="C521" s="190" t="s">
        <v>1587</v>
      </c>
      <c r="D521" s="190" t="s">
        <v>180</v>
      </c>
      <c r="E521" s="191" t="s">
        <v>1588</v>
      </c>
      <c r="F521" s="192" t="s">
        <v>1589</v>
      </c>
      <c r="G521" s="193" t="s">
        <v>176</v>
      </c>
      <c r="H521" s="194">
        <v>2</v>
      </c>
      <c r="I521" s="195"/>
      <c r="J521" s="196">
        <f>ROUND(I521*H521,2)</f>
        <v>0</v>
      </c>
      <c r="K521" s="192" t="s">
        <v>1590</v>
      </c>
      <c r="L521" s="197"/>
      <c r="M521" s="198" t="s">
        <v>20</v>
      </c>
      <c r="N521" s="199" t="s">
        <v>49</v>
      </c>
      <c r="O521" s="63"/>
      <c r="P521" s="181">
        <f>O521*H521</f>
        <v>0</v>
      </c>
      <c r="Q521" s="181">
        <v>7.1999999999999995E-2</v>
      </c>
      <c r="R521" s="181">
        <f>Q521*H521</f>
        <v>0.14399999999999999</v>
      </c>
      <c r="S521" s="181">
        <v>0</v>
      </c>
      <c r="T521" s="182">
        <f>S521*H521</f>
        <v>0</v>
      </c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R521" s="183" t="s">
        <v>304</v>
      </c>
      <c r="AT521" s="183" t="s">
        <v>180</v>
      </c>
      <c r="AU521" s="183" t="s">
        <v>87</v>
      </c>
      <c r="AY521" s="16" t="s">
        <v>132</v>
      </c>
      <c r="BE521" s="184">
        <f>IF(N521="základní",J521,0)</f>
        <v>0</v>
      </c>
      <c r="BF521" s="184">
        <f>IF(N521="snížená",J521,0)</f>
        <v>0</v>
      </c>
      <c r="BG521" s="184">
        <f>IF(N521="zákl. přenesená",J521,0)</f>
        <v>0</v>
      </c>
      <c r="BH521" s="184">
        <f>IF(N521="sníž. přenesená",J521,0)</f>
        <v>0</v>
      </c>
      <c r="BI521" s="184">
        <f>IF(N521="nulová",J521,0)</f>
        <v>0</v>
      </c>
      <c r="BJ521" s="16" t="s">
        <v>22</v>
      </c>
      <c r="BK521" s="184">
        <f>ROUND(I521*H521,2)</f>
        <v>0</v>
      </c>
      <c r="BL521" s="16" t="s">
        <v>215</v>
      </c>
      <c r="BM521" s="183" t="s">
        <v>1591</v>
      </c>
    </row>
    <row r="522" spans="1:65" s="2" customFormat="1" ht="24.2" customHeight="1">
      <c r="A522" s="33"/>
      <c r="B522" s="34"/>
      <c r="C522" s="172" t="s">
        <v>1592</v>
      </c>
      <c r="D522" s="172" t="s">
        <v>135</v>
      </c>
      <c r="E522" s="173" t="s">
        <v>1593</v>
      </c>
      <c r="F522" s="174" t="s">
        <v>1594</v>
      </c>
      <c r="G522" s="175" t="s">
        <v>176</v>
      </c>
      <c r="H522" s="176">
        <v>1</v>
      </c>
      <c r="I522" s="177"/>
      <c r="J522" s="178">
        <f>ROUND(I522*H522,2)</f>
        <v>0</v>
      </c>
      <c r="K522" s="174" t="s">
        <v>139</v>
      </c>
      <c r="L522" s="38"/>
      <c r="M522" s="179" t="s">
        <v>20</v>
      </c>
      <c r="N522" s="180" t="s">
        <v>49</v>
      </c>
      <c r="O522" s="63"/>
      <c r="P522" s="181">
        <f>O522*H522</f>
        <v>0</v>
      </c>
      <c r="Q522" s="181">
        <v>0</v>
      </c>
      <c r="R522" s="181">
        <f>Q522*H522</f>
        <v>0</v>
      </c>
      <c r="S522" s="181">
        <v>0</v>
      </c>
      <c r="T522" s="182">
        <f>S522*H522</f>
        <v>0</v>
      </c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R522" s="183" t="s">
        <v>215</v>
      </c>
      <c r="AT522" s="183" t="s">
        <v>135</v>
      </c>
      <c r="AU522" s="183" t="s">
        <v>87</v>
      </c>
      <c r="AY522" s="16" t="s">
        <v>132</v>
      </c>
      <c r="BE522" s="184">
        <f>IF(N522="základní",J522,0)</f>
        <v>0</v>
      </c>
      <c r="BF522" s="184">
        <f>IF(N522="snížená",J522,0)</f>
        <v>0</v>
      </c>
      <c r="BG522" s="184">
        <f>IF(N522="zákl. přenesená",J522,0)</f>
        <v>0</v>
      </c>
      <c r="BH522" s="184">
        <f>IF(N522="sníž. přenesená",J522,0)</f>
        <v>0</v>
      </c>
      <c r="BI522" s="184">
        <f>IF(N522="nulová",J522,0)</f>
        <v>0</v>
      </c>
      <c r="BJ522" s="16" t="s">
        <v>22</v>
      </c>
      <c r="BK522" s="184">
        <f>ROUND(I522*H522,2)</f>
        <v>0</v>
      </c>
      <c r="BL522" s="16" t="s">
        <v>215</v>
      </c>
      <c r="BM522" s="183" t="s">
        <v>1595</v>
      </c>
    </row>
    <row r="523" spans="1:65" s="2" customFormat="1">
      <c r="A523" s="33"/>
      <c r="B523" s="34"/>
      <c r="C523" s="35"/>
      <c r="D523" s="185" t="s">
        <v>142</v>
      </c>
      <c r="E523" s="35"/>
      <c r="F523" s="186" t="s">
        <v>1596</v>
      </c>
      <c r="G523" s="35"/>
      <c r="H523" s="35"/>
      <c r="I523" s="187"/>
      <c r="J523" s="35"/>
      <c r="K523" s="35"/>
      <c r="L523" s="38"/>
      <c r="M523" s="188"/>
      <c r="N523" s="189"/>
      <c r="O523" s="63"/>
      <c r="P523" s="63"/>
      <c r="Q523" s="63"/>
      <c r="R523" s="63"/>
      <c r="S523" s="63"/>
      <c r="T523" s="64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T523" s="16" t="s">
        <v>142</v>
      </c>
      <c r="AU523" s="16" t="s">
        <v>87</v>
      </c>
    </row>
    <row r="524" spans="1:65" s="2" customFormat="1" ht="21.75" customHeight="1">
      <c r="A524" s="33"/>
      <c r="B524" s="34"/>
      <c r="C524" s="190" t="s">
        <v>1597</v>
      </c>
      <c r="D524" s="190" t="s">
        <v>180</v>
      </c>
      <c r="E524" s="191" t="s">
        <v>1598</v>
      </c>
      <c r="F524" s="192" t="s">
        <v>1599</v>
      </c>
      <c r="G524" s="193" t="s">
        <v>176</v>
      </c>
      <c r="H524" s="194">
        <v>1</v>
      </c>
      <c r="I524" s="195"/>
      <c r="J524" s="196">
        <f>ROUND(I524*H524,2)</f>
        <v>0</v>
      </c>
      <c r="K524" s="192" t="s">
        <v>139</v>
      </c>
      <c r="L524" s="197"/>
      <c r="M524" s="198" t="s">
        <v>20</v>
      </c>
      <c r="N524" s="199" t="s">
        <v>49</v>
      </c>
      <c r="O524" s="63"/>
      <c r="P524" s="181">
        <f>O524*H524</f>
        <v>0</v>
      </c>
      <c r="Q524" s="181">
        <v>2.7E-2</v>
      </c>
      <c r="R524" s="181">
        <f>Q524*H524</f>
        <v>2.7E-2</v>
      </c>
      <c r="S524" s="181">
        <v>0</v>
      </c>
      <c r="T524" s="182">
        <f>S524*H524</f>
        <v>0</v>
      </c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R524" s="183" t="s">
        <v>304</v>
      </c>
      <c r="AT524" s="183" t="s">
        <v>180</v>
      </c>
      <c r="AU524" s="183" t="s">
        <v>87</v>
      </c>
      <c r="AY524" s="16" t="s">
        <v>132</v>
      </c>
      <c r="BE524" s="184">
        <f>IF(N524="základní",J524,0)</f>
        <v>0</v>
      </c>
      <c r="BF524" s="184">
        <f>IF(N524="snížená",J524,0)</f>
        <v>0</v>
      </c>
      <c r="BG524" s="184">
        <f>IF(N524="zákl. přenesená",J524,0)</f>
        <v>0</v>
      </c>
      <c r="BH524" s="184">
        <f>IF(N524="sníž. přenesená",J524,0)</f>
        <v>0</v>
      </c>
      <c r="BI524" s="184">
        <f>IF(N524="nulová",J524,0)</f>
        <v>0</v>
      </c>
      <c r="BJ524" s="16" t="s">
        <v>22</v>
      </c>
      <c r="BK524" s="184">
        <f>ROUND(I524*H524,2)</f>
        <v>0</v>
      </c>
      <c r="BL524" s="16" t="s">
        <v>215</v>
      </c>
      <c r="BM524" s="183" t="s">
        <v>1600</v>
      </c>
    </row>
    <row r="525" spans="1:65" s="2" customFormat="1" ht="16.5" customHeight="1">
      <c r="A525" s="33"/>
      <c r="B525" s="34"/>
      <c r="C525" s="172" t="s">
        <v>1601</v>
      </c>
      <c r="D525" s="172" t="s">
        <v>135</v>
      </c>
      <c r="E525" s="173" t="s">
        <v>1602</v>
      </c>
      <c r="F525" s="174" t="s">
        <v>1603</v>
      </c>
      <c r="G525" s="175" t="s">
        <v>176</v>
      </c>
      <c r="H525" s="176">
        <v>1</v>
      </c>
      <c r="I525" s="177"/>
      <c r="J525" s="178">
        <f>ROUND(I525*H525,2)</f>
        <v>0</v>
      </c>
      <c r="K525" s="174" t="s">
        <v>139</v>
      </c>
      <c r="L525" s="38"/>
      <c r="M525" s="179" t="s">
        <v>20</v>
      </c>
      <c r="N525" s="180" t="s">
        <v>49</v>
      </c>
      <c r="O525" s="63"/>
      <c r="P525" s="181">
        <f>O525*H525</f>
        <v>0</v>
      </c>
      <c r="Q525" s="181">
        <v>9.2000000000000003E-4</v>
      </c>
      <c r="R525" s="181">
        <f>Q525*H525</f>
        <v>9.2000000000000003E-4</v>
      </c>
      <c r="S525" s="181">
        <v>0</v>
      </c>
      <c r="T525" s="182">
        <f>S525*H525</f>
        <v>0</v>
      </c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R525" s="183" t="s">
        <v>215</v>
      </c>
      <c r="AT525" s="183" t="s">
        <v>135</v>
      </c>
      <c r="AU525" s="183" t="s">
        <v>87</v>
      </c>
      <c r="AY525" s="16" t="s">
        <v>132</v>
      </c>
      <c r="BE525" s="184">
        <f>IF(N525="základní",J525,0)</f>
        <v>0</v>
      </c>
      <c r="BF525" s="184">
        <f>IF(N525="snížená",J525,0)</f>
        <v>0</v>
      </c>
      <c r="BG525" s="184">
        <f>IF(N525="zákl. přenesená",J525,0)</f>
        <v>0</v>
      </c>
      <c r="BH525" s="184">
        <f>IF(N525="sníž. přenesená",J525,0)</f>
        <v>0</v>
      </c>
      <c r="BI525" s="184">
        <f>IF(N525="nulová",J525,0)</f>
        <v>0</v>
      </c>
      <c r="BJ525" s="16" t="s">
        <v>22</v>
      </c>
      <c r="BK525" s="184">
        <f>ROUND(I525*H525,2)</f>
        <v>0</v>
      </c>
      <c r="BL525" s="16" t="s">
        <v>215</v>
      </c>
      <c r="BM525" s="183" t="s">
        <v>1604</v>
      </c>
    </row>
    <row r="526" spans="1:65" s="2" customFormat="1">
      <c r="A526" s="33"/>
      <c r="B526" s="34"/>
      <c r="C526" s="35"/>
      <c r="D526" s="185" t="s">
        <v>142</v>
      </c>
      <c r="E526" s="35"/>
      <c r="F526" s="186" t="s">
        <v>1605</v>
      </c>
      <c r="G526" s="35"/>
      <c r="H526" s="35"/>
      <c r="I526" s="187"/>
      <c r="J526" s="35"/>
      <c r="K526" s="35"/>
      <c r="L526" s="38"/>
      <c r="M526" s="188"/>
      <c r="N526" s="189"/>
      <c r="O526" s="63"/>
      <c r="P526" s="63"/>
      <c r="Q526" s="63"/>
      <c r="R526" s="63"/>
      <c r="S526" s="63"/>
      <c r="T526" s="64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T526" s="16" t="s">
        <v>142</v>
      </c>
      <c r="AU526" s="16" t="s">
        <v>87</v>
      </c>
    </row>
    <row r="527" spans="1:65" s="2" customFormat="1" ht="21.75" customHeight="1">
      <c r="A527" s="33"/>
      <c r="B527" s="34"/>
      <c r="C527" s="190" t="s">
        <v>1606</v>
      </c>
      <c r="D527" s="190" t="s">
        <v>180</v>
      </c>
      <c r="E527" s="191" t="s">
        <v>1607</v>
      </c>
      <c r="F527" s="192" t="s">
        <v>1608</v>
      </c>
      <c r="G527" s="193" t="s">
        <v>176</v>
      </c>
      <c r="H527" s="194">
        <v>1</v>
      </c>
      <c r="I527" s="195"/>
      <c r="J527" s="196">
        <f>ROUND(I527*H527,2)</f>
        <v>0</v>
      </c>
      <c r="K527" s="192" t="s">
        <v>139</v>
      </c>
      <c r="L527" s="197"/>
      <c r="M527" s="198" t="s">
        <v>20</v>
      </c>
      <c r="N527" s="199" t="s">
        <v>49</v>
      </c>
      <c r="O527" s="63"/>
      <c r="P527" s="181">
        <f>O527*H527</f>
        <v>0</v>
      </c>
      <c r="Q527" s="181">
        <v>4.1000000000000002E-2</v>
      </c>
      <c r="R527" s="181">
        <f>Q527*H527</f>
        <v>4.1000000000000002E-2</v>
      </c>
      <c r="S527" s="181">
        <v>0</v>
      </c>
      <c r="T527" s="182">
        <f>S527*H527</f>
        <v>0</v>
      </c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R527" s="183" t="s">
        <v>304</v>
      </c>
      <c r="AT527" s="183" t="s">
        <v>180</v>
      </c>
      <c r="AU527" s="183" t="s">
        <v>87</v>
      </c>
      <c r="AY527" s="16" t="s">
        <v>132</v>
      </c>
      <c r="BE527" s="184">
        <f>IF(N527="základní",J527,0)</f>
        <v>0</v>
      </c>
      <c r="BF527" s="184">
        <f>IF(N527="snížená",J527,0)</f>
        <v>0</v>
      </c>
      <c r="BG527" s="184">
        <f>IF(N527="zákl. přenesená",J527,0)</f>
        <v>0</v>
      </c>
      <c r="BH527" s="184">
        <f>IF(N527="sníž. přenesená",J527,0)</f>
        <v>0</v>
      </c>
      <c r="BI527" s="184">
        <f>IF(N527="nulová",J527,0)</f>
        <v>0</v>
      </c>
      <c r="BJ527" s="16" t="s">
        <v>22</v>
      </c>
      <c r="BK527" s="184">
        <f>ROUND(I527*H527,2)</f>
        <v>0</v>
      </c>
      <c r="BL527" s="16" t="s">
        <v>215</v>
      </c>
      <c r="BM527" s="183" t="s">
        <v>1609</v>
      </c>
    </row>
    <row r="528" spans="1:65" s="2" customFormat="1" ht="16.5" customHeight="1">
      <c r="A528" s="33"/>
      <c r="B528" s="34"/>
      <c r="C528" s="172" t="s">
        <v>1610</v>
      </c>
      <c r="D528" s="172" t="s">
        <v>135</v>
      </c>
      <c r="E528" s="173" t="s">
        <v>1611</v>
      </c>
      <c r="F528" s="174" t="s">
        <v>1612</v>
      </c>
      <c r="G528" s="175" t="s">
        <v>286</v>
      </c>
      <c r="H528" s="176">
        <v>6.25</v>
      </c>
      <c r="I528" s="177"/>
      <c r="J528" s="178">
        <f>ROUND(I528*H528,2)</f>
        <v>0</v>
      </c>
      <c r="K528" s="174" t="s">
        <v>139</v>
      </c>
      <c r="L528" s="38"/>
      <c r="M528" s="179" t="s">
        <v>20</v>
      </c>
      <c r="N528" s="180" t="s">
        <v>49</v>
      </c>
      <c r="O528" s="63"/>
      <c r="P528" s="181">
        <f>O528*H528</f>
        <v>0</v>
      </c>
      <c r="Q528" s="181">
        <v>0</v>
      </c>
      <c r="R528" s="181">
        <f>Q528*H528</f>
        <v>0</v>
      </c>
      <c r="S528" s="181">
        <v>2E-3</v>
      </c>
      <c r="T528" s="182">
        <f>S528*H528</f>
        <v>1.2500000000000001E-2</v>
      </c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R528" s="183" t="s">
        <v>215</v>
      </c>
      <c r="AT528" s="183" t="s">
        <v>135</v>
      </c>
      <c r="AU528" s="183" t="s">
        <v>87</v>
      </c>
      <c r="AY528" s="16" t="s">
        <v>132</v>
      </c>
      <c r="BE528" s="184">
        <f>IF(N528="základní",J528,0)</f>
        <v>0</v>
      </c>
      <c r="BF528" s="184">
        <f>IF(N528="snížená",J528,0)</f>
        <v>0</v>
      </c>
      <c r="BG528" s="184">
        <f>IF(N528="zákl. přenesená",J528,0)</f>
        <v>0</v>
      </c>
      <c r="BH528" s="184">
        <f>IF(N528="sníž. přenesená",J528,0)</f>
        <v>0</v>
      </c>
      <c r="BI528" s="184">
        <f>IF(N528="nulová",J528,0)</f>
        <v>0</v>
      </c>
      <c r="BJ528" s="16" t="s">
        <v>22</v>
      </c>
      <c r="BK528" s="184">
        <f>ROUND(I528*H528,2)</f>
        <v>0</v>
      </c>
      <c r="BL528" s="16" t="s">
        <v>215</v>
      </c>
      <c r="BM528" s="183" t="s">
        <v>1613</v>
      </c>
    </row>
    <row r="529" spans="1:65" s="2" customFormat="1">
      <c r="A529" s="33"/>
      <c r="B529" s="34"/>
      <c r="C529" s="35"/>
      <c r="D529" s="185" t="s">
        <v>142</v>
      </c>
      <c r="E529" s="35"/>
      <c r="F529" s="186" t="s">
        <v>1614</v>
      </c>
      <c r="G529" s="35"/>
      <c r="H529" s="35"/>
      <c r="I529" s="187"/>
      <c r="J529" s="35"/>
      <c r="K529" s="35"/>
      <c r="L529" s="38"/>
      <c r="M529" s="188"/>
      <c r="N529" s="189"/>
      <c r="O529" s="63"/>
      <c r="P529" s="63"/>
      <c r="Q529" s="63"/>
      <c r="R529" s="63"/>
      <c r="S529" s="63"/>
      <c r="T529" s="64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T529" s="16" t="s">
        <v>142</v>
      </c>
      <c r="AU529" s="16" t="s">
        <v>87</v>
      </c>
    </row>
    <row r="530" spans="1:65" s="2" customFormat="1" ht="21.75" customHeight="1">
      <c r="A530" s="33"/>
      <c r="B530" s="34"/>
      <c r="C530" s="172" t="s">
        <v>1615</v>
      </c>
      <c r="D530" s="172" t="s">
        <v>135</v>
      </c>
      <c r="E530" s="173" t="s">
        <v>1616</v>
      </c>
      <c r="F530" s="174" t="s">
        <v>1617</v>
      </c>
      <c r="G530" s="175" t="s">
        <v>286</v>
      </c>
      <c r="H530" s="176">
        <v>3.2</v>
      </c>
      <c r="I530" s="177"/>
      <c r="J530" s="178">
        <f>ROUND(I530*H530,2)</f>
        <v>0</v>
      </c>
      <c r="K530" s="174" t="s">
        <v>139</v>
      </c>
      <c r="L530" s="38"/>
      <c r="M530" s="179" t="s">
        <v>20</v>
      </c>
      <c r="N530" s="180" t="s">
        <v>49</v>
      </c>
      <c r="O530" s="63"/>
      <c r="P530" s="181">
        <f>O530*H530</f>
        <v>0</v>
      </c>
      <c r="Q530" s="181">
        <v>0</v>
      </c>
      <c r="R530" s="181">
        <f>Q530*H530</f>
        <v>0</v>
      </c>
      <c r="S530" s="181">
        <v>0</v>
      </c>
      <c r="T530" s="182">
        <f>S530*H530</f>
        <v>0</v>
      </c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R530" s="183" t="s">
        <v>215</v>
      </c>
      <c r="AT530" s="183" t="s">
        <v>135</v>
      </c>
      <c r="AU530" s="183" t="s">
        <v>87</v>
      </c>
      <c r="AY530" s="16" t="s">
        <v>132</v>
      </c>
      <c r="BE530" s="184">
        <f>IF(N530="základní",J530,0)</f>
        <v>0</v>
      </c>
      <c r="BF530" s="184">
        <f>IF(N530="snížená",J530,0)</f>
        <v>0</v>
      </c>
      <c r="BG530" s="184">
        <f>IF(N530="zákl. přenesená",J530,0)</f>
        <v>0</v>
      </c>
      <c r="BH530" s="184">
        <f>IF(N530="sníž. přenesená",J530,0)</f>
        <v>0</v>
      </c>
      <c r="BI530" s="184">
        <f>IF(N530="nulová",J530,0)</f>
        <v>0</v>
      </c>
      <c r="BJ530" s="16" t="s">
        <v>22</v>
      </c>
      <c r="BK530" s="184">
        <f>ROUND(I530*H530,2)</f>
        <v>0</v>
      </c>
      <c r="BL530" s="16" t="s">
        <v>215</v>
      </c>
      <c r="BM530" s="183" t="s">
        <v>1618</v>
      </c>
    </row>
    <row r="531" spans="1:65" s="2" customFormat="1">
      <c r="A531" s="33"/>
      <c r="B531" s="34"/>
      <c r="C531" s="35"/>
      <c r="D531" s="185" t="s">
        <v>142</v>
      </c>
      <c r="E531" s="35"/>
      <c r="F531" s="186" t="s">
        <v>1619</v>
      </c>
      <c r="G531" s="35"/>
      <c r="H531" s="35"/>
      <c r="I531" s="187"/>
      <c r="J531" s="35"/>
      <c r="K531" s="35"/>
      <c r="L531" s="38"/>
      <c r="M531" s="188"/>
      <c r="N531" s="189"/>
      <c r="O531" s="63"/>
      <c r="P531" s="63"/>
      <c r="Q531" s="63"/>
      <c r="R531" s="63"/>
      <c r="S531" s="63"/>
      <c r="T531" s="64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T531" s="16" t="s">
        <v>142</v>
      </c>
      <c r="AU531" s="16" t="s">
        <v>87</v>
      </c>
    </row>
    <row r="532" spans="1:65" s="2" customFormat="1" ht="16.5" customHeight="1">
      <c r="A532" s="33"/>
      <c r="B532" s="34"/>
      <c r="C532" s="190" t="s">
        <v>1620</v>
      </c>
      <c r="D532" s="190" t="s">
        <v>180</v>
      </c>
      <c r="E532" s="191" t="s">
        <v>1621</v>
      </c>
      <c r="F532" s="192" t="s">
        <v>1622</v>
      </c>
      <c r="G532" s="193" t="s">
        <v>286</v>
      </c>
      <c r="H532" s="194">
        <v>3.2</v>
      </c>
      <c r="I532" s="195"/>
      <c r="J532" s="196">
        <f>ROUND(I532*H532,2)</f>
        <v>0</v>
      </c>
      <c r="K532" s="192" t="s">
        <v>139</v>
      </c>
      <c r="L532" s="197"/>
      <c r="M532" s="198" t="s">
        <v>20</v>
      </c>
      <c r="N532" s="199" t="s">
        <v>49</v>
      </c>
      <c r="O532" s="63"/>
      <c r="P532" s="181">
        <f>O532*H532</f>
        <v>0</v>
      </c>
      <c r="Q532" s="181">
        <v>4.0000000000000001E-3</v>
      </c>
      <c r="R532" s="181">
        <f>Q532*H532</f>
        <v>1.2800000000000001E-2</v>
      </c>
      <c r="S532" s="181">
        <v>0</v>
      </c>
      <c r="T532" s="182">
        <f>S532*H532</f>
        <v>0</v>
      </c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R532" s="183" t="s">
        <v>304</v>
      </c>
      <c r="AT532" s="183" t="s">
        <v>180</v>
      </c>
      <c r="AU532" s="183" t="s">
        <v>87</v>
      </c>
      <c r="AY532" s="16" t="s">
        <v>132</v>
      </c>
      <c r="BE532" s="184">
        <f>IF(N532="základní",J532,0)</f>
        <v>0</v>
      </c>
      <c r="BF532" s="184">
        <f>IF(N532="snížená",J532,0)</f>
        <v>0</v>
      </c>
      <c r="BG532" s="184">
        <f>IF(N532="zákl. přenesená",J532,0)</f>
        <v>0</v>
      </c>
      <c r="BH532" s="184">
        <f>IF(N532="sníž. přenesená",J532,0)</f>
        <v>0</v>
      </c>
      <c r="BI532" s="184">
        <f>IF(N532="nulová",J532,0)</f>
        <v>0</v>
      </c>
      <c r="BJ532" s="16" t="s">
        <v>22</v>
      </c>
      <c r="BK532" s="184">
        <f>ROUND(I532*H532,2)</f>
        <v>0</v>
      </c>
      <c r="BL532" s="16" t="s">
        <v>215</v>
      </c>
      <c r="BM532" s="183" t="s">
        <v>1623</v>
      </c>
    </row>
    <row r="533" spans="1:65" s="2" customFormat="1" ht="24.2" customHeight="1">
      <c r="A533" s="33"/>
      <c r="B533" s="34"/>
      <c r="C533" s="172" t="s">
        <v>1624</v>
      </c>
      <c r="D533" s="172" t="s">
        <v>135</v>
      </c>
      <c r="E533" s="173" t="s">
        <v>1625</v>
      </c>
      <c r="F533" s="174" t="s">
        <v>1626</v>
      </c>
      <c r="G533" s="175" t="s">
        <v>263</v>
      </c>
      <c r="H533" s="200"/>
      <c r="I533" s="177"/>
      <c r="J533" s="178">
        <f>ROUND(I533*H533,2)</f>
        <v>0</v>
      </c>
      <c r="K533" s="174" t="s">
        <v>139</v>
      </c>
      <c r="L533" s="38"/>
      <c r="M533" s="179" t="s">
        <v>20</v>
      </c>
      <c r="N533" s="180" t="s">
        <v>49</v>
      </c>
      <c r="O533" s="63"/>
      <c r="P533" s="181">
        <f>O533*H533</f>
        <v>0</v>
      </c>
      <c r="Q533" s="181">
        <v>0</v>
      </c>
      <c r="R533" s="181">
        <f>Q533*H533</f>
        <v>0</v>
      </c>
      <c r="S533" s="181">
        <v>0</v>
      </c>
      <c r="T533" s="182">
        <f>S533*H533</f>
        <v>0</v>
      </c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R533" s="183" t="s">
        <v>215</v>
      </c>
      <c r="AT533" s="183" t="s">
        <v>135</v>
      </c>
      <c r="AU533" s="183" t="s">
        <v>87</v>
      </c>
      <c r="AY533" s="16" t="s">
        <v>132</v>
      </c>
      <c r="BE533" s="184">
        <f>IF(N533="základní",J533,0)</f>
        <v>0</v>
      </c>
      <c r="BF533" s="184">
        <f>IF(N533="snížená",J533,0)</f>
        <v>0</v>
      </c>
      <c r="BG533" s="184">
        <f>IF(N533="zákl. přenesená",J533,0)</f>
        <v>0</v>
      </c>
      <c r="BH533" s="184">
        <f>IF(N533="sníž. přenesená",J533,0)</f>
        <v>0</v>
      </c>
      <c r="BI533" s="184">
        <f>IF(N533="nulová",J533,0)</f>
        <v>0</v>
      </c>
      <c r="BJ533" s="16" t="s">
        <v>22</v>
      </c>
      <c r="BK533" s="184">
        <f>ROUND(I533*H533,2)</f>
        <v>0</v>
      </c>
      <c r="BL533" s="16" t="s">
        <v>215</v>
      </c>
      <c r="BM533" s="183" t="s">
        <v>1627</v>
      </c>
    </row>
    <row r="534" spans="1:65" s="2" customFormat="1">
      <c r="A534" s="33"/>
      <c r="B534" s="34"/>
      <c r="C534" s="35"/>
      <c r="D534" s="185" t="s">
        <v>142</v>
      </c>
      <c r="E534" s="35"/>
      <c r="F534" s="186" t="s">
        <v>1628</v>
      </c>
      <c r="G534" s="35"/>
      <c r="H534" s="35"/>
      <c r="I534" s="187"/>
      <c r="J534" s="35"/>
      <c r="K534" s="35"/>
      <c r="L534" s="38"/>
      <c r="M534" s="188"/>
      <c r="N534" s="189"/>
      <c r="O534" s="63"/>
      <c r="P534" s="63"/>
      <c r="Q534" s="63"/>
      <c r="R534" s="63"/>
      <c r="S534" s="63"/>
      <c r="T534" s="64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T534" s="16" t="s">
        <v>142</v>
      </c>
      <c r="AU534" s="16" t="s">
        <v>87</v>
      </c>
    </row>
    <row r="535" spans="1:65" s="12" customFormat="1" ht="22.9" customHeight="1">
      <c r="B535" s="156"/>
      <c r="C535" s="157"/>
      <c r="D535" s="158" t="s">
        <v>77</v>
      </c>
      <c r="E535" s="170" t="s">
        <v>1629</v>
      </c>
      <c r="F535" s="170" t="s">
        <v>1630</v>
      </c>
      <c r="G535" s="157"/>
      <c r="H535" s="157"/>
      <c r="I535" s="160"/>
      <c r="J535" s="171">
        <f>BK535</f>
        <v>0</v>
      </c>
      <c r="K535" s="157"/>
      <c r="L535" s="162"/>
      <c r="M535" s="163"/>
      <c r="N535" s="164"/>
      <c r="O535" s="164"/>
      <c r="P535" s="165">
        <f>SUM(P536:P545)</f>
        <v>0</v>
      </c>
      <c r="Q535" s="164"/>
      <c r="R535" s="165">
        <f>SUM(R536:R545)</f>
        <v>0.22814200000000001</v>
      </c>
      <c r="S535" s="164"/>
      <c r="T535" s="166">
        <f>SUM(T536:T545)</f>
        <v>0.1386</v>
      </c>
      <c r="AR535" s="167" t="s">
        <v>87</v>
      </c>
      <c r="AT535" s="168" t="s">
        <v>77</v>
      </c>
      <c r="AU535" s="168" t="s">
        <v>22</v>
      </c>
      <c r="AY535" s="167" t="s">
        <v>132</v>
      </c>
      <c r="BK535" s="169">
        <f>SUM(BK536:BK545)</f>
        <v>0</v>
      </c>
    </row>
    <row r="536" spans="1:65" s="2" customFormat="1" ht="16.5" customHeight="1">
      <c r="A536" s="33"/>
      <c r="B536" s="34"/>
      <c r="C536" s="172" t="s">
        <v>1631</v>
      </c>
      <c r="D536" s="172" t="s">
        <v>135</v>
      </c>
      <c r="E536" s="173" t="s">
        <v>1632</v>
      </c>
      <c r="F536" s="174" t="s">
        <v>1633</v>
      </c>
      <c r="G536" s="175" t="s">
        <v>138</v>
      </c>
      <c r="H536" s="176">
        <v>4.2</v>
      </c>
      <c r="I536" s="177"/>
      <c r="J536" s="178">
        <f>ROUND(I536*H536,2)</f>
        <v>0</v>
      </c>
      <c r="K536" s="174" t="s">
        <v>139</v>
      </c>
      <c r="L536" s="38"/>
      <c r="M536" s="179" t="s">
        <v>20</v>
      </c>
      <c r="N536" s="180" t="s">
        <v>49</v>
      </c>
      <c r="O536" s="63"/>
      <c r="P536" s="181">
        <f>O536*H536</f>
        <v>0</v>
      </c>
      <c r="Q536" s="181">
        <v>0</v>
      </c>
      <c r="R536" s="181">
        <f>Q536*H536</f>
        <v>0</v>
      </c>
      <c r="S536" s="181">
        <v>3.3000000000000002E-2</v>
      </c>
      <c r="T536" s="182">
        <f>S536*H536</f>
        <v>0.1386</v>
      </c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R536" s="183" t="s">
        <v>215</v>
      </c>
      <c r="AT536" s="183" t="s">
        <v>135</v>
      </c>
      <c r="AU536" s="183" t="s">
        <v>87</v>
      </c>
      <c r="AY536" s="16" t="s">
        <v>132</v>
      </c>
      <c r="BE536" s="184">
        <f>IF(N536="základní",J536,0)</f>
        <v>0</v>
      </c>
      <c r="BF536" s="184">
        <f>IF(N536="snížená",J536,0)</f>
        <v>0</v>
      </c>
      <c r="BG536" s="184">
        <f>IF(N536="zákl. přenesená",J536,0)</f>
        <v>0</v>
      </c>
      <c r="BH536" s="184">
        <f>IF(N536="sníž. přenesená",J536,0)</f>
        <v>0</v>
      </c>
      <c r="BI536" s="184">
        <f>IF(N536="nulová",J536,0)</f>
        <v>0</v>
      </c>
      <c r="BJ536" s="16" t="s">
        <v>22</v>
      </c>
      <c r="BK536" s="184">
        <f>ROUND(I536*H536,2)</f>
        <v>0</v>
      </c>
      <c r="BL536" s="16" t="s">
        <v>215</v>
      </c>
      <c r="BM536" s="183" t="s">
        <v>1634</v>
      </c>
    </row>
    <row r="537" spans="1:65" s="2" customFormat="1">
      <c r="A537" s="33"/>
      <c r="B537" s="34"/>
      <c r="C537" s="35"/>
      <c r="D537" s="185" t="s">
        <v>142</v>
      </c>
      <c r="E537" s="35"/>
      <c r="F537" s="186" t="s">
        <v>1635</v>
      </c>
      <c r="G537" s="35"/>
      <c r="H537" s="35"/>
      <c r="I537" s="187"/>
      <c r="J537" s="35"/>
      <c r="K537" s="35"/>
      <c r="L537" s="38"/>
      <c r="M537" s="188"/>
      <c r="N537" s="189"/>
      <c r="O537" s="63"/>
      <c r="P537" s="63"/>
      <c r="Q537" s="63"/>
      <c r="R537" s="63"/>
      <c r="S537" s="63"/>
      <c r="T537" s="64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T537" s="16" t="s">
        <v>142</v>
      </c>
      <c r="AU537" s="16" t="s">
        <v>87</v>
      </c>
    </row>
    <row r="538" spans="1:65" s="2" customFormat="1" ht="24.2" customHeight="1">
      <c r="A538" s="33"/>
      <c r="B538" s="34"/>
      <c r="C538" s="172" t="s">
        <v>1636</v>
      </c>
      <c r="D538" s="172" t="s">
        <v>135</v>
      </c>
      <c r="E538" s="173" t="s">
        <v>1637</v>
      </c>
      <c r="F538" s="174" t="s">
        <v>1638</v>
      </c>
      <c r="G538" s="175" t="s">
        <v>286</v>
      </c>
      <c r="H538" s="176">
        <v>9.6999999999999993</v>
      </c>
      <c r="I538" s="177"/>
      <c r="J538" s="178">
        <f>ROUND(I538*H538,2)</f>
        <v>0</v>
      </c>
      <c r="K538" s="174" t="s">
        <v>139</v>
      </c>
      <c r="L538" s="38"/>
      <c r="M538" s="179" t="s">
        <v>20</v>
      </c>
      <c r="N538" s="180" t="s">
        <v>49</v>
      </c>
      <c r="O538" s="63"/>
      <c r="P538" s="181">
        <f>O538*H538</f>
        <v>0</v>
      </c>
      <c r="Q538" s="181">
        <v>6.0000000000000002E-5</v>
      </c>
      <c r="R538" s="181">
        <f>Q538*H538</f>
        <v>5.8199999999999994E-4</v>
      </c>
      <c r="S538" s="181">
        <v>0</v>
      </c>
      <c r="T538" s="182">
        <f>S538*H538</f>
        <v>0</v>
      </c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R538" s="183" t="s">
        <v>215</v>
      </c>
      <c r="AT538" s="183" t="s">
        <v>135</v>
      </c>
      <c r="AU538" s="183" t="s">
        <v>87</v>
      </c>
      <c r="AY538" s="16" t="s">
        <v>132</v>
      </c>
      <c r="BE538" s="184">
        <f>IF(N538="základní",J538,0)</f>
        <v>0</v>
      </c>
      <c r="BF538" s="184">
        <f>IF(N538="snížená",J538,0)</f>
        <v>0</v>
      </c>
      <c r="BG538" s="184">
        <f>IF(N538="zákl. přenesená",J538,0)</f>
        <v>0</v>
      </c>
      <c r="BH538" s="184">
        <f>IF(N538="sníž. přenesená",J538,0)</f>
        <v>0</v>
      </c>
      <c r="BI538" s="184">
        <f>IF(N538="nulová",J538,0)</f>
        <v>0</v>
      </c>
      <c r="BJ538" s="16" t="s">
        <v>22</v>
      </c>
      <c r="BK538" s="184">
        <f>ROUND(I538*H538,2)</f>
        <v>0</v>
      </c>
      <c r="BL538" s="16" t="s">
        <v>215</v>
      </c>
      <c r="BM538" s="183" t="s">
        <v>1639</v>
      </c>
    </row>
    <row r="539" spans="1:65" s="2" customFormat="1">
      <c r="A539" s="33"/>
      <c r="B539" s="34"/>
      <c r="C539" s="35"/>
      <c r="D539" s="185" t="s">
        <v>142</v>
      </c>
      <c r="E539" s="35"/>
      <c r="F539" s="186" t="s">
        <v>1640</v>
      </c>
      <c r="G539" s="35"/>
      <c r="H539" s="35"/>
      <c r="I539" s="187"/>
      <c r="J539" s="35"/>
      <c r="K539" s="35"/>
      <c r="L539" s="38"/>
      <c r="M539" s="188"/>
      <c r="N539" s="189"/>
      <c r="O539" s="63"/>
      <c r="P539" s="63"/>
      <c r="Q539" s="63"/>
      <c r="R539" s="63"/>
      <c r="S539" s="63"/>
      <c r="T539" s="64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T539" s="16" t="s">
        <v>142</v>
      </c>
      <c r="AU539" s="16" t="s">
        <v>87</v>
      </c>
    </row>
    <row r="540" spans="1:65" s="2" customFormat="1" ht="16.5" customHeight="1">
      <c r="A540" s="33"/>
      <c r="B540" s="34"/>
      <c r="C540" s="190" t="s">
        <v>1641</v>
      </c>
      <c r="D540" s="190" t="s">
        <v>180</v>
      </c>
      <c r="E540" s="191" t="s">
        <v>1642</v>
      </c>
      <c r="F540" s="192" t="s">
        <v>1643</v>
      </c>
      <c r="G540" s="193" t="s">
        <v>286</v>
      </c>
      <c r="H540" s="194">
        <v>9.6999999999999993</v>
      </c>
      <c r="I540" s="195"/>
      <c r="J540" s="196">
        <f>ROUND(I540*H540,2)</f>
        <v>0</v>
      </c>
      <c r="K540" s="192" t="s">
        <v>139</v>
      </c>
      <c r="L540" s="197"/>
      <c r="M540" s="198" t="s">
        <v>20</v>
      </c>
      <c r="N540" s="199" t="s">
        <v>49</v>
      </c>
      <c r="O540" s="63"/>
      <c r="P540" s="181">
        <f>O540*H540</f>
        <v>0</v>
      </c>
      <c r="Q540" s="181">
        <v>1.4800000000000001E-2</v>
      </c>
      <c r="R540" s="181">
        <f>Q540*H540</f>
        <v>0.14355999999999999</v>
      </c>
      <c r="S540" s="181">
        <v>0</v>
      </c>
      <c r="T540" s="182">
        <f>S540*H540</f>
        <v>0</v>
      </c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R540" s="183" t="s">
        <v>304</v>
      </c>
      <c r="AT540" s="183" t="s">
        <v>180</v>
      </c>
      <c r="AU540" s="183" t="s">
        <v>87</v>
      </c>
      <c r="AY540" s="16" t="s">
        <v>132</v>
      </c>
      <c r="BE540" s="184">
        <f>IF(N540="základní",J540,0)</f>
        <v>0</v>
      </c>
      <c r="BF540" s="184">
        <f>IF(N540="snížená",J540,0)</f>
        <v>0</v>
      </c>
      <c r="BG540" s="184">
        <f>IF(N540="zákl. přenesená",J540,0)</f>
        <v>0</v>
      </c>
      <c r="BH540" s="184">
        <f>IF(N540="sníž. přenesená",J540,0)</f>
        <v>0</v>
      </c>
      <c r="BI540" s="184">
        <f>IF(N540="nulová",J540,0)</f>
        <v>0</v>
      </c>
      <c r="BJ540" s="16" t="s">
        <v>22</v>
      </c>
      <c r="BK540" s="184">
        <f>ROUND(I540*H540,2)</f>
        <v>0</v>
      </c>
      <c r="BL540" s="16" t="s">
        <v>215</v>
      </c>
      <c r="BM540" s="183" t="s">
        <v>1644</v>
      </c>
    </row>
    <row r="541" spans="1:65" s="2" customFormat="1" ht="16.5" customHeight="1">
      <c r="A541" s="33"/>
      <c r="B541" s="34"/>
      <c r="C541" s="172" t="s">
        <v>1645</v>
      </c>
      <c r="D541" s="172" t="s">
        <v>135</v>
      </c>
      <c r="E541" s="173" t="s">
        <v>1646</v>
      </c>
      <c r="F541" s="174" t="s">
        <v>1647</v>
      </c>
      <c r="G541" s="175" t="s">
        <v>176</v>
      </c>
      <c r="H541" s="176">
        <v>1</v>
      </c>
      <c r="I541" s="177"/>
      <c r="J541" s="178">
        <f>ROUND(I541*H541,2)</f>
        <v>0</v>
      </c>
      <c r="K541" s="174" t="s">
        <v>139</v>
      </c>
      <c r="L541" s="38"/>
      <c r="M541" s="179" t="s">
        <v>20</v>
      </c>
      <c r="N541" s="180" t="s">
        <v>49</v>
      </c>
      <c r="O541" s="63"/>
      <c r="P541" s="181">
        <f>O541*H541</f>
        <v>0</v>
      </c>
      <c r="Q541" s="181">
        <v>0</v>
      </c>
      <c r="R541" s="181">
        <f>Q541*H541</f>
        <v>0</v>
      </c>
      <c r="S541" s="181">
        <v>0</v>
      </c>
      <c r="T541" s="182">
        <f>S541*H541</f>
        <v>0</v>
      </c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R541" s="183" t="s">
        <v>215</v>
      </c>
      <c r="AT541" s="183" t="s">
        <v>135</v>
      </c>
      <c r="AU541" s="183" t="s">
        <v>87</v>
      </c>
      <c r="AY541" s="16" t="s">
        <v>132</v>
      </c>
      <c r="BE541" s="184">
        <f>IF(N541="základní",J541,0)</f>
        <v>0</v>
      </c>
      <c r="BF541" s="184">
        <f>IF(N541="snížená",J541,0)</f>
        <v>0</v>
      </c>
      <c r="BG541" s="184">
        <f>IF(N541="zákl. přenesená",J541,0)</f>
        <v>0</v>
      </c>
      <c r="BH541" s="184">
        <f>IF(N541="sníž. přenesená",J541,0)</f>
        <v>0</v>
      </c>
      <c r="BI541" s="184">
        <f>IF(N541="nulová",J541,0)</f>
        <v>0</v>
      </c>
      <c r="BJ541" s="16" t="s">
        <v>22</v>
      </c>
      <c r="BK541" s="184">
        <f>ROUND(I541*H541,2)</f>
        <v>0</v>
      </c>
      <c r="BL541" s="16" t="s">
        <v>215</v>
      </c>
      <c r="BM541" s="183" t="s">
        <v>1648</v>
      </c>
    </row>
    <row r="542" spans="1:65" s="2" customFormat="1">
      <c r="A542" s="33"/>
      <c r="B542" s="34"/>
      <c r="C542" s="35"/>
      <c r="D542" s="185" t="s">
        <v>142</v>
      </c>
      <c r="E542" s="35"/>
      <c r="F542" s="186" t="s">
        <v>1649</v>
      </c>
      <c r="G542" s="35"/>
      <c r="H542" s="35"/>
      <c r="I542" s="187"/>
      <c r="J542" s="35"/>
      <c r="K542" s="35"/>
      <c r="L542" s="38"/>
      <c r="M542" s="188"/>
      <c r="N542" s="189"/>
      <c r="O542" s="63"/>
      <c r="P542" s="63"/>
      <c r="Q542" s="63"/>
      <c r="R542" s="63"/>
      <c r="S542" s="63"/>
      <c r="T542" s="64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T542" s="16" t="s">
        <v>142</v>
      </c>
      <c r="AU542" s="16" t="s">
        <v>87</v>
      </c>
    </row>
    <row r="543" spans="1:65" s="2" customFormat="1" ht="24.2" customHeight="1">
      <c r="A543" s="33"/>
      <c r="B543" s="34"/>
      <c r="C543" s="190" t="s">
        <v>1650</v>
      </c>
      <c r="D543" s="190" t="s">
        <v>180</v>
      </c>
      <c r="E543" s="191" t="s">
        <v>1651</v>
      </c>
      <c r="F543" s="192" t="s">
        <v>1652</v>
      </c>
      <c r="G543" s="193" t="s">
        <v>176</v>
      </c>
      <c r="H543" s="194">
        <v>1</v>
      </c>
      <c r="I543" s="195"/>
      <c r="J543" s="196">
        <f>ROUND(I543*H543,2)</f>
        <v>0</v>
      </c>
      <c r="K543" s="192" t="s">
        <v>139</v>
      </c>
      <c r="L543" s="197"/>
      <c r="M543" s="198" t="s">
        <v>20</v>
      </c>
      <c r="N543" s="199" t="s">
        <v>49</v>
      </c>
      <c r="O543" s="63"/>
      <c r="P543" s="181">
        <f>O543*H543</f>
        <v>0</v>
      </c>
      <c r="Q543" s="181">
        <v>8.4000000000000005E-2</v>
      </c>
      <c r="R543" s="181">
        <f>Q543*H543</f>
        <v>8.4000000000000005E-2</v>
      </c>
      <c r="S543" s="181">
        <v>0</v>
      </c>
      <c r="T543" s="182">
        <f>S543*H543</f>
        <v>0</v>
      </c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R543" s="183" t="s">
        <v>304</v>
      </c>
      <c r="AT543" s="183" t="s">
        <v>180</v>
      </c>
      <c r="AU543" s="183" t="s">
        <v>87</v>
      </c>
      <c r="AY543" s="16" t="s">
        <v>132</v>
      </c>
      <c r="BE543" s="184">
        <f>IF(N543="základní",J543,0)</f>
        <v>0</v>
      </c>
      <c r="BF543" s="184">
        <f>IF(N543="snížená",J543,0)</f>
        <v>0</v>
      </c>
      <c r="BG543" s="184">
        <f>IF(N543="zákl. přenesená",J543,0)</f>
        <v>0</v>
      </c>
      <c r="BH543" s="184">
        <f>IF(N543="sníž. přenesená",J543,0)</f>
        <v>0</v>
      </c>
      <c r="BI543" s="184">
        <f>IF(N543="nulová",J543,0)</f>
        <v>0</v>
      </c>
      <c r="BJ543" s="16" t="s">
        <v>22</v>
      </c>
      <c r="BK543" s="184">
        <f>ROUND(I543*H543,2)</f>
        <v>0</v>
      </c>
      <c r="BL543" s="16" t="s">
        <v>215</v>
      </c>
      <c r="BM543" s="183" t="s">
        <v>1653</v>
      </c>
    </row>
    <row r="544" spans="1:65" s="2" customFormat="1" ht="24.2" customHeight="1">
      <c r="A544" s="33"/>
      <c r="B544" s="34"/>
      <c r="C544" s="172" t="s">
        <v>1654</v>
      </c>
      <c r="D544" s="172" t="s">
        <v>135</v>
      </c>
      <c r="E544" s="173" t="s">
        <v>1655</v>
      </c>
      <c r="F544" s="174" t="s">
        <v>1656</v>
      </c>
      <c r="G544" s="175" t="s">
        <v>263</v>
      </c>
      <c r="H544" s="200"/>
      <c r="I544" s="177"/>
      <c r="J544" s="178">
        <f>ROUND(I544*H544,2)</f>
        <v>0</v>
      </c>
      <c r="K544" s="174" t="s">
        <v>139</v>
      </c>
      <c r="L544" s="38"/>
      <c r="M544" s="179" t="s">
        <v>20</v>
      </c>
      <c r="N544" s="180" t="s">
        <v>49</v>
      </c>
      <c r="O544" s="63"/>
      <c r="P544" s="181">
        <f>O544*H544</f>
        <v>0</v>
      </c>
      <c r="Q544" s="181">
        <v>0</v>
      </c>
      <c r="R544" s="181">
        <f>Q544*H544</f>
        <v>0</v>
      </c>
      <c r="S544" s="181">
        <v>0</v>
      </c>
      <c r="T544" s="182">
        <f>S544*H544</f>
        <v>0</v>
      </c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R544" s="183" t="s">
        <v>215</v>
      </c>
      <c r="AT544" s="183" t="s">
        <v>135</v>
      </c>
      <c r="AU544" s="183" t="s">
        <v>87</v>
      </c>
      <c r="AY544" s="16" t="s">
        <v>132</v>
      </c>
      <c r="BE544" s="184">
        <f>IF(N544="základní",J544,0)</f>
        <v>0</v>
      </c>
      <c r="BF544" s="184">
        <f>IF(N544="snížená",J544,0)</f>
        <v>0</v>
      </c>
      <c r="BG544" s="184">
        <f>IF(N544="zákl. přenesená",J544,0)</f>
        <v>0</v>
      </c>
      <c r="BH544" s="184">
        <f>IF(N544="sníž. přenesená",J544,0)</f>
        <v>0</v>
      </c>
      <c r="BI544" s="184">
        <f>IF(N544="nulová",J544,0)</f>
        <v>0</v>
      </c>
      <c r="BJ544" s="16" t="s">
        <v>22</v>
      </c>
      <c r="BK544" s="184">
        <f>ROUND(I544*H544,2)</f>
        <v>0</v>
      </c>
      <c r="BL544" s="16" t="s">
        <v>215</v>
      </c>
      <c r="BM544" s="183" t="s">
        <v>1657</v>
      </c>
    </row>
    <row r="545" spans="1:65" s="2" customFormat="1">
      <c r="A545" s="33"/>
      <c r="B545" s="34"/>
      <c r="C545" s="35"/>
      <c r="D545" s="185" t="s">
        <v>142</v>
      </c>
      <c r="E545" s="35"/>
      <c r="F545" s="186" t="s">
        <v>1658</v>
      </c>
      <c r="G545" s="35"/>
      <c r="H545" s="35"/>
      <c r="I545" s="187"/>
      <c r="J545" s="35"/>
      <c r="K545" s="35"/>
      <c r="L545" s="38"/>
      <c r="M545" s="188"/>
      <c r="N545" s="189"/>
      <c r="O545" s="63"/>
      <c r="P545" s="63"/>
      <c r="Q545" s="63"/>
      <c r="R545" s="63"/>
      <c r="S545" s="63"/>
      <c r="T545" s="64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T545" s="16" t="s">
        <v>142</v>
      </c>
      <c r="AU545" s="16" t="s">
        <v>87</v>
      </c>
    </row>
    <row r="546" spans="1:65" s="12" customFormat="1" ht="22.9" customHeight="1">
      <c r="B546" s="156"/>
      <c r="C546" s="157"/>
      <c r="D546" s="158" t="s">
        <v>77</v>
      </c>
      <c r="E546" s="170" t="s">
        <v>586</v>
      </c>
      <c r="F546" s="170" t="s">
        <v>587</v>
      </c>
      <c r="G546" s="157"/>
      <c r="H546" s="157"/>
      <c r="I546" s="160"/>
      <c r="J546" s="171">
        <f>BK546</f>
        <v>0</v>
      </c>
      <c r="K546" s="157"/>
      <c r="L546" s="162"/>
      <c r="M546" s="163"/>
      <c r="N546" s="164"/>
      <c r="O546" s="164"/>
      <c r="P546" s="165">
        <f>SUM(P547:P555)</f>
        <v>0</v>
      </c>
      <c r="Q546" s="164"/>
      <c r="R546" s="165">
        <f>SUM(R547:R555)</f>
        <v>1.0882528</v>
      </c>
      <c r="S546" s="164"/>
      <c r="T546" s="166">
        <f>SUM(T547:T555)</f>
        <v>0</v>
      </c>
      <c r="AR546" s="167" t="s">
        <v>87</v>
      </c>
      <c r="AT546" s="168" t="s">
        <v>77</v>
      </c>
      <c r="AU546" s="168" t="s">
        <v>22</v>
      </c>
      <c r="AY546" s="167" t="s">
        <v>132</v>
      </c>
      <c r="BK546" s="169">
        <f>SUM(BK547:BK555)</f>
        <v>0</v>
      </c>
    </row>
    <row r="547" spans="1:65" s="2" customFormat="1" ht="16.5" customHeight="1">
      <c r="A547" s="33"/>
      <c r="B547" s="34"/>
      <c r="C547" s="172" t="s">
        <v>1659</v>
      </c>
      <c r="D547" s="172" t="s">
        <v>135</v>
      </c>
      <c r="E547" s="173" t="s">
        <v>589</v>
      </c>
      <c r="F547" s="174" t="s">
        <v>590</v>
      </c>
      <c r="G547" s="175" t="s">
        <v>138</v>
      </c>
      <c r="H547" s="176">
        <v>30.908000000000001</v>
      </c>
      <c r="I547" s="177"/>
      <c r="J547" s="178">
        <f>ROUND(I547*H547,2)</f>
        <v>0</v>
      </c>
      <c r="K547" s="174" t="s">
        <v>139</v>
      </c>
      <c r="L547" s="38"/>
      <c r="M547" s="179" t="s">
        <v>20</v>
      </c>
      <c r="N547" s="180" t="s">
        <v>49</v>
      </c>
      <c r="O547" s="63"/>
      <c r="P547" s="181">
        <f>O547*H547</f>
        <v>0</v>
      </c>
      <c r="Q547" s="181">
        <v>2.9999999999999997E-4</v>
      </c>
      <c r="R547" s="181">
        <f>Q547*H547</f>
        <v>9.2724000000000001E-3</v>
      </c>
      <c r="S547" s="181">
        <v>0</v>
      </c>
      <c r="T547" s="182">
        <f>S547*H547</f>
        <v>0</v>
      </c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R547" s="183" t="s">
        <v>215</v>
      </c>
      <c r="AT547" s="183" t="s">
        <v>135</v>
      </c>
      <c r="AU547" s="183" t="s">
        <v>87</v>
      </c>
      <c r="AY547" s="16" t="s">
        <v>132</v>
      </c>
      <c r="BE547" s="184">
        <f>IF(N547="základní",J547,0)</f>
        <v>0</v>
      </c>
      <c r="BF547" s="184">
        <f>IF(N547="snížená",J547,0)</f>
        <v>0</v>
      </c>
      <c r="BG547" s="184">
        <f>IF(N547="zákl. přenesená",J547,0)</f>
        <v>0</v>
      </c>
      <c r="BH547" s="184">
        <f>IF(N547="sníž. přenesená",J547,0)</f>
        <v>0</v>
      </c>
      <c r="BI547" s="184">
        <f>IF(N547="nulová",J547,0)</f>
        <v>0</v>
      </c>
      <c r="BJ547" s="16" t="s">
        <v>22</v>
      </c>
      <c r="BK547" s="184">
        <f>ROUND(I547*H547,2)</f>
        <v>0</v>
      </c>
      <c r="BL547" s="16" t="s">
        <v>215</v>
      </c>
      <c r="BM547" s="183" t="s">
        <v>1660</v>
      </c>
    </row>
    <row r="548" spans="1:65" s="2" customFormat="1">
      <c r="A548" s="33"/>
      <c r="B548" s="34"/>
      <c r="C548" s="35"/>
      <c r="D548" s="185" t="s">
        <v>142</v>
      </c>
      <c r="E548" s="35"/>
      <c r="F548" s="186" t="s">
        <v>592</v>
      </c>
      <c r="G548" s="35"/>
      <c r="H548" s="35"/>
      <c r="I548" s="187"/>
      <c r="J548" s="35"/>
      <c r="K548" s="35"/>
      <c r="L548" s="38"/>
      <c r="M548" s="188"/>
      <c r="N548" s="189"/>
      <c r="O548" s="63"/>
      <c r="P548" s="63"/>
      <c r="Q548" s="63"/>
      <c r="R548" s="63"/>
      <c r="S548" s="63"/>
      <c r="T548" s="64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T548" s="16" t="s">
        <v>142</v>
      </c>
      <c r="AU548" s="16" t="s">
        <v>87</v>
      </c>
    </row>
    <row r="549" spans="1:65" s="2" customFormat="1" ht="16.5" customHeight="1">
      <c r="A549" s="33"/>
      <c r="B549" s="34"/>
      <c r="C549" s="190" t="s">
        <v>1661</v>
      </c>
      <c r="D549" s="190" t="s">
        <v>180</v>
      </c>
      <c r="E549" s="191" t="s">
        <v>599</v>
      </c>
      <c r="F549" s="192" t="s">
        <v>600</v>
      </c>
      <c r="G549" s="193" t="s">
        <v>138</v>
      </c>
      <c r="H549" s="194">
        <v>40.719000000000001</v>
      </c>
      <c r="I549" s="195"/>
      <c r="J549" s="196">
        <f>ROUND(I549*H549,2)</f>
        <v>0</v>
      </c>
      <c r="K549" s="192" t="s">
        <v>139</v>
      </c>
      <c r="L549" s="197"/>
      <c r="M549" s="198" t="s">
        <v>20</v>
      </c>
      <c r="N549" s="199" t="s">
        <v>49</v>
      </c>
      <c r="O549" s="63"/>
      <c r="P549" s="181">
        <f>O549*H549</f>
        <v>0</v>
      </c>
      <c r="Q549" s="181">
        <v>2.1999999999999999E-2</v>
      </c>
      <c r="R549" s="181">
        <f>Q549*H549</f>
        <v>0.895818</v>
      </c>
      <c r="S549" s="181">
        <v>0</v>
      </c>
      <c r="T549" s="182">
        <f>S549*H549</f>
        <v>0</v>
      </c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R549" s="183" t="s">
        <v>304</v>
      </c>
      <c r="AT549" s="183" t="s">
        <v>180</v>
      </c>
      <c r="AU549" s="183" t="s">
        <v>87</v>
      </c>
      <c r="AY549" s="16" t="s">
        <v>132</v>
      </c>
      <c r="BE549" s="184">
        <f>IF(N549="základní",J549,0)</f>
        <v>0</v>
      </c>
      <c r="BF549" s="184">
        <f>IF(N549="snížená",J549,0)</f>
        <v>0</v>
      </c>
      <c r="BG549" s="184">
        <f>IF(N549="zákl. přenesená",J549,0)</f>
        <v>0</v>
      </c>
      <c r="BH549" s="184">
        <f>IF(N549="sníž. přenesená",J549,0)</f>
        <v>0</v>
      </c>
      <c r="BI549" s="184">
        <f>IF(N549="nulová",J549,0)</f>
        <v>0</v>
      </c>
      <c r="BJ549" s="16" t="s">
        <v>22</v>
      </c>
      <c r="BK549" s="184">
        <f>ROUND(I549*H549,2)</f>
        <v>0</v>
      </c>
      <c r="BL549" s="16" t="s">
        <v>215</v>
      </c>
      <c r="BM549" s="183" t="s">
        <v>1662</v>
      </c>
    </row>
    <row r="550" spans="1:65" s="2" customFormat="1" ht="24.2" customHeight="1">
      <c r="A550" s="33"/>
      <c r="B550" s="34"/>
      <c r="C550" s="172" t="s">
        <v>1663</v>
      </c>
      <c r="D550" s="172" t="s">
        <v>135</v>
      </c>
      <c r="E550" s="173" t="s">
        <v>1664</v>
      </c>
      <c r="F550" s="174" t="s">
        <v>1665</v>
      </c>
      <c r="G550" s="175" t="s">
        <v>286</v>
      </c>
      <c r="H550" s="176">
        <v>45</v>
      </c>
      <c r="I550" s="177"/>
      <c r="J550" s="178">
        <f>ROUND(I550*H550,2)</f>
        <v>0</v>
      </c>
      <c r="K550" s="174" t="s">
        <v>139</v>
      </c>
      <c r="L550" s="38"/>
      <c r="M550" s="179" t="s">
        <v>20</v>
      </c>
      <c r="N550" s="180" t="s">
        <v>49</v>
      </c>
      <c r="O550" s="63"/>
      <c r="P550" s="181">
        <f>O550*H550</f>
        <v>0</v>
      </c>
      <c r="Q550" s="181">
        <v>4.2999999999999999E-4</v>
      </c>
      <c r="R550" s="181">
        <f>Q550*H550</f>
        <v>1.9349999999999999E-2</v>
      </c>
      <c r="S550" s="181">
        <v>0</v>
      </c>
      <c r="T550" s="182">
        <f>S550*H550</f>
        <v>0</v>
      </c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R550" s="183" t="s">
        <v>215</v>
      </c>
      <c r="AT550" s="183" t="s">
        <v>135</v>
      </c>
      <c r="AU550" s="183" t="s">
        <v>87</v>
      </c>
      <c r="AY550" s="16" t="s">
        <v>132</v>
      </c>
      <c r="BE550" s="184">
        <f>IF(N550="základní",J550,0)</f>
        <v>0</v>
      </c>
      <c r="BF550" s="184">
        <f>IF(N550="snížená",J550,0)</f>
        <v>0</v>
      </c>
      <c r="BG550" s="184">
        <f>IF(N550="zákl. přenesená",J550,0)</f>
        <v>0</v>
      </c>
      <c r="BH550" s="184">
        <f>IF(N550="sníž. přenesená",J550,0)</f>
        <v>0</v>
      </c>
      <c r="BI550" s="184">
        <f>IF(N550="nulová",J550,0)</f>
        <v>0</v>
      </c>
      <c r="BJ550" s="16" t="s">
        <v>22</v>
      </c>
      <c r="BK550" s="184">
        <f>ROUND(I550*H550,2)</f>
        <v>0</v>
      </c>
      <c r="BL550" s="16" t="s">
        <v>215</v>
      </c>
      <c r="BM550" s="183" t="s">
        <v>1666</v>
      </c>
    </row>
    <row r="551" spans="1:65" s="2" customFormat="1">
      <c r="A551" s="33"/>
      <c r="B551" s="34"/>
      <c r="C551" s="35"/>
      <c r="D551" s="185" t="s">
        <v>142</v>
      </c>
      <c r="E551" s="35"/>
      <c r="F551" s="186" t="s">
        <v>1667</v>
      </c>
      <c r="G551" s="35"/>
      <c r="H551" s="35"/>
      <c r="I551" s="187"/>
      <c r="J551" s="35"/>
      <c r="K551" s="35"/>
      <c r="L551" s="38"/>
      <c r="M551" s="188"/>
      <c r="N551" s="189"/>
      <c r="O551" s="63"/>
      <c r="P551" s="63"/>
      <c r="Q551" s="63"/>
      <c r="R551" s="63"/>
      <c r="S551" s="63"/>
      <c r="T551" s="64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T551" s="16" t="s">
        <v>142</v>
      </c>
      <c r="AU551" s="16" t="s">
        <v>87</v>
      </c>
    </row>
    <row r="552" spans="1:65" s="2" customFormat="1" ht="24.2" customHeight="1">
      <c r="A552" s="33"/>
      <c r="B552" s="34"/>
      <c r="C552" s="172" t="s">
        <v>1668</v>
      </c>
      <c r="D552" s="172" t="s">
        <v>135</v>
      </c>
      <c r="E552" s="173" t="s">
        <v>594</v>
      </c>
      <c r="F552" s="174" t="s">
        <v>595</v>
      </c>
      <c r="G552" s="175" t="s">
        <v>138</v>
      </c>
      <c r="H552" s="176">
        <v>30.908000000000001</v>
      </c>
      <c r="I552" s="177"/>
      <c r="J552" s="178">
        <f>ROUND(I552*H552,2)</f>
        <v>0</v>
      </c>
      <c r="K552" s="174" t="s">
        <v>139</v>
      </c>
      <c r="L552" s="38"/>
      <c r="M552" s="179" t="s">
        <v>20</v>
      </c>
      <c r="N552" s="180" t="s">
        <v>49</v>
      </c>
      <c r="O552" s="63"/>
      <c r="P552" s="181">
        <f>O552*H552</f>
        <v>0</v>
      </c>
      <c r="Q552" s="181">
        <v>5.3E-3</v>
      </c>
      <c r="R552" s="181">
        <f>Q552*H552</f>
        <v>0.1638124</v>
      </c>
      <c r="S552" s="181">
        <v>0</v>
      </c>
      <c r="T552" s="182">
        <f>S552*H552</f>
        <v>0</v>
      </c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R552" s="183" t="s">
        <v>215</v>
      </c>
      <c r="AT552" s="183" t="s">
        <v>135</v>
      </c>
      <c r="AU552" s="183" t="s">
        <v>87</v>
      </c>
      <c r="AY552" s="16" t="s">
        <v>132</v>
      </c>
      <c r="BE552" s="184">
        <f>IF(N552="základní",J552,0)</f>
        <v>0</v>
      </c>
      <c r="BF552" s="184">
        <f>IF(N552="snížená",J552,0)</f>
        <v>0</v>
      </c>
      <c r="BG552" s="184">
        <f>IF(N552="zákl. přenesená",J552,0)</f>
        <v>0</v>
      </c>
      <c r="BH552" s="184">
        <f>IF(N552="sníž. přenesená",J552,0)</f>
        <v>0</v>
      </c>
      <c r="BI552" s="184">
        <f>IF(N552="nulová",J552,0)</f>
        <v>0</v>
      </c>
      <c r="BJ552" s="16" t="s">
        <v>22</v>
      </c>
      <c r="BK552" s="184">
        <f>ROUND(I552*H552,2)</f>
        <v>0</v>
      </c>
      <c r="BL552" s="16" t="s">
        <v>215</v>
      </c>
      <c r="BM552" s="183" t="s">
        <v>1669</v>
      </c>
    </row>
    <row r="553" spans="1:65" s="2" customFormat="1">
      <c r="A553" s="33"/>
      <c r="B553" s="34"/>
      <c r="C553" s="35"/>
      <c r="D553" s="185" t="s">
        <v>142</v>
      </c>
      <c r="E553" s="35"/>
      <c r="F553" s="186" t="s">
        <v>597</v>
      </c>
      <c r="G553" s="35"/>
      <c r="H553" s="35"/>
      <c r="I553" s="187"/>
      <c r="J553" s="35"/>
      <c r="K553" s="35"/>
      <c r="L553" s="38"/>
      <c r="M553" s="188"/>
      <c r="N553" s="189"/>
      <c r="O553" s="63"/>
      <c r="P553" s="63"/>
      <c r="Q553" s="63"/>
      <c r="R553" s="63"/>
      <c r="S553" s="63"/>
      <c r="T553" s="64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T553" s="16" t="s">
        <v>142</v>
      </c>
      <c r="AU553" s="16" t="s">
        <v>87</v>
      </c>
    </row>
    <row r="554" spans="1:65" s="2" customFormat="1" ht="24.2" customHeight="1">
      <c r="A554" s="33"/>
      <c r="B554" s="34"/>
      <c r="C554" s="172" t="s">
        <v>1670</v>
      </c>
      <c r="D554" s="172" t="s">
        <v>135</v>
      </c>
      <c r="E554" s="173" t="s">
        <v>1671</v>
      </c>
      <c r="F554" s="174" t="s">
        <v>1672</v>
      </c>
      <c r="G554" s="175" t="s">
        <v>263</v>
      </c>
      <c r="H554" s="200"/>
      <c r="I554" s="177"/>
      <c r="J554" s="178">
        <f>ROUND(I554*H554,2)</f>
        <v>0</v>
      </c>
      <c r="K554" s="174" t="s">
        <v>139</v>
      </c>
      <c r="L554" s="38"/>
      <c r="M554" s="179" t="s">
        <v>20</v>
      </c>
      <c r="N554" s="180" t="s">
        <v>49</v>
      </c>
      <c r="O554" s="63"/>
      <c r="P554" s="181">
        <f>O554*H554</f>
        <v>0</v>
      </c>
      <c r="Q554" s="181">
        <v>0</v>
      </c>
      <c r="R554" s="181">
        <f>Q554*H554</f>
        <v>0</v>
      </c>
      <c r="S554" s="181">
        <v>0</v>
      </c>
      <c r="T554" s="182">
        <f>S554*H554</f>
        <v>0</v>
      </c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R554" s="183" t="s">
        <v>215</v>
      </c>
      <c r="AT554" s="183" t="s">
        <v>135</v>
      </c>
      <c r="AU554" s="183" t="s">
        <v>87</v>
      </c>
      <c r="AY554" s="16" t="s">
        <v>132</v>
      </c>
      <c r="BE554" s="184">
        <f>IF(N554="základní",J554,0)</f>
        <v>0</v>
      </c>
      <c r="BF554" s="184">
        <f>IF(N554="snížená",J554,0)</f>
        <v>0</v>
      </c>
      <c r="BG554" s="184">
        <f>IF(N554="zákl. přenesená",J554,0)</f>
        <v>0</v>
      </c>
      <c r="BH554" s="184">
        <f>IF(N554="sníž. přenesená",J554,0)</f>
        <v>0</v>
      </c>
      <c r="BI554" s="184">
        <f>IF(N554="nulová",J554,0)</f>
        <v>0</v>
      </c>
      <c r="BJ554" s="16" t="s">
        <v>22</v>
      </c>
      <c r="BK554" s="184">
        <f>ROUND(I554*H554,2)</f>
        <v>0</v>
      </c>
      <c r="BL554" s="16" t="s">
        <v>215</v>
      </c>
      <c r="BM554" s="183" t="s">
        <v>1673</v>
      </c>
    </row>
    <row r="555" spans="1:65" s="2" customFormat="1">
      <c r="A555" s="33"/>
      <c r="B555" s="34"/>
      <c r="C555" s="35"/>
      <c r="D555" s="185" t="s">
        <v>142</v>
      </c>
      <c r="E555" s="35"/>
      <c r="F555" s="186" t="s">
        <v>1674</v>
      </c>
      <c r="G555" s="35"/>
      <c r="H555" s="35"/>
      <c r="I555" s="187"/>
      <c r="J555" s="35"/>
      <c r="K555" s="35"/>
      <c r="L555" s="38"/>
      <c r="M555" s="188"/>
      <c r="N555" s="189"/>
      <c r="O555" s="63"/>
      <c r="P555" s="63"/>
      <c r="Q555" s="63"/>
      <c r="R555" s="63"/>
      <c r="S555" s="63"/>
      <c r="T555" s="64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T555" s="16" t="s">
        <v>142</v>
      </c>
      <c r="AU555" s="16" t="s">
        <v>87</v>
      </c>
    </row>
    <row r="556" spans="1:65" s="12" customFormat="1" ht="22.9" customHeight="1">
      <c r="B556" s="156"/>
      <c r="C556" s="157"/>
      <c r="D556" s="158" t="s">
        <v>77</v>
      </c>
      <c r="E556" s="170" t="s">
        <v>650</v>
      </c>
      <c r="F556" s="170" t="s">
        <v>651</v>
      </c>
      <c r="G556" s="157"/>
      <c r="H556" s="157"/>
      <c r="I556" s="160"/>
      <c r="J556" s="171">
        <f>BK556</f>
        <v>0</v>
      </c>
      <c r="K556" s="157"/>
      <c r="L556" s="162"/>
      <c r="M556" s="163"/>
      <c r="N556" s="164"/>
      <c r="O556" s="164"/>
      <c r="P556" s="165">
        <f>SUM(P557:P560)</f>
        <v>0</v>
      </c>
      <c r="Q556" s="164"/>
      <c r="R556" s="165">
        <f>SUM(R557:R560)</f>
        <v>0.29415337000000003</v>
      </c>
      <c r="S556" s="164"/>
      <c r="T556" s="166">
        <f>SUM(T557:T560)</f>
        <v>0</v>
      </c>
      <c r="AR556" s="167" t="s">
        <v>87</v>
      </c>
      <c r="AT556" s="168" t="s">
        <v>77</v>
      </c>
      <c r="AU556" s="168" t="s">
        <v>22</v>
      </c>
      <c r="AY556" s="167" t="s">
        <v>132</v>
      </c>
      <c r="BK556" s="169">
        <f>SUM(BK557:BK560)</f>
        <v>0</v>
      </c>
    </row>
    <row r="557" spans="1:65" s="2" customFormat="1" ht="16.5" customHeight="1">
      <c r="A557" s="33"/>
      <c r="B557" s="34"/>
      <c r="C557" s="172" t="s">
        <v>1675</v>
      </c>
      <c r="D557" s="172" t="s">
        <v>135</v>
      </c>
      <c r="E557" s="173" t="s">
        <v>657</v>
      </c>
      <c r="F557" s="174" t="s">
        <v>658</v>
      </c>
      <c r="G557" s="175" t="s">
        <v>138</v>
      </c>
      <c r="H557" s="176">
        <v>600.31299999999999</v>
      </c>
      <c r="I557" s="177"/>
      <c r="J557" s="178">
        <f>ROUND(I557*H557,2)</f>
        <v>0</v>
      </c>
      <c r="K557" s="174" t="s">
        <v>139</v>
      </c>
      <c r="L557" s="38"/>
      <c r="M557" s="179" t="s">
        <v>20</v>
      </c>
      <c r="N557" s="180" t="s">
        <v>49</v>
      </c>
      <c r="O557" s="63"/>
      <c r="P557" s="181">
        <f>O557*H557</f>
        <v>0</v>
      </c>
      <c r="Q557" s="181">
        <v>2.0000000000000001E-4</v>
      </c>
      <c r="R557" s="181">
        <f>Q557*H557</f>
        <v>0.12006260000000001</v>
      </c>
      <c r="S557" s="181">
        <v>0</v>
      </c>
      <c r="T557" s="182">
        <f>S557*H557</f>
        <v>0</v>
      </c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R557" s="183" t="s">
        <v>215</v>
      </c>
      <c r="AT557" s="183" t="s">
        <v>135</v>
      </c>
      <c r="AU557" s="183" t="s">
        <v>87</v>
      </c>
      <c r="AY557" s="16" t="s">
        <v>132</v>
      </c>
      <c r="BE557" s="184">
        <f>IF(N557="základní",J557,0)</f>
        <v>0</v>
      </c>
      <c r="BF557" s="184">
        <f>IF(N557="snížená",J557,0)</f>
        <v>0</v>
      </c>
      <c r="BG557" s="184">
        <f>IF(N557="zákl. přenesená",J557,0)</f>
        <v>0</v>
      </c>
      <c r="BH557" s="184">
        <f>IF(N557="sníž. přenesená",J557,0)</f>
        <v>0</v>
      </c>
      <c r="BI557" s="184">
        <f>IF(N557="nulová",J557,0)</f>
        <v>0</v>
      </c>
      <c r="BJ557" s="16" t="s">
        <v>22</v>
      </c>
      <c r="BK557" s="184">
        <f>ROUND(I557*H557,2)</f>
        <v>0</v>
      </c>
      <c r="BL557" s="16" t="s">
        <v>215</v>
      </c>
      <c r="BM557" s="183" t="s">
        <v>1676</v>
      </c>
    </row>
    <row r="558" spans="1:65" s="2" customFormat="1">
      <c r="A558" s="33"/>
      <c r="B558" s="34"/>
      <c r="C558" s="35"/>
      <c r="D558" s="185" t="s">
        <v>142</v>
      </c>
      <c r="E558" s="35"/>
      <c r="F558" s="186" t="s">
        <v>660</v>
      </c>
      <c r="G558" s="35"/>
      <c r="H558" s="35"/>
      <c r="I558" s="187"/>
      <c r="J558" s="35"/>
      <c r="K558" s="35"/>
      <c r="L558" s="38"/>
      <c r="M558" s="188"/>
      <c r="N558" s="189"/>
      <c r="O558" s="63"/>
      <c r="P558" s="63"/>
      <c r="Q558" s="63"/>
      <c r="R558" s="63"/>
      <c r="S558" s="63"/>
      <c r="T558" s="64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T558" s="16" t="s">
        <v>142</v>
      </c>
      <c r="AU558" s="16" t="s">
        <v>87</v>
      </c>
    </row>
    <row r="559" spans="1:65" s="2" customFormat="1" ht="24.2" customHeight="1">
      <c r="A559" s="33"/>
      <c r="B559" s="34"/>
      <c r="C559" s="172" t="s">
        <v>1677</v>
      </c>
      <c r="D559" s="172" t="s">
        <v>135</v>
      </c>
      <c r="E559" s="173" t="s">
        <v>662</v>
      </c>
      <c r="F559" s="174" t="s">
        <v>663</v>
      </c>
      <c r="G559" s="175" t="s">
        <v>138</v>
      </c>
      <c r="H559" s="176">
        <v>600.31299999999999</v>
      </c>
      <c r="I559" s="177"/>
      <c r="J559" s="178">
        <f>ROUND(I559*H559,2)</f>
        <v>0</v>
      </c>
      <c r="K559" s="174" t="s">
        <v>139</v>
      </c>
      <c r="L559" s="38"/>
      <c r="M559" s="179" t="s">
        <v>20</v>
      </c>
      <c r="N559" s="180" t="s">
        <v>49</v>
      </c>
      <c r="O559" s="63"/>
      <c r="P559" s="181">
        <f>O559*H559</f>
        <v>0</v>
      </c>
      <c r="Q559" s="181">
        <v>2.9E-4</v>
      </c>
      <c r="R559" s="181">
        <f>Q559*H559</f>
        <v>0.17409077000000001</v>
      </c>
      <c r="S559" s="181">
        <v>0</v>
      </c>
      <c r="T559" s="182">
        <f>S559*H559</f>
        <v>0</v>
      </c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R559" s="183" t="s">
        <v>215</v>
      </c>
      <c r="AT559" s="183" t="s">
        <v>135</v>
      </c>
      <c r="AU559" s="183" t="s">
        <v>87</v>
      </c>
      <c r="AY559" s="16" t="s">
        <v>132</v>
      </c>
      <c r="BE559" s="184">
        <f>IF(N559="základní",J559,0)</f>
        <v>0</v>
      </c>
      <c r="BF559" s="184">
        <f>IF(N559="snížená",J559,0)</f>
        <v>0</v>
      </c>
      <c r="BG559" s="184">
        <f>IF(N559="zákl. přenesená",J559,0)</f>
        <v>0</v>
      </c>
      <c r="BH559" s="184">
        <f>IF(N559="sníž. přenesená",J559,0)</f>
        <v>0</v>
      </c>
      <c r="BI559" s="184">
        <f>IF(N559="nulová",J559,0)</f>
        <v>0</v>
      </c>
      <c r="BJ559" s="16" t="s">
        <v>22</v>
      </c>
      <c r="BK559" s="184">
        <f>ROUND(I559*H559,2)</f>
        <v>0</v>
      </c>
      <c r="BL559" s="16" t="s">
        <v>215</v>
      </c>
      <c r="BM559" s="183" t="s">
        <v>1678</v>
      </c>
    </row>
    <row r="560" spans="1:65" s="2" customFormat="1">
      <c r="A560" s="33"/>
      <c r="B560" s="34"/>
      <c r="C560" s="35"/>
      <c r="D560" s="185" t="s">
        <v>142</v>
      </c>
      <c r="E560" s="35"/>
      <c r="F560" s="186" t="s">
        <v>665</v>
      </c>
      <c r="G560" s="35"/>
      <c r="H560" s="35"/>
      <c r="I560" s="187"/>
      <c r="J560" s="35"/>
      <c r="K560" s="35"/>
      <c r="L560" s="38"/>
      <c r="M560" s="188"/>
      <c r="N560" s="189"/>
      <c r="O560" s="63"/>
      <c r="P560" s="63"/>
      <c r="Q560" s="63"/>
      <c r="R560" s="63"/>
      <c r="S560" s="63"/>
      <c r="T560" s="64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T560" s="16" t="s">
        <v>142</v>
      </c>
      <c r="AU560" s="16" t="s">
        <v>87</v>
      </c>
    </row>
    <row r="561" spans="1:65" s="12" customFormat="1" ht="25.9" customHeight="1">
      <c r="B561" s="156"/>
      <c r="C561" s="157"/>
      <c r="D561" s="158" t="s">
        <v>77</v>
      </c>
      <c r="E561" s="159" t="s">
        <v>180</v>
      </c>
      <c r="F561" s="159" t="s">
        <v>1679</v>
      </c>
      <c r="G561" s="157"/>
      <c r="H561" s="157"/>
      <c r="I561" s="160"/>
      <c r="J561" s="161">
        <f>BK561</f>
        <v>0</v>
      </c>
      <c r="K561" s="157"/>
      <c r="L561" s="162"/>
      <c r="M561" s="163"/>
      <c r="N561" s="164"/>
      <c r="O561" s="164"/>
      <c r="P561" s="165">
        <f>P562+P587+P590</f>
        <v>0</v>
      </c>
      <c r="Q561" s="164"/>
      <c r="R561" s="165">
        <f>R562+R587+R590</f>
        <v>0.4929944</v>
      </c>
      <c r="S561" s="164"/>
      <c r="T561" s="166">
        <f>T562+T587+T590</f>
        <v>0.48600000000000004</v>
      </c>
      <c r="AR561" s="167" t="s">
        <v>148</v>
      </c>
      <c r="AT561" s="168" t="s">
        <v>77</v>
      </c>
      <c r="AU561" s="168" t="s">
        <v>78</v>
      </c>
      <c r="AY561" s="167" t="s">
        <v>132</v>
      </c>
      <c r="BK561" s="169">
        <f>BK562+BK587+BK590</f>
        <v>0</v>
      </c>
    </row>
    <row r="562" spans="1:65" s="12" customFormat="1" ht="22.9" customHeight="1">
      <c r="B562" s="156"/>
      <c r="C562" s="157"/>
      <c r="D562" s="158" t="s">
        <v>77</v>
      </c>
      <c r="E562" s="170" t="s">
        <v>1680</v>
      </c>
      <c r="F562" s="170" t="s">
        <v>1681</v>
      </c>
      <c r="G562" s="157"/>
      <c r="H562" s="157"/>
      <c r="I562" s="160"/>
      <c r="J562" s="171">
        <f>BK562</f>
        <v>0</v>
      </c>
      <c r="K562" s="157"/>
      <c r="L562" s="162"/>
      <c r="M562" s="163"/>
      <c r="N562" s="164"/>
      <c r="O562" s="164"/>
      <c r="P562" s="165">
        <f>SUM(P563:P586)</f>
        <v>0</v>
      </c>
      <c r="Q562" s="164"/>
      <c r="R562" s="165">
        <f>SUM(R563:R586)</f>
        <v>4.1796E-2</v>
      </c>
      <c r="S562" s="164"/>
      <c r="T562" s="166">
        <f>SUM(T563:T586)</f>
        <v>0</v>
      </c>
      <c r="AR562" s="167" t="s">
        <v>148</v>
      </c>
      <c r="AT562" s="168" t="s">
        <v>77</v>
      </c>
      <c r="AU562" s="168" t="s">
        <v>22</v>
      </c>
      <c r="AY562" s="167" t="s">
        <v>132</v>
      </c>
      <c r="BK562" s="169">
        <f>SUM(BK563:BK586)</f>
        <v>0</v>
      </c>
    </row>
    <row r="563" spans="1:65" s="2" customFormat="1" ht="24.2" customHeight="1">
      <c r="A563" s="33"/>
      <c r="B563" s="34"/>
      <c r="C563" s="172" t="s">
        <v>1682</v>
      </c>
      <c r="D563" s="172" t="s">
        <v>135</v>
      </c>
      <c r="E563" s="173" t="s">
        <v>1683</v>
      </c>
      <c r="F563" s="174" t="s">
        <v>1684</v>
      </c>
      <c r="G563" s="175" t="s">
        <v>176</v>
      </c>
      <c r="H563" s="176">
        <v>1</v>
      </c>
      <c r="I563" s="177"/>
      <c r="J563" s="178">
        <f>ROUND(I563*H563,2)</f>
        <v>0</v>
      </c>
      <c r="K563" s="174" t="s">
        <v>139</v>
      </c>
      <c r="L563" s="38"/>
      <c r="M563" s="179" t="s">
        <v>20</v>
      </c>
      <c r="N563" s="180" t="s">
        <v>49</v>
      </c>
      <c r="O563" s="63"/>
      <c r="P563" s="181">
        <f>O563*H563</f>
        <v>0</v>
      </c>
      <c r="Q563" s="181">
        <v>0</v>
      </c>
      <c r="R563" s="181">
        <f>Q563*H563</f>
        <v>0</v>
      </c>
      <c r="S563" s="181">
        <v>0</v>
      </c>
      <c r="T563" s="182">
        <f>S563*H563</f>
        <v>0</v>
      </c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R563" s="183" t="s">
        <v>468</v>
      </c>
      <c r="AT563" s="183" t="s">
        <v>135</v>
      </c>
      <c r="AU563" s="183" t="s">
        <v>87</v>
      </c>
      <c r="AY563" s="16" t="s">
        <v>132</v>
      </c>
      <c r="BE563" s="184">
        <f>IF(N563="základní",J563,0)</f>
        <v>0</v>
      </c>
      <c r="BF563" s="184">
        <f>IF(N563="snížená",J563,0)</f>
        <v>0</v>
      </c>
      <c r="BG563" s="184">
        <f>IF(N563="zákl. přenesená",J563,0)</f>
        <v>0</v>
      </c>
      <c r="BH563" s="184">
        <f>IF(N563="sníž. přenesená",J563,0)</f>
        <v>0</v>
      </c>
      <c r="BI563" s="184">
        <f>IF(N563="nulová",J563,0)</f>
        <v>0</v>
      </c>
      <c r="BJ563" s="16" t="s">
        <v>22</v>
      </c>
      <c r="BK563" s="184">
        <f>ROUND(I563*H563,2)</f>
        <v>0</v>
      </c>
      <c r="BL563" s="16" t="s">
        <v>468</v>
      </c>
      <c r="BM563" s="183" t="s">
        <v>1685</v>
      </c>
    </row>
    <row r="564" spans="1:65" s="2" customFormat="1">
      <c r="A564" s="33"/>
      <c r="B564" s="34"/>
      <c r="C564" s="35"/>
      <c r="D564" s="185" t="s">
        <v>142</v>
      </c>
      <c r="E564" s="35"/>
      <c r="F564" s="186" t="s">
        <v>1686</v>
      </c>
      <c r="G564" s="35"/>
      <c r="H564" s="35"/>
      <c r="I564" s="187"/>
      <c r="J564" s="35"/>
      <c r="K564" s="35"/>
      <c r="L564" s="38"/>
      <c r="M564" s="188"/>
      <c r="N564" s="189"/>
      <c r="O564" s="63"/>
      <c r="P564" s="63"/>
      <c r="Q564" s="63"/>
      <c r="R564" s="63"/>
      <c r="S564" s="63"/>
      <c r="T564" s="64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T564" s="16" t="s">
        <v>142</v>
      </c>
      <c r="AU564" s="16" t="s">
        <v>87</v>
      </c>
    </row>
    <row r="565" spans="1:65" s="2" customFormat="1" ht="21.75" customHeight="1">
      <c r="A565" s="33"/>
      <c r="B565" s="34"/>
      <c r="C565" s="172" t="s">
        <v>1687</v>
      </c>
      <c r="D565" s="172" t="s">
        <v>135</v>
      </c>
      <c r="E565" s="173" t="s">
        <v>1688</v>
      </c>
      <c r="F565" s="174" t="s">
        <v>1689</v>
      </c>
      <c r="G565" s="175" t="s">
        <v>176</v>
      </c>
      <c r="H565" s="176">
        <v>1</v>
      </c>
      <c r="I565" s="177"/>
      <c r="J565" s="178">
        <f>ROUND(I565*H565,2)</f>
        <v>0</v>
      </c>
      <c r="K565" s="174" t="s">
        <v>139</v>
      </c>
      <c r="L565" s="38"/>
      <c r="M565" s="179" t="s">
        <v>20</v>
      </c>
      <c r="N565" s="180" t="s">
        <v>49</v>
      </c>
      <c r="O565" s="63"/>
      <c r="P565" s="181">
        <f>O565*H565</f>
        <v>0</v>
      </c>
      <c r="Q565" s="181">
        <v>0</v>
      </c>
      <c r="R565" s="181">
        <f>Q565*H565</f>
        <v>0</v>
      </c>
      <c r="S565" s="181">
        <v>0</v>
      </c>
      <c r="T565" s="182">
        <f>S565*H565</f>
        <v>0</v>
      </c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R565" s="183" t="s">
        <v>468</v>
      </c>
      <c r="AT565" s="183" t="s">
        <v>135</v>
      </c>
      <c r="AU565" s="183" t="s">
        <v>87</v>
      </c>
      <c r="AY565" s="16" t="s">
        <v>132</v>
      </c>
      <c r="BE565" s="184">
        <f>IF(N565="základní",J565,0)</f>
        <v>0</v>
      </c>
      <c r="BF565" s="184">
        <f>IF(N565="snížená",J565,0)</f>
        <v>0</v>
      </c>
      <c r="BG565" s="184">
        <f>IF(N565="zákl. přenesená",J565,0)</f>
        <v>0</v>
      </c>
      <c r="BH565" s="184">
        <f>IF(N565="sníž. přenesená",J565,0)</f>
        <v>0</v>
      </c>
      <c r="BI565" s="184">
        <f>IF(N565="nulová",J565,0)</f>
        <v>0</v>
      </c>
      <c r="BJ565" s="16" t="s">
        <v>22</v>
      </c>
      <c r="BK565" s="184">
        <f>ROUND(I565*H565,2)</f>
        <v>0</v>
      </c>
      <c r="BL565" s="16" t="s">
        <v>468</v>
      </c>
      <c r="BM565" s="183" t="s">
        <v>1690</v>
      </c>
    </row>
    <row r="566" spans="1:65" s="2" customFormat="1">
      <c r="A566" s="33"/>
      <c r="B566" s="34"/>
      <c r="C566" s="35"/>
      <c r="D566" s="185" t="s">
        <v>142</v>
      </c>
      <c r="E566" s="35"/>
      <c r="F566" s="186" t="s">
        <v>1691</v>
      </c>
      <c r="G566" s="35"/>
      <c r="H566" s="35"/>
      <c r="I566" s="187"/>
      <c r="J566" s="35"/>
      <c r="K566" s="35"/>
      <c r="L566" s="38"/>
      <c r="M566" s="188"/>
      <c r="N566" s="189"/>
      <c r="O566" s="63"/>
      <c r="P566" s="63"/>
      <c r="Q566" s="63"/>
      <c r="R566" s="63"/>
      <c r="S566" s="63"/>
      <c r="T566" s="64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T566" s="16" t="s">
        <v>142</v>
      </c>
      <c r="AU566" s="16" t="s">
        <v>87</v>
      </c>
    </row>
    <row r="567" spans="1:65" s="2" customFormat="1" ht="24.2" customHeight="1">
      <c r="A567" s="33"/>
      <c r="B567" s="34"/>
      <c r="C567" s="172" t="s">
        <v>1692</v>
      </c>
      <c r="D567" s="172" t="s">
        <v>135</v>
      </c>
      <c r="E567" s="173" t="s">
        <v>1693</v>
      </c>
      <c r="F567" s="174" t="s">
        <v>1694</v>
      </c>
      <c r="G567" s="175" t="s">
        <v>176</v>
      </c>
      <c r="H567" s="176">
        <v>1</v>
      </c>
      <c r="I567" s="177"/>
      <c r="J567" s="178">
        <f>ROUND(I567*H567,2)</f>
        <v>0</v>
      </c>
      <c r="K567" s="174" t="s">
        <v>139</v>
      </c>
      <c r="L567" s="38"/>
      <c r="M567" s="179" t="s">
        <v>20</v>
      </c>
      <c r="N567" s="180" t="s">
        <v>49</v>
      </c>
      <c r="O567" s="63"/>
      <c r="P567" s="181">
        <f>O567*H567</f>
        <v>0</v>
      </c>
      <c r="Q567" s="181">
        <v>0</v>
      </c>
      <c r="R567" s="181">
        <f>Q567*H567</f>
        <v>0</v>
      </c>
      <c r="S567" s="181">
        <v>0</v>
      </c>
      <c r="T567" s="182">
        <f>S567*H567</f>
        <v>0</v>
      </c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R567" s="183" t="s">
        <v>468</v>
      </c>
      <c r="AT567" s="183" t="s">
        <v>135</v>
      </c>
      <c r="AU567" s="183" t="s">
        <v>87</v>
      </c>
      <c r="AY567" s="16" t="s">
        <v>132</v>
      </c>
      <c r="BE567" s="184">
        <f>IF(N567="základní",J567,0)</f>
        <v>0</v>
      </c>
      <c r="BF567" s="184">
        <f>IF(N567="snížená",J567,0)</f>
        <v>0</v>
      </c>
      <c r="BG567" s="184">
        <f>IF(N567="zákl. přenesená",J567,0)</f>
        <v>0</v>
      </c>
      <c r="BH567" s="184">
        <f>IF(N567="sníž. přenesená",J567,0)</f>
        <v>0</v>
      </c>
      <c r="BI567" s="184">
        <f>IF(N567="nulová",J567,0)</f>
        <v>0</v>
      </c>
      <c r="BJ567" s="16" t="s">
        <v>22</v>
      </c>
      <c r="BK567" s="184">
        <f>ROUND(I567*H567,2)</f>
        <v>0</v>
      </c>
      <c r="BL567" s="16" t="s">
        <v>468</v>
      </c>
      <c r="BM567" s="183" t="s">
        <v>1695</v>
      </c>
    </row>
    <row r="568" spans="1:65" s="2" customFormat="1">
      <c r="A568" s="33"/>
      <c r="B568" s="34"/>
      <c r="C568" s="35"/>
      <c r="D568" s="185" t="s">
        <v>142</v>
      </c>
      <c r="E568" s="35"/>
      <c r="F568" s="186" t="s">
        <v>1696</v>
      </c>
      <c r="G568" s="35"/>
      <c r="H568" s="35"/>
      <c r="I568" s="187"/>
      <c r="J568" s="35"/>
      <c r="K568" s="35"/>
      <c r="L568" s="38"/>
      <c r="M568" s="188"/>
      <c r="N568" s="189"/>
      <c r="O568" s="63"/>
      <c r="P568" s="63"/>
      <c r="Q568" s="63"/>
      <c r="R568" s="63"/>
      <c r="S568" s="63"/>
      <c r="T568" s="64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T568" s="16" t="s">
        <v>142</v>
      </c>
      <c r="AU568" s="16" t="s">
        <v>87</v>
      </c>
    </row>
    <row r="569" spans="1:65" s="2" customFormat="1" ht="24.2" customHeight="1">
      <c r="A569" s="33"/>
      <c r="B569" s="34"/>
      <c r="C569" s="172" t="s">
        <v>1697</v>
      </c>
      <c r="D569" s="172" t="s">
        <v>135</v>
      </c>
      <c r="E569" s="173" t="s">
        <v>1698</v>
      </c>
      <c r="F569" s="174" t="s">
        <v>1699</v>
      </c>
      <c r="G569" s="175" t="s">
        <v>286</v>
      </c>
      <c r="H569" s="176">
        <v>10</v>
      </c>
      <c r="I569" s="177"/>
      <c r="J569" s="178">
        <f>ROUND(I569*H569,2)</f>
        <v>0</v>
      </c>
      <c r="K569" s="174" t="s">
        <v>139</v>
      </c>
      <c r="L569" s="38"/>
      <c r="M569" s="179" t="s">
        <v>20</v>
      </c>
      <c r="N569" s="180" t="s">
        <v>49</v>
      </c>
      <c r="O569" s="63"/>
      <c r="P569" s="181">
        <f>O569*H569</f>
        <v>0</v>
      </c>
      <c r="Q569" s="181">
        <v>0</v>
      </c>
      <c r="R569" s="181">
        <f>Q569*H569</f>
        <v>0</v>
      </c>
      <c r="S569" s="181">
        <v>0</v>
      </c>
      <c r="T569" s="182">
        <f>S569*H569</f>
        <v>0</v>
      </c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R569" s="183" t="s">
        <v>468</v>
      </c>
      <c r="AT569" s="183" t="s">
        <v>135</v>
      </c>
      <c r="AU569" s="183" t="s">
        <v>87</v>
      </c>
      <c r="AY569" s="16" t="s">
        <v>132</v>
      </c>
      <c r="BE569" s="184">
        <f>IF(N569="základní",J569,0)</f>
        <v>0</v>
      </c>
      <c r="BF569" s="184">
        <f>IF(N569="snížená",J569,0)</f>
        <v>0</v>
      </c>
      <c r="BG569" s="184">
        <f>IF(N569="zákl. přenesená",J569,0)</f>
        <v>0</v>
      </c>
      <c r="BH569" s="184">
        <f>IF(N569="sníž. přenesená",J569,0)</f>
        <v>0</v>
      </c>
      <c r="BI569" s="184">
        <f>IF(N569="nulová",J569,0)</f>
        <v>0</v>
      </c>
      <c r="BJ569" s="16" t="s">
        <v>22</v>
      </c>
      <c r="BK569" s="184">
        <f>ROUND(I569*H569,2)</f>
        <v>0</v>
      </c>
      <c r="BL569" s="16" t="s">
        <v>468</v>
      </c>
      <c r="BM569" s="183" t="s">
        <v>1700</v>
      </c>
    </row>
    <row r="570" spans="1:65" s="2" customFormat="1">
      <c r="A570" s="33"/>
      <c r="B570" s="34"/>
      <c r="C570" s="35"/>
      <c r="D570" s="185" t="s">
        <v>142</v>
      </c>
      <c r="E570" s="35"/>
      <c r="F570" s="186" t="s">
        <v>1701</v>
      </c>
      <c r="G570" s="35"/>
      <c r="H570" s="35"/>
      <c r="I570" s="187"/>
      <c r="J570" s="35"/>
      <c r="K570" s="35"/>
      <c r="L570" s="38"/>
      <c r="M570" s="188"/>
      <c r="N570" s="189"/>
      <c r="O570" s="63"/>
      <c r="P570" s="63"/>
      <c r="Q570" s="63"/>
      <c r="R570" s="63"/>
      <c r="S570" s="63"/>
      <c r="T570" s="64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T570" s="16" t="s">
        <v>142</v>
      </c>
      <c r="AU570" s="16" t="s">
        <v>87</v>
      </c>
    </row>
    <row r="571" spans="1:65" s="2" customFormat="1" ht="16.5" customHeight="1">
      <c r="A571" s="33"/>
      <c r="B571" s="34"/>
      <c r="C571" s="190" t="s">
        <v>1702</v>
      </c>
      <c r="D571" s="190" t="s">
        <v>180</v>
      </c>
      <c r="E571" s="191" t="s">
        <v>1703</v>
      </c>
      <c r="F571" s="192" t="s">
        <v>1704</v>
      </c>
      <c r="G571" s="193" t="s">
        <v>286</v>
      </c>
      <c r="H571" s="194">
        <v>10</v>
      </c>
      <c r="I571" s="195"/>
      <c r="J571" s="196">
        <f>ROUND(I571*H571,2)</f>
        <v>0</v>
      </c>
      <c r="K571" s="192" t="s">
        <v>139</v>
      </c>
      <c r="L571" s="197"/>
      <c r="M571" s="198" t="s">
        <v>20</v>
      </c>
      <c r="N571" s="199" t="s">
        <v>49</v>
      </c>
      <c r="O571" s="63"/>
      <c r="P571" s="181">
        <f>O571*H571</f>
        <v>0</v>
      </c>
      <c r="Q571" s="181">
        <v>7.2999999999999999E-5</v>
      </c>
      <c r="R571" s="181">
        <f>Q571*H571</f>
        <v>7.2999999999999996E-4</v>
      </c>
      <c r="S571" s="181">
        <v>0</v>
      </c>
      <c r="T571" s="182">
        <f>S571*H571</f>
        <v>0</v>
      </c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R571" s="183" t="s">
        <v>1189</v>
      </c>
      <c r="AT571" s="183" t="s">
        <v>180</v>
      </c>
      <c r="AU571" s="183" t="s">
        <v>87</v>
      </c>
      <c r="AY571" s="16" t="s">
        <v>132</v>
      </c>
      <c r="BE571" s="184">
        <f>IF(N571="základní",J571,0)</f>
        <v>0</v>
      </c>
      <c r="BF571" s="184">
        <f>IF(N571="snížená",J571,0)</f>
        <v>0</v>
      </c>
      <c r="BG571" s="184">
        <f>IF(N571="zákl. přenesená",J571,0)</f>
        <v>0</v>
      </c>
      <c r="BH571" s="184">
        <f>IF(N571="sníž. přenesená",J571,0)</f>
        <v>0</v>
      </c>
      <c r="BI571" s="184">
        <f>IF(N571="nulová",J571,0)</f>
        <v>0</v>
      </c>
      <c r="BJ571" s="16" t="s">
        <v>22</v>
      </c>
      <c r="BK571" s="184">
        <f>ROUND(I571*H571,2)</f>
        <v>0</v>
      </c>
      <c r="BL571" s="16" t="s">
        <v>1189</v>
      </c>
      <c r="BM571" s="183" t="s">
        <v>1705</v>
      </c>
    </row>
    <row r="572" spans="1:65" s="2" customFormat="1" ht="21.75" customHeight="1">
      <c r="A572" s="33"/>
      <c r="B572" s="34"/>
      <c r="C572" s="172" t="s">
        <v>1706</v>
      </c>
      <c r="D572" s="172" t="s">
        <v>135</v>
      </c>
      <c r="E572" s="173" t="s">
        <v>1707</v>
      </c>
      <c r="F572" s="174" t="s">
        <v>1708</v>
      </c>
      <c r="G572" s="175" t="s">
        <v>286</v>
      </c>
      <c r="H572" s="176">
        <v>32</v>
      </c>
      <c r="I572" s="177"/>
      <c r="J572" s="178">
        <f>ROUND(I572*H572,2)</f>
        <v>0</v>
      </c>
      <c r="K572" s="174" t="s">
        <v>139</v>
      </c>
      <c r="L572" s="38"/>
      <c r="M572" s="179" t="s">
        <v>20</v>
      </c>
      <c r="N572" s="180" t="s">
        <v>49</v>
      </c>
      <c r="O572" s="63"/>
      <c r="P572" s="181">
        <f>O572*H572</f>
        <v>0</v>
      </c>
      <c r="Q572" s="181">
        <v>0</v>
      </c>
      <c r="R572" s="181">
        <f>Q572*H572</f>
        <v>0</v>
      </c>
      <c r="S572" s="181">
        <v>0</v>
      </c>
      <c r="T572" s="182">
        <f>S572*H572</f>
        <v>0</v>
      </c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R572" s="183" t="s">
        <v>468</v>
      </c>
      <c r="AT572" s="183" t="s">
        <v>135</v>
      </c>
      <c r="AU572" s="183" t="s">
        <v>87</v>
      </c>
      <c r="AY572" s="16" t="s">
        <v>132</v>
      </c>
      <c r="BE572" s="184">
        <f>IF(N572="základní",J572,0)</f>
        <v>0</v>
      </c>
      <c r="BF572" s="184">
        <f>IF(N572="snížená",J572,0)</f>
        <v>0</v>
      </c>
      <c r="BG572" s="184">
        <f>IF(N572="zákl. přenesená",J572,0)</f>
        <v>0</v>
      </c>
      <c r="BH572" s="184">
        <f>IF(N572="sníž. přenesená",J572,0)</f>
        <v>0</v>
      </c>
      <c r="BI572" s="184">
        <f>IF(N572="nulová",J572,0)</f>
        <v>0</v>
      </c>
      <c r="BJ572" s="16" t="s">
        <v>22</v>
      </c>
      <c r="BK572" s="184">
        <f>ROUND(I572*H572,2)</f>
        <v>0</v>
      </c>
      <c r="BL572" s="16" t="s">
        <v>468</v>
      </c>
      <c r="BM572" s="183" t="s">
        <v>1709</v>
      </c>
    </row>
    <row r="573" spans="1:65" s="2" customFormat="1">
      <c r="A573" s="33"/>
      <c r="B573" s="34"/>
      <c r="C573" s="35"/>
      <c r="D573" s="185" t="s">
        <v>142</v>
      </c>
      <c r="E573" s="35"/>
      <c r="F573" s="186" t="s">
        <v>1710</v>
      </c>
      <c r="G573" s="35"/>
      <c r="H573" s="35"/>
      <c r="I573" s="187"/>
      <c r="J573" s="35"/>
      <c r="K573" s="35"/>
      <c r="L573" s="38"/>
      <c r="M573" s="188"/>
      <c r="N573" s="189"/>
      <c r="O573" s="63"/>
      <c r="P573" s="63"/>
      <c r="Q573" s="63"/>
      <c r="R573" s="63"/>
      <c r="S573" s="63"/>
      <c r="T573" s="64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T573" s="16" t="s">
        <v>142</v>
      </c>
      <c r="AU573" s="16" t="s">
        <v>87</v>
      </c>
    </row>
    <row r="574" spans="1:65" s="2" customFormat="1" ht="16.5" customHeight="1">
      <c r="A574" s="33"/>
      <c r="B574" s="34"/>
      <c r="C574" s="190" t="s">
        <v>1711</v>
      </c>
      <c r="D574" s="190" t="s">
        <v>180</v>
      </c>
      <c r="E574" s="191" t="s">
        <v>1703</v>
      </c>
      <c r="F574" s="192" t="s">
        <v>1704</v>
      </c>
      <c r="G574" s="193" t="s">
        <v>286</v>
      </c>
      <c r="H574" s="194">
        <v>32</v>
      </c>
      <c r="I574" s="195"/>
      <c r="J574" s="196">
        <f>ROUND(I574*H574,2)</f>
        <v>0</v>
      </c>
      <c r="K574" s="192" t="s">
        <v>139</v>
      </c>
      <c r="L574" s="197"/>
      <c r="M574" s="198" t="s">
        <v>20</v>
      </c>
      <c r="N574" s="199" t="s">
        <v>49</v>
      </c>
      <c r="O574" s="63"/>
      <c r="P574" s="181">
        <f>O574*H574</f>
        <v>0</v>
      </c>
      <c r="Q574" s="181">
        <v>7.2999999999999999E-5</v>
      </c>
      <c r="R574" s="181">
        <f>Q574*H574</f>
        <v>2.336E-3</v>
      </c>
      <c r="S574" s="181">
        <v>0</v>
      </c>
      <c r="T574" s="182">
        <f>S574*H574</f>
        <v>0</v>
      </c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R574" s="183" t="s">
        <v>1189</v>
      </c>
      <c r="AT574" s="183" t="s">
        <v>180</v>
      </c>
      <c r="AU574" s="183" t="s">
        <v>87</v>
      </c>
      <c r="AY574" s="16" t="s">
        <v>132</v>
      </c>
      <c r="BE574" s="184">
        <f>IF(N574="základní",J574,0)</f>
        <v>0</v>
      </c>
      <c r="BF574" s="184">
        <f>IF(N574="snížená",J574,0)</f>
        <v>0</v>
      </c>
      <c r="BG574" s="184">
        <f>IF(N574="zákl. přenesená",J574,0)</f>
        <v>0</v>
      </c>
      <c r="BH574" s="184">
        <f>IF(N574="sníž. přenesená",J574,0)</f>
        <v>0</v>
      </c>
      <c r="BI574" s="184">
        <f>IF(N574="nulová",J574,0)</f>
        <v>0</v>
      </c>
      <c r="BJ574" s="16" t="s">
        <v>22</v>
      </c>
      <c r="BK574" s="184">
        <f>ROUND(I574*H574,2)</f>
        <v>0</v>
      </c>
      <c r="BL574" s="16" t="s">
        <v>1189</v>
      </c>
      <c r="BM574" s="183" t="s">
        <v>1712</v>
      </c>
    </row>
    <row r="575" spans="1:65" s="2" customFormat="1" ht="24.2" customHeight="1">
      <c r="A575" s="33"/>
      <c r="B575" s="34"/>
      <c r="C575" s="172" t="s">
        <v>1713</v>
      </c>
      <c r="D575" s="172" t="s">
        <v>135</v>
      </c>
      <c r="E575" s="173" t="s">
        <v>1714</v>
      </c>
      <c r="F575" s="174" t="s">
        <v>1715</v>
      </c>
      <c r="G575" s="175" t="s">
        <v>286</v>
      </c>
      <c r="H575" s="176">
        <v>130</v>
      </c>
      <c r="I575" s="177"/>
      <c r="J575" s="178">
        <f>ROUND(I575*H575,2)</f>
        <v>0</v>
      </c>
      <c r="K575" s="174" t="s">
        <v>139</v>
      </c>
      <c r="L575" s="38"/>
      <c r="M575" s="179" t="s">
        <v>20</v>
      </c>
      <c r="N575" s="180" t="s">
        <v>49</v>
      </c>
      <c r="O575" s="63"/>
      <c r="P575" s="181">
        <f>O575*H575</f>
        <v>0</v>
      </c>
      <c r="Q575" s="181">
        <v>0</v>
      </c>
      <c r="R575" s="181">
        <f>Q575*H575</f>
        <v>0</v>
      </c>
      <c r="S575" s="181">
        <v>0</v>
      </c>
      <c r="T575" s="182">
        <f>S575*H575</f>
        <v>0</v>
      </c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R575" s="183" t="s">
        <v>468</v>
      </c>
      <c r="AT575" s="183" t="s">
        <v>135</v>
      </c>
      <c r="AU575" s="183" t="s">
        <v>87</v>
      </c>
      <c r="AY575" s="16" t="s">
        <v>132</v>
      </c>
      <c r="BE575" s="184">
        <f>IF(N575="základní",J575,0)</f>
        <v>0</v>
      </c>
      <c r="BF575" s="184">
        <f>IF(N575="snížená",J575,0)</f>
        <v>0</v>
      </c>
      <c r="BG575" s="184">
        <f>IF(N575="zákl. přenesená",J575,0)</f>
        <v>0</v>
      </c>
      <c r="BH575" s="184">
        <f>IF(N575="sníž. přenesená",J575,0)</f>
        <v>0</v>
      </c>
      <c r="BI575" s="184">
        <f>IF(N575="nulová",J575,0)</f>
        <v>0</v>
      </c>
      <c r="BJ575" s="16" t="s">
        <v>22</v>
      </c>
      <c r="BK575" s="184">
        <f>ROUND(I575*H575,2)</f>
        <v>0</v>
      </c>
      <c r="BL575" s="16" t="s">
        <v>468</v>
      </c>
      <c r="BM575" s="183" t="s">
        <v>1716</v>
      </c>
    </row>
    <row r="576" spans="1:65" s="2" customFormat="1">
      <c r="A576" s="33"/>
      <c r="B576" s="34"/>
      <c r="C576" s="35"/>
      <c r="D576" s="185" t="s">
        <v>142</v>
      </c>
      <c r="E576" s="35"/>
      <c r="F576" s="186" t="s">
        <v>1717</v>
      </c>
      <c r="G576" s="35"/>
      <c r="H576" s="35"/>
      <c r="I576" s="187"/>
      <c r="J576" s="35"/>
      <c r="K576" s="35"/>
      <c r="L576" s="38"/>
      <c r="M576" s="188"/>
      <c r="N576" s="189"/>
      <c r="O576" s="63"/>
      <c r="P576" s="63"/>
      <c r="Q576" s="63"/>
      <c r="R576" s="63"/>
      <c r="S576" s="63"/>
      <c r="T576" s="64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T576" s="16" t="s">
        <v>142</v>
      </c>
      <c r="AU576" s="16" t="s">
        <v>87</v>
      </c>
    </row>
    <row r="577" spans="1:65" s="2" customFormat="1" ht="16.5" customHeight="1">
      <c r="A577" s="33"/>
      <c r="B577" s="34"/>
      <c r="C577" s="190" t="s">
        <v>1718</v>
      </c>
      <c r="D577" s="190" t="s">
        <v>180</v>
      </c>
      <c r="E577" s="191" t="s">
        <v>1719</v>
      </c>
      <c r="F577" s="192" t="s">
        <v>1720</v>
      </c>
      <c r="G577" s="193" t="s">
        <v>286</v>
      </c>
      <c r="H577" s="194">
        <v>130</v>
      </c>
      <c r="I577" s="195"/>
      <c r="J577" s="196">
        <f>ROUND(I577*H577,2)</f>
        <v>0</v>
      </c>
      <c r="K577" s="192" t="s">
        <v>139</v>
      </c>
      <c r="L577" s="197"/>
      <c r="M577" s="198" t="s">
        <v>20</v>
      </c>
      <c r="N577" s="199" t="s">
        <v>49</v>
      </c>
      <c r="O577" s="63"/>
      <c r="P577" s="181">
        <f>O577*H577</f>
        <v>0</v>
      </c>
      <c r="Q577" s="181">
        <v>1.6699999999999999E-4</v>
      </c>
      <c r="R577" s="181">
        <f>Q577*H577</f>
        <v>2.171E-2</v>
      </c>
      <c r="S577" s="181">
        <v>0</v>
      </c>
      <c r="T577" s="182">
        <f>S577*H577</f>
        <v>0</v>
      </c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R577" s="183" t="s">
        <v>1189</v>
      </c>
      <c r="AT577" s="183" t="s">
        <v>180</v>
      </c>
      <c r="AU577" s="183" t="s">
        <v>87</v>
      </c>
      <c r="AY577" s="16" t="s">
        <v>132</v>
      </c>
      <c r="BE577" s="184">
        <f>IF(N577="základní",J577,0)</f>
        <v>0</v>
      </c>
      <c r="BF577" s="184">
        <f>IF(N577="snížená",J577,0)</f>
        <v>0</v>
      </c>
      <c r="BG577" s="184">
        <f>IF(N577="zákl. přenesená",J577,0)</f>
        <v>0</v>
      </c>
      <c r="BH577" s="184">
        <f>IF(N577="sníž. přenesená",J577,0)</f>
        <v>0</v>
      </c>
      <c r="BI577" s="184">
        <f>IF(N577="nulová",J577,0)</f>
        <v>0</v>
      </c>
      <c r="BJ577" s="16" t="s">
        <v>22</v>
      </c>
      <c r="BK577" s="184">
        <f>ROUND(I577*H577,2)</f>
        <v>0</v>
      </c>
      <c r="BL577" s="16" t="s">
        <v>1189</v>
      </c>
      <c r="BM577" s="183" t="s">
        <v>1721</v>
      </c>
    </row>
    <row r="578" spans="1:65" s="2" customFormat="1" ht="24.2" customHeight="1">
      <c r="A578" s="33"/>
      <c r="B578" s="34"/>
      <c r="C578" s="172" t="s">
        <v>1722</v>
      </c>
      <c r="D578" s="172" t="s">
        <v>135</v>
      </c>
      <c r="E578" s="173" t="s">
        <v>1723</v>
      </c>
      <c r="F578" s="174" t="s">
        <v>1724</v>
      </c>
      <c r="G578" s="175" t="s">
        <v>286</v>
      </c>
      <c r="H578" s="176">
        <v>10</v>
      </c>
      <c r="I578" s="177"/>
      <c r="J578" s="178">
        <f>ROUND(I578*H578,2)</f>
        <v>0</v>
      </c>
      <c r="K578" s="174" t="s">
        <v>139</v>
      </c>
      <c r="L578" s="38"/>
      <c r="M578" s="179" t="s">
        <v>20</v>
      </c>
      <c r="N578" s="180" t="s">
        <v>49</v>
      </c>
      <c r="O578" s="63"/>
      <c r="P578" s="181">
        <f>O578*H578</f>
        <v>0</v>
      </c>
      <c r="Q578" s="181">
        <v>0</v>
      </c>
      <c r="R578" s="181">
        <f>Q578*H578</f>
        <v>0</v>
      </c>
      <c r="S578" s="181">
        <v>0</v>
      </c>
      <c r="T578" s="182">
        <f>S578*H578</f>
        <v>0</v>
      </c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R578" s="183" t="s">
        <v>468</v>
      </c>
      <c r="AT578" s="183" t="s">
        <v>135</v>
      </c>
      <c r="AU578" s="183" t="s">
        <v>87</v>
      </c>
      <c r="AY578" s="16" t="s">
        <v>132</v>
      </c>
      <c r="BE578" s="184">
        <f>IF(N578="základní",J578,0)</f>
        <v>0</v>
      </c>
      <c r="BF578" s="184">
        <f>IF(N578="snížená",J578,0)</f>
        <v>0</v>
      </c>
      <c r="BG578" s="184">
        <f>IF(N578="zákl. přenesená",J578,0)</f>
        <v>0</v>
      </c>
      <c r="BH578" s="184">
        <f>IF(N578="sníž. přenesená",J578,0)</f>
        <v>0</v>
      </c>
      <c r="BI578" s="184">
        <f>IF(N578="nulová",J578,0)</f>
        <v>0</v>
      </c>
      <c r="BJ578" s="16" t="s">
        <v>22</v>
      </c>
      <c r="BK578" s="184">
        <f>ROUND(I578*H578,2)</f>
        <v>0</v>
      </c>
      <c r="BL578" s="16" t="s">
        <v>468</v>
      </c>
      <c r="BM578" s="183" t="s">
        <v>1725</v>
      </c>
    </row>
    <row r="579" spans="1:65" s="2" customFormat="1">
      <c r="A579" s="33"/>
      <c r="B579" s="34"/>
      <c r="C579" s="35"/>
      <c r="D579" s="185" t="s">
        <v>142</v>
      </c>
      <c r="E579" s="35"/>
      <c r="F579" s="186" t="s">
        <v>1726</v>
      </c>
      <c r="G579" s="35"/>
      <c r="H579" s="35"/>
      <c r="I579" s="187"/>
      <c r="J579" s="35"/>
      <c r="K579" s="35"/>
      <c r="L579" s="38"/>
      <c r="M579" s="188"/>
      <c r="N579" s="189"/>
      <c r="O579" s="63"/>
      <c r="P579" s="63"/>
      <c r="Q579" s="63"/>
      <c r="R579" s="63"/>
      <c r="S579" s="63"/>
      <c r="T579" s="64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T579" s="16" t="s">
        <v>142</v>
      </c>
      <c r="AU579" s="16" t="s">
        <v>87</v>
      </c>
    </row>
    <row r="580" spans="1:65" s="2" customFormat="1" ht="16.5" customHeight="1">
      <c r="A580" s="33"/>
      <c r="B580" s="34"/>
      <c r="C580" s="190" t="s">
        <v>1727</v>
      </c>
      <c r="D580" s="190" t="s">
        <v>180</v>
      </c>
      <c r="E580" s="191" t="s">
        <v>1728</v>
      </c>
      <c r="F580" s="192" t="s">
        <v>1729</v>
      </c>
      <c r="G580" s="193" t="s">
        <v>286</v>
      </c>
      <c r="H580" s="194">
        <v>10</v>
      </c>
      <c r="I580" s="195"/>
      <c r="J580" s="196">
        <f>ROUND(I580*H580,2)</f>
        <v>0</v>
      </c>
      <c r="K580" s="192" t="s">
        <v>139</v>
      </c>
      <c r="L580" s="197"/>
      <c r="M580" s="198" t="s">
        <v>20</v>
      </c>
      <c r="N580" s="199" t="s">
        <v>49</v>
      </c>
      <c r="O580" s="63"/>
      <c r="P580" s="181">
        <f>O580*H580</f>
        <v>0</v>
      </c>
      <c r="Q580" s="181">
        <v>2.5300000000000002E-4</v>
      </c>
      <c r="R580" s="181">
        <f>Q580*H580</f>
        <v>2.5300000000000001E-3</v>
      </c>
      <c r="S580" s="181">
        <v>0</v>
      </c>
      <c r="T580" s="182">
        <f>S580*H580</f>
        <v>0</v>
      </c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R580" s="183" t="s">
        <v>1189</v>
      </c>
      <c r="AT580" s="183" t="s">
        <v>180</v>
      </c>
      <c r="AU580" s="183" t="s">
        <v>87</v>
      </c>
      <c r="AY580" s="16" t="s">
        <v>132</v>
      </c>
      <c r="BE580" s="184">
        <f>IF(N580="základní",J580,0)</f>
        <v>0</v>
      </c>
      <c r="BF580" s="184">
        <f>IF(N580="snížená",J580,0)</f>
        <v>0</v>
      </c>
      <c r="BG580" s="184">
        <f>IF(N580="zákl. přenesená",J580,0)</f>
        <v>0</v>
      </c>
      <c r="BH580" s="184">
        <f>IF(N580="sníž. přenesená",J580,0)</f>
        <v>0</v>
      </c>
      <c r="BI580" s="184">
        <f>IF(N580="nulová",J580,0)</f>
        <v>0</v>
      </c>
      <c r="BJ580" s="16" t="s">
        <v>22</v>
      </c>
      <c r="BK580" s="184">
        <f>ROUND(I580*H580,2)</f>
        <v>0</v>
      </c>
      <c r="BL580" s="16" t="s">
        <v>1189</v>
      </c>
      <c r="BM580" s="183" t="s">
        <v>1730</v>
      </c>
    </row>
    <row r="581" spans="1:65" s="2" customFormat="1" ht="16.5" customHeight="1">
      <c r="A581" s="33"/>
      <c r="B581" s="34"/>
      <c r="C581" s="190" t="s">
        <v>1731</v>
      </c>
      <c r="D581" s="190" t="s">
        <v>180</v>
      </c>
      <c r="E581" s="191" t="s">
        <v>1732</v>
      </c>
      <c r="F581" s="192" t="s">
        <v>1733</v>
      </c>
      <c r="G581" s="193" t="s">
        <v>1734</v>
      </c>
      <c r="H581" s="194">
        <v>2</v>
      </c>
      <c r="I581" s="195"/>
      <c r="J581" s="196">
        <f>ROUND(I581*H581,2)</f>
        <v>0</v>
      </c>
      <c r="K581" s="192" t="s">
        <v>139</v>
      </c>
      <c r="L581" s="197"/>
      <c r="M581" s="198" t="s">
        <v>20</v>
      </c>
      <c r="N581" s="199" t="s">
        <v>49</v>
      </c>
      <c r="O581" s="63"/>
      <c r="P581" s="181">
        <f>O581*H581</f>
        <v>0</v>
      </c>
      <c r="Q581" s="181">
        <v>0</v>
      </c>
      <c r="R581" s="181">
        <f>Q581*H581</f>
        <v>0</v>
      </c>
      <c r="S581" s="181">
        <v>0</v>
      </c>
      <c r="T581" s="182">
        <f>S581*H581</f>
        <v>0</v>
      </c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R581" s="183" t="s">
        <v>304</v>
      </c>
      <c r="AT581" s="183" t="s">
        <v>180</v>
      </c>
      <c r="AU581" s="183" t="s">
        <v>87</v>
      </c>
      <c r="AY581" s="16" t="s">
        <v>132</v>
      </c>
      <c r="BE581" s="184">
        <f>IF(N581="základní",J581,0)</f>
        <v>0</v>
      </c>
      <c r="BF581" s="184">
        <f>IF(N581="snížená",J581,0)</f>
        <v>0</v>
      </c>
      <c r="BG581" s="184">
        <f>IF(N581="zákl. přenesená",J581,0)</f>
        <v>0</v>
      </c>
      <c r="BH581" s="184">
        <f>IF(N581="sníž. přenesená",J581,0)</f>
        <v>0</v>
      </c>
      <c r="BI581" s="184">
        <f>IF(N581="nulová",J581,0)</f>
        <v>0</v>
      </c>
      <c r="BJ581" s="16" t="s">
        <v>22</v>
      </c>
      <c r="BK581" s="184">
        <f>ROUND(I581*H581,2)</f>
        <v>0</v>
      </c>
      <c r="BL581" s="16" t="s">
        <v>215</v>
      </c>
      <c r="BM581" s="183" t="s">
        <v>1735</v>
      </c>
    </row>
    <row r="582" spans="1:65" s="2" customFormat="1" ht="24.2" customHeight="1">
      <c r="A582" s="33"/>
      <c r="B582" s="34"/>
      <c r="C582" s="172" t="s">
        <v>1736</v>
      </c>
      <c r="D582" s="172" t="s">
        <v>135</v>
      </c>
      <c r="E582" s="173" t="s">
        <v>1737</v>
      </c>
      <c r="F582" s="174" t="s">
        <v>1738</v>
      </c>
      <c r="G582" s="175" t="s">
        <v>286</v>
      </c>
      <c r="H582" s="176">
        <v>42</v>
      </c>
      <c r="I582" s="177"/>
      <c r="J582" s="178">
        <f>ROUND(I582*H582,2)</f>
        <v>0</v>
      </c>
      <c r="K582" s="174" t="s">
        <v>139</v>
      </c>
      <c r="L582" s="38"/>
      <c r="M582" s="179" t="s">
        <v>20</v>
      </c>
      <c r="N582" s="180" t="s">
        <v>49</v>
      </c>
      <c r="O582" s="63"/>
      <c r="P582" s="181">
        <f>O582*H582</f>
        <v>0</v>
      </c>
      <c r="Q582" s="181">
        <v>0</v>
      </c>
      <c r="R582" s="181">
        <f>Q582*H582</f>
        <v>0</v>
      </c>
      <c r="S582" s="181">
        <v>0</v>
      </c>
      <c r="T582" s="182">
        <f>S582*H582</f>
        <v>0</v>
      </c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R582" s="183" t="s">
        <v>468</v>
      </c>
      <c r="AT582" s="183" t="s">
        <v>135</v>
      </c>
      <c r="AU582" s="183" t="s">
        <v>87</v>
      </c>
      <c r="AY582" s="16" t="s">
        <v>132</v>
      </c>
      <c r="BE582" s="184">
        <f>IF(N582="základní",J582,0)</f>
        <v>0</v>
      </c>
      <c r="BF582" s="184">
        <f>IF(N582="snížená",J582,0)</f>
        <v>0</v>
      </c>
      <c r="BG582" s="184">
        <f>IF(N582="zákl. přenesená",J582,0)</f>
        <v>0</v>
      </c>
      <c r="BH582" s="184">
        <f>IF(N582="sníž. přenesená",J582,0)</f>
        <v>0</v>
      </c>
      <c r="BI582" s="184">
        <f>IF(N582="nulová",J582,0)</f>
        <v>0</v>
      </c>
      <c r="BJ582" s="16" t="s">
        <v>22</v>
      </c>
      <c r="BK582" s="184">
        <f>ROUND(I582*H582,2)</f>
        <v>0</v>
      </c>
      <c r="BL582" s="16" t="s">
        <v>468</v>
      </c>
      <c r="BM582" s="183" t="s">
        <v>1739</v>
      </c>
    </row>
    <row r="583" spans="1:65" s="2" customFormat="1">
      <c r="A583" s="33"/>
      <c r="B583" s="34"/>
      <c r="C583" s="35"/>
      <c r="D583" s="185" t="s">
        <v>142</v>
      </c>
      <c r="E583" s="35"/>
      <c r="F583" s="186" t="s">
        <v>1740</v>
      </c>
      <c r="G583" s="35"/>
      <c r="H583" s="35"/>
      <c r="I583" s="187"/>
      <c r="J583" s="35"/>
      <c r="K583" s="35"/>
      <c r="L583" s="38"/>
      <c r="M583" s="188"/>
      <c r="N583" s="189"/>
      <c r="O583" s="63"/>
      <c r="P583" s="63"/>
      <c r="Q583" s="63"/>
      <c r="R583" s="63"/>
      <c r="S583" s="63"/>
      <c r="T583" s="64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T583" s="16" t="s">
        <v>142</v>
      </c>
      <c r="AU583" s="16" t="s">
        <v>87</v>
      </c>
    </row>
    <row r="584" spans="1:65" s="2" customFormat="1" ht="16.5" customHeight="1">
      <c r="A584" s="33"/>
      <c r="B584" s="34"/>
      <c r="C584" s="190" t="s">
        <v>1741</v>
      </c>
      <c r="D584" s="190" t="s">
        <v>180</v>
      </c>
      <c r="E584" s="191" t="s">
        <v>1742</v>
      </c>
      <c r="F584" s="192" t="s">
        <v>1743</v>
      </c>
      <c r="G584" s="193" t="s">
        <v>286</v>
      </c>
      <c r="H584" s="194">
        <v>42</v>
      </c>
      <c r="I584" s="195"/>
      <c r="J584" s="196">
        <f>ROUND(I584*H584,2)</f>
        <v>0</v>
      </c>
      <c r="K584" s="192" t="s">
        <v>139</v>
      </c>
      <c r="L584" s="197"/>
      <c r="M584" s="198" t="s">
        <v>20</v>
      </c>
      <c r="N584" s="199" t="s">
        <v>49</v>
      </c>
      <c r="O584" s="63"/>
      <c r="P584" s="181">
        <f>O584*H584</f>
        <v>0</v>
      </c>
      <c r="Q584" s="181">
        <v>3.4499999999999998E-4</v>
      </c>
      <c r="R584" s="181">
        <f>Q584*H584</f>
        <v>1.4489999999999999E-2</v>
      </c>
      <c r="S584" s="181">
        <v>0</v>
      </c>
      <c r="T584" s="182">
        <f>S584*H584</f>
        <v>0</v>
      </c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R584" s="183" t="s">
        <v>1189</v>
      </c>
      <c r="AT584" s="183" t="s">
        <v>180</v>
      </c>
      <c r="AU584" s="183" t="s">
        <v>87</v>
      </c>
      <c r="AY584" s="16" t="s">
        <v>132</v>
      </c>
      <c r="BE584" s="184">
        <f>IF(N584="základní",J584,0)</f>
        <v>0</v>
      </c>
      <c r="BF584" s="184">
        <f>IF(N584="snížená",J584,0)</f>
        <v>0</v>
      </c>
      <c r="BG584" s="184">
        <f>IF(N584="zákl. přenesená",J584,0)</f>
        <v>0</v>
      </c>
      <c r="BH584" s="184">
        <f>IF(N584="sníž. přenesená",J584,0)</f>
        <v>0</v>
      </c>
      <c r="BI584" s="184">
        <f>IF(N584="nulová",J584,0)</f>
        <v>0</v>
      </c>
      <c r="BJ584" s="16" t="s">
        <v>22</v>
      </c>
      <c r="BK584" s="184">
        <f>ROUND(I584*H584,2)</f>
        <v>0</v>
      </c>
      <c r="BL584" s="16" t="s">
        <v>1189</v>
      </c>
      <c r="BM584" s="183" t="s">
        <v>1744</v>
      </c>
    </row>
    <row r="585" spans="1:65" s="2" customFormat="1" ht="24.2" customHeight="1">
      <c r="A585" s="33"/>
      <c r="B585" s="34"/>
      <c r="C585" s="172" t="s">
        <v>1745</v>
      </c>
      <c r="D585" s="172" t="s">
        <v>135</v>
      </c>
      <c r="E585" s="173" t="s">
        <v>1359</v>
      </c>
      <c r="F585" s="174" t="s">
        <v>1360</v>
      </c>
      <c r="G585" s="175" t="s">
        <v>176</v>
      </c>
      <c r="H585" s="176">
        <v>7</v>
      </c>
      <c r="I585" s="177"/>
      <c r="J585" s="178">
        <f>ROUND(I585*H585,2)</f>
        <v>0</v>
      </c>
      <c r="K585" s="174" t="s">
        <v>139</v>
      </c>
      <c r="L585" s="38"/>
      <c r="M585" s="179" t="s">
        <v>20</v>
      </c>
      <c r="N585" s="180" t="s">
        <v>49</v>
      </c>
      <c r="O585" s="63"/>
      <c r="P585" s="181">
        <f>O585*H585</f>
        <v>0</v>
      </c>
      <c r="Q585" s="181">
        <v>0</v>
      </c>
      <c r="R585" s="181">
        <f>Q585*H585</f>
        <v>0</v>
      </c>
      <c r="S585" s="181">
        <v>0</v>
      </c>
      <c r="T585" s="182">
        <f>S585*H585</f>
        <v>0</v>
      </c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R585" s="183" t="s">
        <v>215</v>
      </c>
      <c r="AT585" s="183" t="s">
        <v>135</v>
      </c>
      <c r="AU585" s="183" t="s">
        <v>87</v>
      </c>
      <c r="AY585" s="16" t="s">
        <v>132</v>
      </c>
      <c r="BE585" s="184">
        <f>IF(N585="základní",J585,0)</f>
        <v>0</v>
      </c>
      <c r="BF585" s="184">
        <f>IF(N585="snížená",J585,0)</f>
        <v>0</v>
      </c>
      <c r="BG585" s="184">
        <f>IF(N585="zákl. přenesená",J585,0)</f>
        <v>0</v>
      </c>
      <c r="BH585" s="184">
        <f>IF(N585="sníž. přenesená",J585,0)</f>
        <v>0</v>
      </c>
      <c r="BI585" s="184">
        <f>IF(N585="nulová",J585,0)</f>
        <v>0</v>
      </c>
      <c r="BJ585" s="16" t="s">
        <v>22</v>
      </c>
      <c r="BK585" s="184">
        <f>ROUND(I585*H585,2)</f>
        <v>0</v>
      </c>
      <c r="BL585" s="16" t="s">
        <v>215</v>
      </c>
      <c r="BM585" s="183" t="s">
        <v>1746</v>
      </c>
    </row>
    <row r="586" spans="1:65" s="2" customFormat="1">
      <c r="A586" s="33"/>
      <c r="B586" s="34"/>
      <c r="C586" s="35"/>
      <c r="D586" s="185" t="s">
        <v>142</v>
      </c>
      <c r="E586" s="35"/>
      <c r="F586" s="186" t="s">
        <v>1362</v>
      </c>
      <c r="G586" s="35"/>
      <c r="H586" s="35"/>
      <c r="I586" s="187"/>
      <c r="J586" s="35"/>
      <c r="K586" s="35"/>
      <c r="L586" s="38"/>
      <c r="M586" s="188"/>
      <c r="N586" s="189"/>
      <c r="O586" s="63"/>
      <c r="P586" s="63"/>
      <c r="Q586" s="63"/>
      <c r="R586" s="63"/>
      <c r="S586" s="63"/>
      <c r="T586" s="64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T586" s="16" t="s">
        <v>142</v>
      </c>
      <c r="AU586" s="16" t="s">
        <v>87</v>
      </c>
    </row>
    <row r="587" spans="1:65" s="12" customFormat="1" ht="22.9" customHeight="1">
      <c r="B587" s="156"/>
      <c r="C587" s="157"/>
      <c r="D587" s="158" t="s">
        <v>77</v>
      </c>
      <c r="E587" s="170" t="s">
        <v>1747</v>
      </c>
      <c r="F587" s="170" t="s">
        <v>1748</v>
      </c>
      <c r="G587" s="157"/>
      <c r="H587" s="157"/>
      <c r="I587" s="160"/>
      <c r="J587" s="171">
        <f>BK587</f>
        <v>0</v>
      </c>
      <c r="K587" s="157"/>
      <c r="L587" s="162"/>
      <c r="M587" s="163"/>
      <c r="N587" s="164"/>
      <c r="O587" s="164"/>
      <c r="P587" s="165">
        <f>SUM(P588:P589)</f>
        <v>0</v>
      </c>
      <c r="Q587" s="164"/>
      <c r="R587" s="165">
        <f>SUM(R588:R589)</f>
        <v>0.45116000000000001</v>
      </c>
      <c r="S587" s="164"/>
      <c r="T587" s="166">
        <f>SUM(T588:T589)</f>
        <v>0</v>
      </c>
      <c r="AR587" s="167" t="s">
        <v>148</v>
      </c>
      <c r="AT587" s="168" t="s">
        <v>77</v>
      </c>
      <c r="AU587" s="168" t="s">
        <v>22</v>
      </c>
      <c r="AY587" s="167" t="s">
        <v>132</v>
      </c>
      <c r="BK587" s="169">
        <f>SUM(BK588:BK589)</f>
        <v>0</v>
      </c>
    </row>
    <row r="588" spans="1:65" s="2" customFormat="1" ht="37.9" customHeight="1">
      <c r="A588" s="33"/>
      <c r="B588" s="34"/>
      <c r="C588" s="172" t="s">
        <v>1749</v>
      </c>
      <c r="D588" s="172" t="s">
        <v>135</v>
      </c>
      <c r="E588" s="173" t="s">
        <v>1750</v>
      </c>
      <c r="F588" s="174" t="s">
        <v>1751</v>
      </c>
      <c r="G588" s="175" t="s">
        <v>176</v>
      </c>
      <c r="H588" s="176">
        <v>1</v>
      </c>
      <c r="I588" s="177"/>
      <c r="J588" s="178">
        <f>ROUND(I588*H588,2)</f>
        <v>0</v>
      </c>
      <c r="K588" s="174" t="s">
        <v>139</v>
      </c>
      <c r="L588" s="38"/>
      <c r="M588" s="179" t="s">
        <v>20</v>
      </c>
      <c r="N588" s="180" t="s">
        <v>49</v>
      </c>
      <c r="O588" s="63"/>
      <c r="P588" s="181">
        <f>O588*H588</f>
        <v>0</v>
      </c>
      <c r="Q588" s="181">
        <v>0.45116000000000001</v>
      </c>
      <c r="R588" s="181">
        <f>Q588*H588</f>
        <v>0.45116000000000001</v>
      </c>
      <c r="S588" s="181">
        <v>0</v>
      </c>
      <c r="T588" s="182">
        <f>S588*H588</f>
        <v>0</v>
      </c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R588" s="183" t="s">
        <v>468</v>
      </c>
      <c r="AT588" s="183" t="s">
        <v>135</v>
      </c>
      <c r="AU588" s="183" t="s">
        <v>87</v>
      </c>
      <c r="AY588" s="16" t="s">
        <v>132</v>
      </c>
      <c r="BE588" s="184">
        <f>IF(N588="základní",J588,0)</f>
        <v>0</v>
      </c>
      <c r="BF588" s="184">
        <f>IF(N588="snížená",J588,0)</f>
        <v>0</v>
      </c>
      <c r="BG588" s="184">
        <f>IF(N588="zákl. přenesená",J588,0)</f>
        <v>0</v>
      </c>
      <c r="BH588" s="184">
        <f>IF(N588="sníž. přenesená",J588,0)</f>
        <v>0</v>
      </c>
      <c r="BI588" s="184">
        <f>IF(N588="nulová",J588,0)</f>
        <v>0</v>
      </c>
      <c r="BJ588" s="16" t="s">
        <v>22</v>
      </c>
      <c r="BK588" s="184">
        <f>ROUND(I588*H588,2)</f>
        <v>0</v>
      </c>
      <c r="BL588" s="16" t="s">
        <v>468</v>
      </c>
      <c r="BM588" s="183" t="s">
        <v>1752</v>
      </c>
    </row>
    <row r="589" spans="1:65" s="2" customFormat="1">
      <c r="A589" s="33"/>
      <c r="B589" s="34"/>
      <c r="C589" s="35"/>
      <c r="D589" s="185" t="s">
        <v>142</v>
      </c>
      <c r="E589" s="35"/>
      <c r="F589" s="186" t="s">
        <v>1753</v>
      </c>
      <c r="G589" s="35"/>
      <c r="H589" s="35"/>
      <c r="I589" s="187"/>
      <c r="J589" s="35"/>
      <c r="K589" s="35"/>
      <c r="L589" s="38"/>
      <c r="M589" s="188"/>
      <c r="N589" s="189"/>
      <c r="O589" s="63"/>
      <c r="P589" s="63"/>
      <c r="Q589" s="63"/>
      <c r="R589" s="63"/>
      <c r="S589" s="63"/>
      <c r="T589" s="64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T589" s="16" t="s">
        <v>142</v>
      </c>
      <c r="AU589" s="16" t="s">
        <v>87</v>
      </c>
    </row>
    <row r="590" spans="1:65" s="12" customFormat="1" ht="22.9" customHeight="1">
      <c r="B590" s="156"/>
      <c r="C590" s="157"/>
      <c r="D590" s="158" t="s">
        <v>77</v>
      </c>
      <c r="E590" s="170" t="s">
        <v>1754</v>
      </c>
      <c r="F590" s="170" t="s">
        <v>1755</v>
      </c>
      <c r="G590" s="157"/>
      <c r="H590" s="157"/>
      <c r="I590" s="160"/>
      <c r="J590" s="171">
        <f>BK590</f>
        <v>0</v>
      </c>
      <c r="K590" s="157"/>
      <c r="L590" s="162"/>
      <c r="M590" s="163"/>
      <c r="N590" s="164"/>
      <c r="O590" s="164"/>
      <c r="P590" s="165">
        <f>SUM(P591:P602)</f>
        <v>0</v>
      </c>
      <c r="Q590" s="164"/>
      <c r="R590" s="165">
        <f>SUM(R591:R602)</f>
        <v>3.8399999999999998E-5</v>
      </c>
      <c r="S590" s="164"/>
      <c r="T590" s="166">
        <f>SUM(T591:T602)</f>
        <v>0.48600000000000004</v>
      </c>
      <c r="AR590" s="167" t="s">
        <v>148</v>
      </c>
      <c r="AT590" s="168" t="s">
        <v>77</v>
      </c>
      <c r="AU590" s="168" t="s">
        <v>22</v>
      </c>
      <c r="AY590" s="167" t="s">
        <v>132</v>
      </c>
      <c r="BK590" s="169">
        <f>SUM(BK591:BK602)</f>
        <v>0</v>
      </c>
    </row>
    <row r="591" spans="1:65" s="2" customFormat="1" ht="21.75" customHeight="1">
      <c r="A591" s="33"/>
      <c r="B591" s="34"/>
      <c r="C591" s="172" t="s">
        <v>1756</v>
      </c>
      <c r="D591" s="172" t="s">
        <v>135</v>
      </c>
      <c r="E591" s="173" t="s">
        <v>1757</v>
      </c>
      <c r="F591" s="174" t="s">
        <v>1758</v>
      </c>
      <c r="G591" s="175" t="s">
        <v>176</v>
      </c>
      <c r="H591" s="176">
        <v>7</v>
      </c>
      <c r="I591" s="177"/>
      <c r="J591" s="178">
        <f>ROUND(I591*H591,2)</f>
        <v>0</v>
      </c>
      <c r="K591" s="174" t="s">
        <v>139</v>
      </c>
      <c r="L591" s="38"/>
      <c r="M591" s="179" t="s">
        <v>20</v>
      </c>
      <c r="N591" s="180" t="s">
        <v>49</v>
      </c>
      <c r="O591" s="63"/>
      <c r="P591" s="181">
        <f>O591*H591</f>
        <v>0</v>
      </c>
      <c r="Q591" s="181">
        <v>0</v>
      </c>
      <c r="R591" s="181">
        <f>Q591*H591</f>
        <v>0</v>
      </c>
      <c r="S591" s="181">
        <v>0.03</v>
      </c>
      <c r="T591" s="182">
        <f>S591*H591</f>
        <v>0.21</v>
      </c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R591" s="183" t="s">
        <v>140</v>
      </c>
      <c r="AT591" s="183" t="s">
        <v>135</v>
      </c>
      <c r="AU591" s="183" t="s">
        <v>87</v>
      </c>
      <c r="AY591" s="16" t="s">
        <v>132</v>
      </c>
      <c r="BE591" s="184">
        <f>IF(N591="základní",J591,0)</f>
        <v>0</v>
      </c>
      <c r="BF591" s="184">
        <f>IF(N591="snížená",J591,0)</f>
        <v>0</v>
      </c>
      <c r="BG591" s="184">
        <f>IF(N591="zákl. přenesená",J591,0)</f>
        <v>0</v>
      </c>
      <c r="BH591" s="184">
        <f>IF(N591="sníž. přenesená",J591,0)</f>
        <v>0</v>
      </c>
      <c r="BI591" s="184">
        <f>IF(N591="nulová",J591,0)</f>
        <v>0</v>
      </c>
      <c r="BJ591" s="16" t="s">
        <v>22</v>
      </c>
      <c r="BK591" s="184">
        <f>ROUND(I591*H591,2)</f>
        <v>0</v>
      </c>
      <c r="BL591" s="16" t="s">
        <v>140</v>
      </c>
      <c r="BM591" s="183" t="s">
        <v>1759</v>
      </c>
    </row>
    <row r="592" spans="1:65" s="2" customFormat="1">
      <c r="A592" s="33"/>
      <c r="B592" s="34"/>
      <c r="C592" s="35"/>
      <c r="D592" s="185" t="s">
        <v>142</v>
      </c>
      <c r="E592" s="35"/>
      <c r="F592" s="186" t="s">
        <v>1760</v>
      </c>
      <c r="G592" s="35"/>
      <c r="H592" s="35"/>
      <c r="I592" s="187"/>
      <c r="J592" s="35"/>
      <c r="K592" s="35"/>
      <c r="L592" s="38"/>
      <c r="M592" s="188"/>
      <c r="N592" s="189"/>
      <c r="O592" s="63"/>
      <c r="P592" s="63"/>
      <c r="Q592" s="63"/>
      <c r="R592" s="63"/>
      <c r="S592" s="63"/>
      <c r="T592" s="64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T592" s="16" t="s">
        <v>142</v>
      </c>
      <c r="AU592" s="16" t="s">
        <v>87</v>
      </c>
    </row>
    <row r="593" spans="1:65" s="2" customFormat="1" ht="21.75" customHeight="1">
      <c r="A593" s="33"/>
      <c r="B593" s="34"/>
      <c r="C593" s="172" t="s">
        <v>1761</v>
      </c>
      <c r="D593" s="172" t="s">
        <v>135</v>
      </c>
      <c r="E593" s="173" t="s">
        <v>1762</v>
      </c>
      <c r="F593" s="174" t="s">
        <v>1763</v>
      </c>
      <c r="G593" s="175" t="s">
        <v>176</v>
      </c>
      <c r="H593" s="176">
        <v>4</v>
      </c>
      <c r="I593" s="177"/>
      <c r="J593" s="178">
        <f>ROUND(I593*H593,2)</f>
        <v>0</v>
      </c>
      <c r="K593" s="174" t="s">
        <v>139</v>
      </c>
      <c r="L593" s="38"/>
      <c r="M593" s="179" t="s">
        <v>20</v>
      </c>
      <c r="N593" s="180" t="s">
        <v>49</v>
      </c>
      <c r="O593" s="63"/>
      <c r="P593" s="181">
        <f>O593*H593</f>
        <v>0</v>
      </c>
      <c r="Q593" s="181">
        <v>0</v>
      </c>
      <c r="R593" s="181">
        <f>Q593*H593</f>
        <v>0</v>
      </c>
      <c r="S593" s="181">
        <v>4.9000000000000002E-2</v>
      </c>
      <c r="T593" s="182">
        <f>S593*H593</f>
        <v>0.19600000000000001</v>
      </c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R593" s="183" t="s">
        <v>140</v>
      </c>
      <c r="AT593" s="183" t="s">
        <v>135</v>
      </c>
      <c r="AU593" s="183" t="s">
        <v>87</v>
      </c>
      <c r="AY593" s="16" t="s">
        <v>132</v>
      </c>
      <c r="BE593" s="184">
        <f>IF(N593="základní",J593,0)</f>
        <v>0</v>
      </c>
      <c r="BF593" s="184">
        <f>IF(N593="snížená",J593,0)</f>
        <v>0</v>
      </c>
      <c r="BG593" s="184">
        <f>IF(N593="zákl. přenesená",J593,0)</f>
        <v>0</v>
      </c>
      <c r="BH593" s="184">
        <f>IF(N593="sníž. přenesená",J593,0)</f>
        <v>0</v>
      </c>
      <c r="BI593" s="184">
        <f>IF(N593="nulová",J593,0)</f>
        <v>0</v>
      </c>
      <c r="BJ593" s="16" t="s">
        <v>22</v>
      </c>
      <c r="BK593" s="184">
        <f>ROUND(I593*H593,2)</f>
        <v>0</v>
      </c>
      <c r="BL593" s="16" t="s">
        <v>140</v>
      </c>
      <c r="BM593" s="183" t="s">
        <v>1764</v>
      </c>
    </row>
    <row r="594" spans="1:65" s="2" customFormat="1">
      <c r="A594" s="33"/>
      <c r="B594" s="34"/>
      <c r="C594" s="35"/>
      <c r="D594" s="185" t="s">
        <v>142</v>
      </c>
      <c r="E594" s="35"/>
      <c r="F594" s="186" t="s">
        <v>1765</v>
      </c>
      <c r="G594" s="35"/>
      <c r="H594" s="35"/>
      <c r="I594" s="187"/>
      <c r="J594" s="35"/>
      <c r="K594" s="35"/>
      <c r="L594" s="38"/>
      <c r="M594" s="188"/>
      <c r="N594" s="189"/>
      <c r="O594" s="63"/>
      <c r="P594" s="63"/>
      <c r="Q594" s="63"/>
      <c r="R594" s="63"/>
      <c r="S594" s="63"/>
      <c r="T594" s="64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T594" s="16" t="s">
        <v>142</v>
      </c>
      <c r="AU594" s="16" t="s">
        <v>87</v>
      </c>
    </row>
    <row r="595" spans="1:65" s="2" customFormat="1" ht="24.2" customHeight="1">
      <c r="A595" s="33"/>
      <c r="B595" s="34"/>
      <c r="C595" s="172" t="s">
        <v>1766</v>
      </c>
      <c r="D595" s="172" t="s">
        <v>135</v>
      </c>
      <c r="E595" s="173" t="s">
        <v>1767</v>
      </c>
      <c r="F595" s="174" t="s">
        <v>1768</v>
      </c>
      <c r="G595" s="175" t="s">
        <v>176</v>
      </c>
      <c r="H595" s="176">
        <v>5</v>
      </c>
      <c r="I595" s="177"/>
      <c r="J595" s="178">
        <f>ROUND(I595*H595,2)</f>
        <v>0</v>
      </c>
      <c r="K595" s="174" t="s">
        <v>139</v>
      </c>
      <c r="L595" s="38"/>
      <c r="M595" s="179" t="s">
        <v>20</v>
      </c>
      <c r="N595" s="180" t="s">
        <v>49</v>
      </c>
      <c r="O595" s="63"/>
      <c r="P595" s="181">
        <f>O595*H595</f>
        <v>0</v>
      </c>
      <c r="Q595" s="181">
        <v>0</v>
      </c>
      <c r="R595" s="181">
        <f>Q595*H595</f>
        <v>0</v>
      </c>
      <c r="S595" s="181">
        <v>1.6E-2</v>
      </c>
      <c r="T595" s="182">
        <f>S595*H595</f>
        <v>0.08</v>
      </c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R595" s="183" t="s">
        <v>140</v>
      </c>
      <c r="AT595" s="183" t="s">
        <v>135</v>
      </c>
      <c r="AU595" s="183" t="s">
        <v>87</v>
      </c>
      <c r="AY595" s="16" t="s">
        <v>132</v>
      </c>
      <c r="BE595" s="184">
        <f>IF(N595="základní",J595,0)</f>
        <v>0</v>
      </c>
      <c r="BF595" s="184">
        <f>IF(N595="snížená",J595,0)</f>
        <v>0</v>
      </c>
      <c r="BG595" s="184">
        <f>IF(N595="zákl. přenesená",J595,0)</f>
        <v>0</v>
      </c>
      <c r="BH595" s="184">
        <f>IF(N595="sníž. přenesená",J595,0)</f>
        <v>0</v>
      </c>
      <c r="BI595" s="184">
        <f>IF(N595="nulová",J595,0)</f>
        <v>0</v>
      </c>
      <c r="BJ595" s="16" t="s">
        <v>22</v>
      </c>
      <c r="BK595" s="184">
        <f>ROUND(I595*H595,2)</f>
        <v>0</v>
      </c>
      <c r="BL595" s="16" t="s">
        <v>140</v>
      </c>
      <c r="BM595" s="183" t="s">
        <v>1769</v>
      </c>
    </row>
    <row r="596" spans="1:65" s="2" customFormat="1">
      <c r="A596" s="33"/>
      <c r="B596" s="34"/>
      <c r="C596" s="35"/>
      <c r="D596" s="185" t="s">
        <v>142</v>
      </c>
      <c r="E596" s="35"/>
      <c r="F596" s="186" t="s">
        <v>1770</v>
      </c>
      <c r="G596" s="35"/>
      <c r="H596" s="35"/>
      <c r="I596" s="187"/>
      <c r="J596" s="35"/>
      <c r="K596" s="35"/>
      <c r="L596" s="38"/>
      <c r="M596" s="188"/>
      <c r="N596" s="189"/>
      <c r="O596" s="63"/>
      <c r="P596" s="63"/>
      <c r="Q596" s="63"/>
      <c r="R596" s="63"/>
      <c r="S596" s="63"/>
      <c r="T596" s="64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T596" s="16" t="s">
        <v>142</v>
      </c>
      <c r="AU596" s="16" t="s">
        <v>87</v>
      </c>
    </row>
    <row r="597" spans="1:65" s="2" customFormat="1" ht="24.2" customHeight="1">
      <c r="A597" s="33"/>
      <c r="B597" s="34"/>
      <c r="C597" s="172" t="s">
        <v>1771</v>
      </c>
      <c r="D597" s="172" t="s">
        <v>135</v>
      </c>
      <c r="E597" s="173" t="s">
        <v>1772</v>
      </c>
      <c r="F597" s="174" t="s">
        <v>1773</v>
      </c>
      <c r="G597" s="175" t="s">
        <v>176</v>
      </c>
      <c r="H597" s="176">
        <v>18</v>
      </c>
      <c r="I597" s="177"/>
      <c r="J597" s="178">
        <f>ROUND(I597*H597,2)</f>
        <v>0</v>
      </c>
      <c r="K597" s="174" t="s">
        <v>139</v>
      </c>
      <c r="L597" s="38"/>
      <c r="M597" s="179" t="s">
        <v>20</v>
      </c>
      <c r="N597" s="180" t="s">
        <v>49</v>
      </c>
      <c r="O597" s="63"/>
      <c r="P597" s="181">
        <f>O597*H597</f>
        <v>0</v>
      </c>
      <c r="Q597" s="181">
        <v>0</v>
      </c>
      <c r="R597" s="181">
        <f>Q597*H597</f>
        <v>0</v>
      </c>
      <c r="S597" s="181">
        <v>0</v>
      </c>
      <c r="T597" s="182">
        <f>S597*H597</f>
        <v>0</v>
      </c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R597" s="183" t="s">
        <v>468</v>
      </c>
      <c r="AT597" s="183" t="s">
        <v>135</v>
      </c>
      <c r="AU597" s="183" t="s">
        <v>87</v>
      </c>
      <c r="AY597" s="16" t="s">
        <v>132</v>
      </c>
      <c r="BE597" s="184">
        <f>IF(N597="základní",J597,0)</f>
        <v>0</v>
      </c>
      <c r="BF597" s="184">
        <f>IF(N597="snížená",J597,0)</f>
        <v>0</v>
      </c>
      <c r="BG597" s="184">
        <f>IF(N597="zákl. přenesená",J597,0)</f>
        <v>0</v>
      </c>
      <c r="BH597" s="184">
        <f>IF(N597="sníž. přenesená",J597,0)</f>
        <v>0</v>
      </c>
      <c r="BI597" s="184">
        <f>IF(N597="nulová",J597,0)</f>
        <v>0</v>
      </c>
      <c r="BJ597" s="16" t="s">
        <v>22</v>
      </c>
      <c r="BK597" s="184">
        <f>ROUND(I597*H597,2)</f>
        <v>0</v>
      </c>
      <c r="BL597" s="16" t="s">
        <v>468</v>
      </c>
      <c r="BM597" s="183" t="s">
        <v>1774</v>
      </c>
    </row>
    <row r="598" spans="1:65" s="2" customFormat="1">
      <c r="A598" s="33"/>
      <c r="B598" s="34"/>
      <c r="C598" s="35"/>
      <c r="D598" s="185" t="s">
        <v>142</v>
      </c>
      <c r="E598" s="35"/>
      <c r="F598" s="186" t="s">
        <v>1775</v>
      </c>
      <c r="G598" s="35"/>
      <c r="H598" s="35"/>
      <c r="I598" s="187"/>
      <c r="J598" s="35"/>
      <c r="K598" s="35"/>
      <c r="L598" s="38"/>
      <c r="M598" s="188"/>
      <c r="N598" s="189"/>
      <c r="O598" s="63"/>
      <c r="P598" s="63"/>
      <c r="Q598" s="63"/>
      <c r="R598" s="63"/>
      <c r="S598" s="63"/>
      <c r="T598" s="64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T598" s="16" t="s">
        <v>142</v>
      </c>
      <c r="AU598" s="16" t="s">
        <v>87</v>
      </c>
    </row>
    <row r="599" spans="1:65" s="2" customFormat="1" ht="16.5" customHeight="1">
      <c r="A599" s="33"/>
      <c r="B599" s="34"/>
      <c r="C599" s="190" t="s">
        <v>1776</v>
      </c>
      <c r="D599" s="190" t="s">
        <v>180</v>
      </c>
      <c r="E599" s="191" t="s">
        <v>1777</v>
      </c>
      <c r="F599" s="192" t="s">
        <v>1778</v>
      </c>
      <c r="G599" s="193" t="s">
        <v>1779</v>
      </c>
      <c r="H599" s="194">
        <v>1.7999999999999999E-2</v>
      </c>
      <c r="I599" s="195"/>
      <c r="J599" s="196">
        <f>ROUND(I599*H599,2)</f>
        <v>0</v>
      </c>
      <c r="K599" s="192" t="s">
        <v>139</v>
      </c>
      <c r="L599" s="197"/>
      <c r="M599" s="198" t="s">
        <v>20</v>
      </c>
      <c r="N599" s="199" t="s">
        <v>49</v>
      </c>
      <c r="O599" s="63"/>
      <c r="P599" s="181">
        <f>O599*H599</f>
        <v>0</v>
      </c>
      <c r="Q599" s="181">
        <v>1.6000000000000001E-3</v>
      </c>
      <c r="R599" s="181">
        <f>Q599*H599</f>
        <v>2.8799999999999999E-5</v>
      </c>
      <c r="S599" s="181">
        <v>0</v>
      </c>
      <c r="T599" s="182">
        <f>S599*H599</f>
        <v>0</v>
      </c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R599" s="183" t="s">
        <v>1189</v>
      </c>
      <c r="AT599" s="183" t="s">
        <v>180</v>
      </c>
      <c r="AU599" s="183" t="s">
        <v>87</v>
      </c>
      <c r="AY599" s="16" t="s">
        <v>132</v>
      </c>
      <c r="BE599" s="184">
        <f>IF(N599="základní",J599,0)</f>
        <v>0</v>
      </c>
      <c r="BF599" s="184">
        <f>IF(N599="snížená",J599,0)</f>
        <v>0</v>
      </c>
      <c r="BG599" s="184">
        <f>IF(N599="zákl. přenesená",J599,0)</f>
        <v>0</v>
      </c>
      <c r="BH599" s="184">
        <f>IF(N599="sníž. přenesená",J599,0)</f>
        <v>0</v>
      </c>
      <c r="BI599" s="184">
        <f>IF(N599="nulová",J599,0)</f>
        <v>0</v>
      </c>
      <c r="BJ599" s="16" t="s">
        <v>22</v>
      </c>
      <c r="BK599" s="184">
        <f>ROUND(I599*H599,2)</f>
        <v>0</v>
      </c>
      <c r="BL599" s="16" t="s">
        <v>1189</v>
      </c>
      <c r="BM599" s="183" t="s">
        <v>1780</v>
      </c>
    </row>
    <row r="600" spans="1:65" s="2" customFormat="1" ht="24.2" customHeight="1">
      <c r="A600" s="33"/>
      <c r="B600" s="34"/>
      <c r="C600" s="172" t="s">
        <v>1781</v>
      </c>
      <c r="D600" s="172" t="s">
        <v>135</v>
      </c>
      <c r="E600" s="173" t="s">
        <v>1782</v>
      </c>
      <c r="F600" s="174" t="s">
        <v>1783</v>
      </c>
      <c r="G600" s="175" t="s">
        <v>176</v>
      </c>
      <c r="H600" s="176">
        <v>6</v>
      </c>
      <c r="I600" s="177"/>
      <c r="J600" s="178">
        <f>ROUND(I600*H600,2)</f>
        <v>0</v>
      </c>
      <c r="K600" s="174" t="s">
        <v>139</v>
      </c>
      <c r="L600" s="38"/>
      <c r="M600" s="179" t="s">
        <v>20</v>
      </c>
      <c r="N600" s="180" t="s">
        <v>49</v>
      </c>
      <c r="O600" s="63"/>
      <c r="P600" s="181">
        <f>O600*H600</f>
        <v>0</v>
      </c>
      <c r="Q600" s="181">
        <v>0</v>
      </c>
      <c r="R600" s="181">
        <f>Q600*H600</f>
        <v>0</v>
      </c>
      <c r="S600" s="181">
        <v>0</v>
      </c>
      <c r="T600" s="182">
        <f>S600*H600</f>
        <v>0</v>
      </c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R600" s="183" t="s">
        <v>468</v>
      </c>
      <c r="AT600" s="183" t="s">
        <v>135</v>
      </c>
      <c r="AU600" s="183" t="s">
        <v>87</v>
      </c>
      <c r="AY600" s="16" t="s">
        <v>132</v>
      </c>
      <c r="BE600" s="184">
        <f>IF(N600="základní",J600,0)</f>
        <v>0</v>
      </c>
      <c r="BF600" s="184">
        <f>IF(N600="snížená",J600,0)</f>
        <v>0</v>
      </c>
      <c r="BG600" s="184">
        <f>IF(N600="zákl. přenesená",J600,0)</f>
        <v>0</v>
      </c>
      <c r="BH600" s="184">
        <f>IF(N600="sníž. přenesená",J600,0)</f>
        <v>0</v>
      </c>
      <c r="BI600" s="184">
        <f>IF(N600="nulová",J600,0)</f>
        <v>0</v>
      </c>
      <c r="BJ600" s="16" t="s">
        <v>22</v>
      </c>
      <c r="BK600" s="184">
        <f>ROUND(I600*H600,2)</f>
        <v>0</v>
      </c>
      <c r="BL600" s="16" t="s">
        <v>468</v>
      </c>
      <c r="BM600" s="183" t="s">
        <v>1784</v>
      </c>
    </row>
    <row r="601" spans="1:65" s="2" customFormat="1">
      <c r="A601" s="33"/>
      <c r="B601" s="34"/>
      <c r="C601" s="35"/>
      <c r="D601" s="185" t="s">
        <v>142</v>
      </c>
      <c r="E601" s="35"/>
      <c r="F601" s="186" t="s">
        <v>1785</v>
      </c>
      <c r="G601" s="35"/>
      <c r="H601" s="35"/>
      <c r="I601" s="187"/>
      <c r="J601" s="35"/>
      <c r="K601" s="35"/>
      <c r="L601" s="38"/>
      <c r="M601" s="188"/>
      <c r="N601" s="189"/>
      <c r="O601" s="63"/>
      <c r="P601" s="63"/>
      <c r="Q601" s="63"/>
      <c r="R601" s="63"/>
      <c r="S601" s="63"/>
      <c r="T601" s="64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T601" s="16" t="s">
        <v>142</v>
      </c>
      <c r="AU601" s="16" t="s">
        <v>87</v>
      </c>
    </row>
    <row r="602" spans="1:65" s="2" customFormat="1" ht="16.5" customHeight="1">
      <c r="A602" s="33"/>
      <c r="B602" s="34"/>
      <c r="C602" s="190" t="s">
        <v>1786</v>
      </c>
      <c r="D602" s="190" t="s">
        <v>180</v>
      </c>
      <c r="E602" s="191" t="s">
        <v>1777</v>
      </c>
      <c r="F602" s="192" t="s">
        <v>1778</v>
      </c>
      <c r="G602" s="193" t="s">
        <v>1779</v>
      </c>
      <c r="H602" s="194">
        <v>6.0000000000000001E-3</v>
      </c>
      <c r="I602" s="195"/>
      <c r="J602" s="196">
        <f>ROUND(I602*H602,2)</f>
        <v>0</v>
      </c>
      <c r="K602" s="192" t="s">
        <v>139</v>
      </c>
      <c r="L602" s="197"/>
      <c r="M602" s="198" t="s">
        <v>20</v>
      </c>
      <c r="N602" s="199" t="s">
        <v>49</v>
      </c>
      <c r="O602" s="63"/>
      <c r="P602" s="181">
        <f>O602*H602</f>
        <v>0</v>
      </c>
      <c r="Q602" s="181">
        <v>1.6000000000000001E-3</v>
      </c>
      <c r="R602" s="181">
        <f>Q602*H602</f>
        <v>9.6000000000000013E-6</v>
      </c>
      <c r="S602" s="181">
        <v>0</v>
      </c>
      <c r="T602" s="182">
        <f>S602*H602</f>
        <v>0</v>
      </c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R602" s="183" t="s">
        <v>1189</v>
      </c>
      <c r="AT602" s="183" t="s">
        <v>180</v>
      </c>
      <c r="AU602" s="183" t="s">
        <v>87</v>
      </c>
      <c r="AY602" s="16" t="s">
        <v>132</v>
      </c>
      <c r="BE602" s="184">
        <f>IF(N602="základní",J602,0)</f>
        <v>0</v>
      </c>
      <c r="BF602" s="184">
        <f>IF(N602="snížená",J602,0)</f>
        <v>0</v>
      </c>
      <c r="BG602" s="184">
        <f>IF(N602="zákl. přenesená",J602,0)</f>
        <v>0</v>
      </c>
      <c r="BH602" s="184">
        <f>IF(N602="sníž. přenesená",J602,0)</f>
        <v>0</v>
      </c>
      <c r="BI602" s="184">
        <f>IF(N602="nulová",J602,0)</f>
        <v>0</v>
      </c>
      <c r="BJ602" s="16" t="s">
        <v>22</v>
      </c>
      <c r="BK602" s="184">
        <f>ROUND(I602*H602,2)</f>
        <v>0</v>
      </c>
      <c r="BL602" s="16" t="s">
        <v>1189</v>
      </c>
      <c r="BM602" s="183" t="s">
        <v>1787</v>
      </c>
    </row>
    <row r="603" spans="1:65" s="12" customFormat="1" ht="25.9" customHeight="1">
      <c r="B603" s="156"/>
      <c r="C603" s="157"/>
      <c r="D603" s="158" t="s">
        <v>77</v>
      </c>
      <c r="E603" s="159" t="s">
        <v>1788</v>
      </c>
      <c r="F603" s="159" t="s">
        <v>1789</v>
      </c>
      <c r="G603" s="157"/>
      <c r="H603" s="157"/>
      <c r="I603" s="160"/>
      <c r="J603" s="161">
        <f>BK603</f>
        <v>0</v>
      </c>
      <c r="K603" s="157"/>
      <c r="L603" s="162"/>
      <c r="M603" s="163"/>
      <c r="N603" s="164"/>
      <c r="O603" s="164"/>
      <c r="P603" s="165">
        <f>SUM(P604:P605)</f>
        <v>0</v>
      </c>
      <c r="Q603" s="164"/>
      <c r="R603" s="165">
        <f>SUM(R604:R605)</f>
        <v>0</v>
      </c>
      <c r="S603" s="164"/>
      <c r="T603" s="166">
        <f>SUM(T604:T605)</f>
        <v>0</v>
      </c>
      <c r="AR603" s="167" t="s">
        <v>140</v>
      </c>
      <c r="AT603" s="168" t="s">
        <v>77</v>
      </c>
      <c r="AU603" s="168" t="s">
        <v>78</v>
      </c>
      <c r="AY603" s="167" t="s">
        <v>132</v>
      </c>
      <c r="BK603" s="169">
        <f>SUM(BK604:BK605)</f>
        <v>0</v>
      </c>
    </row>
    <row r="604" spans="1:65" s="2" customFormat="1" ht="16.5" customHeight="1">
      <c r="A604" s="33"/>
      <c r="B604" s="34"/>
      <c r="C604" s="172" t="s">
        <v>1790</v>
      </c>
      <c r="D604" s="172" t="s">
        <v>135</v>
      </c>
      <c r="E604" s="173" t="s">
        <v>1791</v>
      </c>
      <c r="F604" s="174" t="s">
        <v>1792</v>
      </c>
      <c r="G604" s="175" t="s">
        <v>1793</v>
      </c>
      <c r="H604" s="176">
        <v>3</v>
      </c>
      <c r="I604" s="177"/>
      <c r="J604" s="178">
        <f>ROUND(I604*H604,2)</f>
        <v>0</v>
      </c>
      <c r="K604" s="174" t="s">
        <v>139</v>
      </c>
      <c r="L604" s="38"/>
      <c r="M604" s="179" t="s">
        <v>20</v>
      </c>
      <c r="N604" s="180" t="s">
        <v>49</v>
      </c>
      <c r="O604" s="63"/>
      <c r="P604" s="181">
        <f>O604*H604</f>
        <v>0</v>
      </c>
      <c r="Q604" s="181">
        <v>0</v>
      </c>
      <c r="R604" s="181">
        <f>Q604*H604</f>
        <v>0</v>
      </c>
      <c r="S604" s="181">
        <v>0</v>
      </c>
      <c r="T604" s="182">
        <f>S604*H604</f>
        <v>0</v>
      </c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R604" s="183" t="s">
        <v>1794</v>
      </c>
      <c r="AT604" s="183" t="s">
        <v>135</v>
      </c>
      <c r="AU604" s="183" t="s">
        <v>22</v>
      </c>
      <c r="AY604" s="16" t="s">
        <v>132</v>
      </c>
      <c r="BE604" s="184">
        <f>IF(N604="základní",J604,0)</f>
        <v>0</v>
      </c>
      <c r="BF604" s="184">
        <f>IF(N604="snížená",J604,0)</f>
        <v>0</v>
      </c>
      <c r="BG604" s="184">
        <f>IF(N604="zákl. přenesená",J604,0)</f>
        <v>0</v>
      </c>
      <c r="BH604" s="184">
        <f>IF(N604="sníž. přenesená",J604,0)</f>
        <v>0</v>
      </c>
      <c r="BI604" s="184">
        <f>IF(N604="nulová",J604,0)</f>
        <v>0</v>
      </c>
      <c r="BJ604" s="16" t="s">
        <v>22</v>
      </c>
      <c r="BK604" s="184">
        <f>ROUND(I604*H604,2)</f>
        <v>0</v>
      </c>
      <c r="BL604" s="16" t="s">
        <v>1794</v>
      </c>
      <c r="BM604" s="183" t="s">
        <v>1795</v>
      </c>
    </row>
    <row r="605" spans="1:65" s="2" customFormat="1">
      <c r="A605" s="33"/>
      <c r="B605" s="34"/>
      <c r="C605" s="35"/>
      <c r="D605" s="185" t="s">
        <v>142</v>
      </c>
      <c r="E605" s="35"/>
      <c r="F605" s="186" t="s">
        <v>1796</v>
      </c>
      <c r="G605" s="35"/>
      <c r="H605" s="35"/>
      <c r="I605" s="187"/>
      <c r="J605" s="35"/>
      <c r="K605" s="35"/>
      <c r="L605" s="38"/>
      <c r="M605" s="188"/>
      <c r="N605" s="189"/>
      <c r="O605" s="63"/>
      <c r="P605" s="63"/>
      <c r="Q605" s="63"/>
      <c r="R605" s="63"/>
      <c r="S605" s="63"/>
      <c r="T605" s="64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T605" s="16" t="s">
        <v>142</v>
      </c>
      <c r="AU605" s="16" t="s">
        <v>22</v>
      </c>
    </row>
    <row r="606" spans="1:65" s="12" customFormat="1" ht="25.9" customHeight="1">
      <c r="B606" s="156"/>
      <c r="C606" s="157"/>
      <c r="D606" s="158" t="s">
        <v>77</v>
      </c>
      <c r="E606" s="159" t="s">
        <v>1797</v>
      </c>
      <c r="F606" s="159" t="s">
        <v>1798</v>
      </c>
      <c r="G606" s="157"/>
      <c r="H606" s="157"/>
      <c r="I606" s="160"/>
      <c r="J606" s="161">
        <f>BK606</f>
        <v>0</v>
      </c>
      <c r="K606" s="157"/>
      <c r="L606" s="162"/>
      <c r="M606" s="163"/>
      <c r="N606" s="164"/>
      <c r="O606" s="164"/>
      <c r="P606" s="165">
        <f>P607</f>
        <v>0</v>
      </c>
      <c r="Q606" s="164"/>
      <c r="R606" s="165">
        <f>R607</f>
        <v>0</v>
      </c>
      <c r="S606" s="164"/>
      <c r="T606" s="166">
        <f>T607</f>
        <v>0</v>
      </c>
      <c r="AR606" s="167" t="s">
        <v>157</v>
      </c>
      <c r="AT606" s="168" t="s">
        <v>77</v>
      </c>
      <c r="AU606" s="168" t="s">
        <v>78</v>
      </c>
      <c r="AY606" s="167" t="s">
        <v>132</v>
      </c>
      <c r="BK606" s="169">
        <f>BK607</f>
        <v>0</v>
      </c>
    </row>
    <row r="607" spans="1:65" s="12" customFormat="1" ht="22.9" customHeight="1">
      <c r="B607" s="156"/>
      <c r="C607" s="157"/>
      <c r="D607" s="158" t="s">
        <v>77</v>
      </c>
      <c r="E607" s="170" t="s">
        <v>1799</v>
      </c>
      <c r="F607" s="170" t="s">
        <v>1800</v>
      </c>
      <c r="G607" s="157"/>
      <c r="H607" s="157"/>
      <c r="I607" s="160"/>
      <c r="J607" s="171">
        <f>BK607</f>
        <v>0</v>
      </c>
      <c r="K607" s="157"/>
      <c r="L607" s="162"/>
      <c r="M607" s="163"/>
      <c r="N607" s="164"/>
      <c r="O607" s="164"/>
      <c r="P607" s="165">
        <f>P608+SUM(P609:P616)+P629</f>
        <v>0</v>
      </c>
      <c r="Q607" s="164"/>
      <c r="R607" s="165">
        <f>R608+SUM(R609:R616)+R629</f>
        <v>0</v>
      </c>
      <c r="S607" s="164"/>
      <c r="T607" s="166">
        <f>T608+SUM(T609:T616)+T629</f>
        <v>0</v>
      </c>
      <c r="AR607" s="167" t="s">
        <v>157</v>
      </c>
      <c r="AT607" s="168" t="s">
        <v>77</v>
      </c>
      <c r="AU607" s="168" t="s">
        <v>22</v>
      </c>
      <c r="AY607" s="167" t="s">
        <v>132</v>
      </c>
      <c r="BK607" s="169">
        <f>BK608+SUM(BK609:BK616)+BK629</f>
        <v>0</v>
      </c>
    </row>
    <row r="608" spans="1:65" s="2" customFormat="1" ht="16.5" customHeight="1">
      <c r="A608" s="33"/>
      <c r="B608" s="34"/>
      <c r="C608" s="172" t="s">
        <v>1801</v>
      </c>
      <c r="D608" s="172" t="s">
        <v>135</v>
      </c>
      <c r="E608" s="173" t="s">
        <v>1802</v>
      </c>
      <c r="F608" s="174" t="s">
        <v>1803</v>
      </c>
      <c r="G608" s="175" t="s">
        <v>1804</v>
      </c>
      <c r="H608" s="176">
        <v>1</v>
      </c>
      <c r="I608" s="177"/>
      <c r="J608" s="178">
        <f>ROUND(I608*H608,2)</f>
        <v>0</v>
      </c>
      <c r="K608" s="174" t="s">
        <v>139</v>
      </c>
      <c r="L608" s="38"/>
      <c r="M608" s="179" t="s">
        <v>20</v>
      </c>
      <c r="N608" s="180" t="s">
        <v>49</v>
      </c>
      <c r="O608" s="63"/>
      <c r="P608" s="181">
        <f>O608*H608</f>
        <v>0</v>
      </c>
      <c r="Q608" s="181">
        <v>0</v>
      </c>
      <c r="R608" s="181">
        <f>Q608*H608</f>
        <v>0</v>
      </c>
      <c r="S608" s="181">
        <v>0</v>
      </c>
      <c r="T608" s="182">
        <f>S608*H608</f>
        <v>0</v>
      </c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R608" s="183" t="s">
        <v>1805</v>
      </c>
      <c r="AT608" s="183" t="s">
        <v>135</v>
      </c>
      <c r="AU608" s="183" t="s">
        <v>87</v>
      </c>
      <c r="AY608" s="16" t="s">
        <v>132</v>
      </c>
      <c r="BE608" s="184">
        <f>IF(N608="základní",J608,0)</f>
        <v>0</v>
      </c>
      <c r="BF608" s="184">
        <f>IF(N608="snížená",J608,0)</f>
        <v>0</v>
      </c>
      <c r="BG608" s="184">
        <f>IF(N608="zákl. přenesená",J608,0)</f>
        <v>0</v>
      </c>
      <c r="BH608" s="184">
        <f>IF(N608="sníž. přenesená",J608,0)</f>
        <v>0</v>
      </c>
      <c r="BI608" s="184">
        <f>IF(N608="nulová",J608,0)</f>
        <v>0</v>
      </c>
      <c r="BJ608" s="16" t="s">
        <v>22</v>
      </c>
      <c r="BK608" s="184">
        <f>ROUND(I608*H608,2)</f>
        <v>0</v>
      </c>
      <c r="BL608" s="16" t="s">
        <v>1805</v>
      </c>
      <c r="BM608" s="183" t="s">
        <v>1806</v>
      </c>
    </row>
    <row r="609" spans="1:65" s="2" customFormat="1">
      <c r="A609" s="33"/>
      <c r="B609" s="34"/>
      <c r="C609" s="35"/>
      <c r="D609" s="185" t="s">
        <v>142</v>
      </c>
      <c r="E609" s="35"/>
      <c r="F609" s="186" t="s">
        <v>1807</v>
      </c>
      <c r="G609" s="35"/>
      <c r="H609" s="35"/>
      <c r="I609" s="187"/>
      <c r="J609" s="35"/>
      <c r="K609" s="35"/>
      <c r="L609" s="38"/>
      <c r="M609" s="188"/>
      <c r="N609" s="189"/>
      <c r="O609" s="63"/>
      <c r="P609" s="63"/>
      <c r="Q609" s="63"/>
      <c r="R609" s="63"/>
      <c r="S609" s="63"/>
      <c r="T609" s="64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T609" s="16" t="s">
        <v>142</v>
      </c>
      <c r="AU609" s="16" t="s">
        <v>87</v>
      </c>
    </row>
    <row r="610" spans="1:65" s="2" customFormat="1" ht="16.5" customHeight="1">
      <c r="A610" s="33"/>
      <c r="B610" s="34"/>
      <c r="C610" s="172" t="s">
        <v>1808</v>
      </c>
      <c r="D610" s="172" t="s">
        <v>135</v>
      </c>
      <c r="E610" s="173" t="s">
        <v>1809</v>
      </c>
      <c r="F610" s="174" t="s">
        <v>1810</v>
      </c>
      <c r="G610" s="175" t="s">
        <v>1804</v>
      </c>
      <c r="H610" s="176">
        <v>1</v>
      </c>
      <c r="I610" s="177"/>
      <c r="J610" s="178">
        <f>ROUND(I610*H610,2)</f>
        <v>0</v>
      </c>
      <c r="K610" s="174" t="s">
        <v>139</v>
      </c>
      <c r="L610" s="38"/>
      <c r="M610" s="179" t="s">
        <v>20</v>
      </c>
      <c r="N610" s="180" t="s">
        <v>49</v>
      </c>
      <c r="O610" s="63"/>
      <c r="P610" s="181">
        <f>O610*H610</f>
        <v>0</v>
      </c>
      <c r="Q610" s="181">
        <v>0</v>
      </c>
      <c r="R610" s="181">
        <f>Q610*H610</f>
        <v>0</v>
      </c>
      <c r="S610" s="181">
        <v>0</v>
      </c>
      <c r="T610" s="182">
        <f>S610*H610</f>
        <v>0</v>
      </c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R610" s="183" t="s">
        <v>1805</v>
      </c>
      <c r="AT610" s="183" t="s">
        <v>135</v>
      </c>
      <c r="AU610" s="183" t="s">
        <v>87</v>
      </c>
      <c r="AY610" s="16" t="s">
        <v>132</v>
      </c>
      <c r="BE610" s="184">
        <f>IF(N610="základní",J610,0)</f>
        <v>0</v>
      </c>
      <c r="BF610" s="184">
        <f>IF(N610="snížená",J610,0)</f>
        <v>0</v>
      </c>
      <c r="BG610" s="184">
        <f>IF(N610="zákl. přenesená",J610,0)</f>
        <v>0</v>
      </c>
      <c r="BH610" s="184">
        <f>IF(N610="sníž. přenesená",J610,0)</f>
        <v>0</v>
      </c>
      <c r="BI610" s="184">
        <f>IF(N610="nulová",J610,0)</f>
        <v>0</v>
      </c>
      <c r="BJ610" s="16" t="s">
        <v>22</v>
      </c>
      <c r="BK610" s="184">
        <f>ROUND(I610*H610,2)</f>
        <v>0</v>
      </c>
      <c r="BL610" s="16" t="s">
        <v>1805</v>
      </c>
      <c r="BM610" s="183" t="s">
        <v>1811</v>
      </c>
    </row>
    <row r="611" spans="1:65" s="2" customFormat="1">
      <c r="A611" s="33"/>
      <c r="B611" s="34"/>
      <c r="C611" s="35"/>
      <c r="D611" s="185" t="s">
        <v>142</v>
      </c>
      <c r="E611" s="35"/>
      <c r="F611" s="186" t="s">
        <v>1812</v>
      </c>
      <c r="G611" s="35"/>
      <c r="H611" s="35"/>
      <c r="I611" s="187"/>
      <c r="J611" s="35"/>
      <c r="K611" s="35"/>
      <c r="L611" s="38"/>
      <c r="M611" s="188"/>
      <c r="N611" s="189"/>
      <c r="O611" s="63"/>
      <c r="P611" s="63"/>
      <c r="Q611" s="63"/>
      <c r="R611" s="63"/>
      <c r="S611" s="63"/>
      <c r="T611" s="64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T611" s="16" t="s">
        <v>142</v>
      </c>
      <c r="AU611" s="16" t="s">
        <v>87</v>
      </c>
    </row>
    <row r="612" spans="1:65" s="2" customFormat="1" ht="16.5" customHeight="1">
      <c r="A612" s="33"/>
      <c r="B612" s="34"/>
      <c r="C612" s="172" t="s">
        <v>1813</v>
      </c>
      <c r="D612" s="172" t="s">
        <v>135</v>
      </c>
      <c r="E612" s="173" t="s">
        <v>1814</v>
      </c>
      <c r="F612" s="174" t="s">
        <v>1815</v>
      </c>
      <c r="G612" s="175" t="s">
        <v>1804</v>
      </c>
      <c r="H612" s="176">
        <v>1</v>
      </c>
      <c r="I612" s="177"/>
      <c r="J612" s="178">
        <f>ROUND(I612*H612,2)</f>
        <v>0</v>
      </c>
      <c r="K612" s="174" t="s">
        <v>139</v>
      </c>
      <c r="L612" s="38"/>
      <c r="M612" s="179" t="s">
        <v>20</v>
      </c>
      <c r="N612" s="180" t="s">
        <v>49</v>
      </c>
      <c r="O612" s="63"/>
      <c r="P612" s="181">
        <f>O612*H612</f>
        <v>0</v>
      </c>
      <c r="Q612" s="181">
        <v>0</v>
      </c>
      <c r="R612" s="181">
        <f>Q612*H612</f>
        <v>0</v>
      </c>
      <c r="S612" s="181">
        <v>0</v>
      </c>
      <c r="T612" s="182">
        <f>S612*H612</f>
        <v>0</v>
      </c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R612" s="183" t="s">
        <v>1805</v>
      </c>
      <c r="AT612" s="183" t="s">
        <v>135</v>
      </c>
      <c r="AU612" s="183" t="s">
        <v>87</v>
      </c>
      <c r="AY612" s="16" t="s">
        <v>132</v>
      </c>
      <c r="BE612" s="184">
        <f>IF(N612="základní",J612,0)</f>
        <v>0</v>
      </c>
      <c r="BF612" s="184">
        <f>IF(N612="snížená",J612,0)</f>
        <v>0</v>
      </c>
      <c r="BG612" s="184">
        <f>IF(N612="zákl. přenesená",J612,0)</f>
        <v>0</v>
      </c>
      <c r="BH612" s="184">
        <f>IF(N612="sníž. přenesená",J612,0)</f>
        <v>0</v>
      </c>
      <c r="BI612" s="184">
        <f>IF(N612="nulová",J612,0)</f>
        <v>0</v>
      </c>
      <c r="BJ612" s="16" t="s">
        <v>22</v>
      </c>
      <c r="BK612" s="184">
        <f>ROUND(I612*H612,2)</f>
        <v>0</v>
      </c>
      <c r="BL612" s="16" t="s">
        <v>1805</v>
      </c>
      <c r="BM612" s="183" t="s">
        <v>1816</v>
      </c>
    </row>
    <row r="613" spans="1:65" s="2" customFormat="1">
      <c r="A613" s="33"/>
      <c r="B613" s="34"/>
      <c r="C613" s="35"/>
      <c r="D613" s="185" t="s">
        <v>142</v>
      </c>
      <c r="E613" s="35"/>
      <c r="F613" s="186" t="s">
        <v>1817</v>
      </c>
      <c r="G613" s="35"/>
      <c r="H613" s="35"/>
      <c r="I613" s="187"/>
      <c r="J613" s="35"/>
      <c r="K613" s="35"/>
      <c r="L613" s="38"/>
      <c r="M613" s="188"/>
      <c r="N613" s="189"/>
      <c r="O613" s="63"/>
      <c r="P613" s="63"/>
      <c r="Q613" s="63"/>
      <c r="R613" s="63"/>
      <c r="S613" s="63"/>
      <c r="T613" s="64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T613" s="16" t="s">
        <v>142</v>
      </c>
      <c r="AU613" s="16" t="s">
        <v>87</v>
      </c>
    </row>
    <row r="614" spans="1:65" s="2" customFormat="1" ht="16.5" customHeight="1">
      <c r="A614" s="33"/>
      <c r="B614" s="34"/>
      <c r="C614" s="172" t="s">
        <v>1818</v>
      </c>
      <c r="D614" s="172" t="s">
        <v>135</v>
      </c>
      <c r="E614" s="173" t="s">
        <v>1819</v>
      </c>
      <c r="F614" s="174" t="s">
        <v>1820</v>
      </c>
      <c r="G614" s="175" t="s">
        <v>1804</v>
      </c>
      <c r="H614" s="176">
        <v>1</v>
      </c>
      <c r="I614" s="177"/>
      <c r="J614" s="178">
        <f>ROUND(I614*H614,2)</f>
        <v>0</v>
      </c>
      <c r="K614" s="174" t="s">
        <v>139</v>
      </c>
      <c r="L614" s="38"/>
      <c r="M614" s="179" t="s">
        <v>20</v>
      </c>
      <c r="N614" s="180" t="s">
        <v>49</v>
      </c>
      <c r="O614" s="63"/>
      <c r="P614" s="181">
        <f>O614*H614</f>
        <v>0</v>
      </c>
      <c r="Q614" s="181">
        <v>0</v>
      </c>
      <c r="R614" s="181">
        <f>Q614*H614</f>
        <v>0</v>
      </c>
      <c r="S614" s="181">
        <v>0</v>
      </c>
      <c r="T614" s="182">
        <f>S614*H614</f>
        <v>0</v>
      </c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R614" s="183" t="s">
        <v>1805</v>
      </c>
      <c r="AT614" s="183" t="s">
        <v>135</v>
      </c>
      <c r="AU614" s="183" t="s">
        <v>87</v>
      </c>
      <c r="AY614" s="16" t="s">
        <v>132</v>
      </c>
      <c r="BE614" s="184">
        <f>IF(N614="základní",J614,0)</f>
        <v>0</v>
      </c>
      <c r="BF614" s="184">
        <f>IF(N614="snížená",J614,0)</f>
        <v>0</v>
      </c>
      <c r="BG614" s="184">
        <f>IF(N614="zákl. přenesená",J614,0)</f>
        <v>0</v>
      </c>
      <c r="BH614" s="184">
        <f>IF(N614="sníž. přenesená",J614,0)</f>
        <v>0</v>
      </c>
      <c r="BI614" s="184">
        <f>IF(N614="nulová",J614,0)</f>
        <v>0</v>
      </c>
      <c r="BJ614" s="16" t="s">
        <v>22</v>
      </c>
      <c r="BK614" s="184">
        <f>ROUND(I614*H614,2)</f>
        <v>0</v>
      </c>
      <c r="BL614" s="16" t="s">
        <v>1805</v>
      </c>
      <c r="BM614" s="183" t="s">
        <v>1821</v>
      </c>
    </row>
    <row r="615" spans="1:65" s="2" customFormat="1">
      <c r="A615" s="33"/>
      <c r="B615" s="34"/>
      <c r="C615" s="35"/>
      <c r="D615" s="185" t="s">
        <v>142</v>
      </c>
      <c r="E615" s="35"/>
      <c r="F615" s="186" t="s">
        <v>1822</v>
      </c>
      <c r="G615" s="35"/>
      <c r="H615" s="35"/>
      <c r="I615" s="187"/>
      <c r="J615" s="35"/>
      <c r="K615" s="35"/>
      <c r="L615" s="38"/>
      <c r="M615" s="188"/>
      <c r="N615" s="189"/>
      <c r="O615" s="63"/>
      <c r="P615" s="63"/>
      <c r="Q615" s="63"/>
      <c r="R615" s="63"/>
      <c r="S615" s="63"/>
      <c r="T615" s="64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T615" s="16" t="s">
        <v>142</v>
      </c>
      <c r="AU615" s="16" t="s">
        <v>87</v>
      </c>
    </row>
    <row r="616" spans="1:65" s="12" customFormat="1" ht="20.85" customHeight="1">
      <c r="B616" s="156"/>
      <c r="C616" s="157"/>
      <c r="D616" s="158" t="s">
        <v>77</v>
      </c>
      <c r="E616" s="170" t="s">
        <v>1823</v>
      </c>
      <c r="F616" s="170" t="s">
        <v>1824</v>
      </c>
      <c r="G616" s="157"/>
      <c r="H616" s="157"/>
      <c r="I616" s="160"/>
      <c r="J616" s="171">
        <f>BK616</f>
        <v>0</v>
      </c>
      <c r="K616" s="157"/>
      <c r="L616" s="162"/>
      <c r="M616" s="163"/>
      <c r="N616" s="164"/>
      <c r="O616" s="164"/>
      <c r="P616" s="165">
        <f>SUM(P617:P628)</f>
        <v>0</v>
      </c>
      <c r="Q616" s="164"/>
      <c r="R616" s="165">
        <f>SUM(R617:R628)</f>
        <v>0</v>
      </c>
      <c r="S616" s="164"/>
      <c r="T616" s="166">
        <f>SUM(T617:T628)</f>
        <v>0</v>
      </c>
      <c r="AR616" s="167" t="s">
        <v>157</v>
      </c>
      <c r="AT616" s="168" t="s">
        <v>77</v>
      </c>
      <c r="AU616" s="168" t="s">
        <v>87</v>
      </c>
      <c r="AY616" s="167" t="s">
        <v>132</v>
      </c>
      <c r="BK616" s="169">
        <f>SUM(BK617:BK628)</f>
        <v>0</v>
      </c>
    </row>
    <row r="617" spans="1:65" s="2" customFormat="1" ht="16.5" customHeight="1">
      <c r="A617" s="33"/>
      <c r="B617" s="34"/>
      <c r="C617" s="172" t="s">
        <v>1825</v>
      </c>
      <c r="D617" s="172" t="s">
        <v>135</v>
      </c>
      <c r="E617" s="173" t="s">
        <v>1826</v>
      </c>
      <c r="F617" s="174" t="s">
        <v>1827</v>
      </c>
      <c r="G617" s="175" t="s">
        <v>1804</v>
      </c>
      <c r="H617" s="176">
        <v>1</v>
      </c>
      <c r="I617" s="177"/>
      <c r="J617" s="178">
        <f>ROUND(I617*H617,2)</f>
        <v>0</v>
      </c>
      <c r="K617" s="174" t="s">
        <v>139</v>
      </c>
      <c r="L617" s="38"/>
      <c r="M617" s="179" t="s">
        <v>20</v>
      </c>
      <c r="N617" s="180" t="s">
        <v>49</v>
      </c>
      <c r="O617" s="63"/>
      <c r="P617" s="181">
        <f>O617*H617</f>
        <v>0</v>
      </c>
      <c r="Q617" s="181">
        <v>0</v>
      </c>
      <c r="R617" s="181">
        <f>Q617*H617</f>
        <v>0</v>
      </c>
      <c r="S617" s="181">
        <v>0</v>
      </c>
      <c r="T617" s="182">
        <f>S617*H617</f>
        <v>0</v>
      </c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R617" s="183" t="s">
        <v>1805</v>
      </c>
      <c r="AT617" s="183" t="s">
        <v>135</v>
      </c>
      <c r="AU617" s="183" t="s">
        <v>148</v>
      </c>
      <c r="AY617" s="16" t="s">
        <v>132</v>
      </c>
      <c r="BE617" s="184">
        <f>IF(N617="základní",J617,0)</f>
        <v>0</v>
      </c>
      <c r="BF617" s="184">
        <f>IF(N617="snížená",J617,0)</f>
        <v>0</v>
      </c>
      <c r="BG617" s="184">
        <f>IF(N617="zákl. přenesená",J617,0)</f>
        <v>0</v>
      </c>
      <c r="BH617" s="184">
        <f>IF(N617="sníž. přenesená",J617,0)</f>
        <v>0</v>
      </c>
      <c r="BI617" s="184">
        <f>IF(N617="nulová",J617,0)</f>
        <v>0</v>
      </c>
      <c r="BJ617" s="16" t="s">
        <v>22</v>
      </c>
      <c r="BK617" s="184">
        <f>ROUND(I617*H617,2)</f>
        <v>0</v>
      </c>
      <c r="BL617" s="16" t="s">
        <v>1805</v>
      </c>
      <c r="BM617" s="183" t="s">
        <v>1828</v>
      </c>
    </row>
    <row r="618" spans="1:65" s="2" customFormat="1">
      <c r="A618" s="33"/>
      <c r="B618" s="34"/>
      <c r="C618" s="35"/>
      <c r="D618" s="185" t="s">
        <v>142</v>
      </c>
      <c r="E618" s="35"/>
      <c r="F618" s="186" t="s">
        <v>1829</v>
      </c>
      <c r="G618" s="35"/>
      <c r="H618" s="35"/>
      <c r="I618" s="187"/>
      <c r="J618" s="35"/>
      <c r="K618" s="35"/>
      <c r="L618" s="38"/>
      <c r="M618" s="188"/>
      <c r="N618" s="189"/>
      <c r="O618" s="63"/>
      <c r="P618" s="63"/>
      <c r="Q618" s="63"/>
      <c r="R618" s="63"/>
      <c r="S618" s="63"/>
      <c r="T618" s="64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T618" s="16" t="s">
        <v>142</v>
      </c>
      <c r="AU618" s="16" t="s">
        <v>148</v>
      </c>
    </row>
    <row r="619" spans="1:65" s="2" customFormat="1" ht="16.5" customHeight="1">
      <c r="A619" s="33"/>
      <c r="B619" s="34"/>
      <c r="C619" s="172" t="s">
        <v>1830</v>
      </c>
      <c r="D619" s="172" t="s">
        <v>135</v>
      </c>
      <c r="E619" s="173" t="s">
        <v>1831</v>
      </c>
      <c r="F619" s="174" t="s">
        <v>1832</v>
      </c>
      <c r="G619" s="175" t="s">
        <v>1804</v>
      </c>
      <c r="H619" s="176">
        <v>1</v>
      </c>
      <c r="I619" s="177"/>
      <c r="J619" s="178">
        <f>ROUND(I619*H619,2)</f>
        <v>0</v>
      </c>
      <c r="K619" s="174" t="s">
        <v>139</v>
      </c>
      <c r="L619" s="38"/>
      <c r="M619" s="179" t="s">
        <v>20</v>
      </c>
      <c r="N619" s="180" t="s">
        <v>49</v>
      </c>
      <c r="O619" s="63"/>
      <c r="P619" s="181">
        <f>O619*H619</f>
        <v>0</v>
      </c>
      <c r="Q619" s="181">
        <v>0</v>
      </c>
      <c r="R619" s="181">
        <f>Q619*H619</f>
        <v>0</v>
      </c>
      <c r="S619" s="181">
        <v>0</v>
      </c>
      <c r="T619" s="182">
        <f>S619*H619</f>
        <v>0</v>
      </c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R619" s="183" t="s">
        <v>1805</v>
      </c>
      <c r="AT619" s="183" t="s">
        <v>135</v>
      </c>
      <c r="AU619" s="183" t="s">
        <v>148</v>
      </c>
      <c r="AY619" s="16" t="s">
        <v>132</v>
      </c>
      <c r="BE619" s="184">
        <f>IF(N619="základní",J619,0)</f>
        <v>0</v>
      </c>
      <c r="BF619" s="184">
        <f>IF(N619="snížená",J619,0)</f>
        <v>0</v>
      </c>
      <c r="BG619" s="184">
        <f>IF(N619="zákl. přenesená",J619,0)</f>
        <v>0</v>
      </c>
      <c r="BH619" s="184">
        <f>IF(N619="sníž. přenesená",J619,0)</f>
        <v>0</v>
      </c>
      <c r="BI619" s="184">
        <f>IF(N619="nulová",J619,0)</f>
        <v>0</v>
      </c>
      <c r="BJ619" s="16" t="s">
        <v>22</v>
      </c>
      <c r="BK619" s="184">
        <f>ROUND(I619*H619,2)</f>
        <v>0</v>
      </c>
      <c r="BL619" s="16" t="s">
        <v>1805</v>
      </c>
      <c r="BM619" s="183" t="s">
        <v>1833</v>
      </c>
    </row>
    <row r="620" spans="1:65" s="2" customFormat="1">
      <c r="A620" s="33"/>
      <c r="B620" s="34"/>
      <c r="C620" s="35"/>
      <c r="D620" s="185" t="s">
        <v>142</v>
      </c>
      <c r="E620" s="35"/>
      <c r="F620" s="186" t="s">
        <v>1834</v>
      </c>
      <c r="G620" s="35"/>
      <c r="H620" s="35"/>
      <c r="I620" s="187"/>
      <c r="J620" s="35"/>
      <c r="K620" s="35"/>
      <c r="L620" s="38"/>
      <c r="M620" s="188"/>
      <c r="N620" s="189"/>
      <c r="O620" s="63"/>
      <c r="P620" s="63"/>
      <c r="Q620" s="63"/>
      <c r="R620" s="63"/>
      <c r="S620" s="63"/>
      <c r="T620" s="64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T620" s="16" t="s">
        <v>142</v>
      </c>
      <c r="AU620" s="16" t="s">
        <v>148</v>
      </c>
    </row>
    <row r="621" spans="1:65" s="2" customFormat="1" ht="16.5" customHeight="1">
      <c r="A621" s="33"/>
      <c r="B621" s="34"/>
      <c r="C621" s="172" t="s">
        <v>1835</v>
      </c>
      <c r="D621" s="172" t="s">
        <v>135</v>
      </c>
      <c r="E621" s="173" t="s">
        <v>1836</v>
      </c>
      <c r="F621" s="174" t="s">
        <v>1837</v>
      </c>
      <c r="G621" s="175" t="s">
        <v>1804</v>
      </c>
      <c r="H621" s="176">
        <v>1</v>
      </c>
      <c r="I621" s="177"/>
      <c r="J621" s="178">
        <f>ROUND(I621*H621,2)</f>
        <v>0</v>
      </c>
      <c r="K621" s="174" t="s">
        <v>139</v>
      </c>
      <c r="L621" s="38"/>
      <c r="M621" s="179" t="s">
        <v>20</v>
      </c>
      <c r="N621" s="180" t="s">
        <v>49</v>
      </c>
      <c r="O621" s="63"/>
      <c r="P621" s="181">
        <f>O621*H621</f>
        <v>0</v>
      </c>
      <c r="Q621" s="181">
        <v>0</v>
      </c>
      <c r="R621" s="181">
        <f>Q621*H621</f>
        <v>0</v>
      </c>
      <c r="S621" s="181">
        <v>0</v>
      </c>
      <c r="T621" s="182">
        <f>S621*H621</f>
        <v>0</v>
      </c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R621" s="183" t="s">
        <v>1805</v>
      </c>
      <c r="AT621" s="183" t="s">
        <v>135</v>
      </c>
      <c r="AU621" s="183" t="s">
        <v>148</v>
      </c>
      <c r="AY621" s="16" t="s">
        <v>132</v>
      </c>
      <c r="BE621" s="184">
        <f>IF(N621="základní",J621,0)</f>
        <v>0</v>
      </c>
      <c r="BF621" s="184">
        <f>IF(N621="snížená",J621,0)</f>
        <v>0</v>
      </c>
      <c r="BG621" s="184">
        <f>IF(N621="zákl. přenesená",J621,0)</f>
        <v>0</v>
      </c>
      <c r="BH621" s="184">
        <f>IF(N621="sníž. přenesená",J621,0)</f>
        <v>0</v>
      </c>
      <c r="BI621" s="184">
        <f>IF(N621="nulová",J621,0)</f>
        <v>0</v>
      </c>
      <c r="BJ621" s="16" t="s">
        <v>22</v>
      </c>
      <c r="BK621" s="184">
        <f>ROUND(I621*H621,2)</f>
        <v>0</v>
      </c>
      <c r="BL621" s="16" t="s">
        <v>1805</v>
      </c>
      <c r="BM621" s="183" t="s">
        <v>1838</v>
      </c>
    </row>
    <row r="622" spans="1:65" s="2" customFormat="1">
      <c r="A622" s="33"/>
      <c r="B622" s="34"/>
      <c r="C622" s="35"/>
      <c r="D622" s="185" t="s">
        <v>142</v>
      </c>
      <c r="E622" s="35"/>
      <c r="F622" s="186" t="s">
        <v>1839</v>
      </c>
      <c r="G622" s="35"/>
      <c r="H622" s="35"/>
      <c r="I622" s="187"/>
      <c r="J622" s="35"/>
      <c r="K622" s="35"/>
      <c r="L622" s="38"/>
      <c r="M622" s="188"/>
      <c r="N622" s="189"/>
      <c r="O622" s="63"/>
      <c r="P622" s="63"/>
      <c r="Q622" s="63"/>
      <c r="R622" s="63"/>
      <c r="S622" s="63"/>
      <c r="T622" s="64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T622" s="16" t="s">
        <v>142</v>
      </c>
      <c r="AU622" s="16" t="s">
        <v>148</v>
      </c>
    </row>
    <row r="623" spans="1:65" s="2" customFormat="1" ht="16.5" customHeight="1">
      <c r="A623" s="33"/>
      <c r="B623" s="34"/>
      <c r="C623" s="172" t="s">
        <v>1840</v>
      </c>
      <c r="D623" s="172" t="s">
        <v>135</v>
      </c>
      <c r="E623" s="173" t="s">
        <v>1841</v>
      </c>
      <c r="F623" s="174" t="s">
        <v>1842</v>
      </c>
      <c r="G623" s="175" t="s">
        <v>1804</v>
      </c>
      <c r="H623" s="176">
        <v>1</v>
      </c>
      <c r="I623" s="177"/>
      <c r="J623" s="178">
        <f>ROUND(I623*H623,2)</f>
        <v>0</v>
      </c>
      <c r="K623" s="174" t="s">
        <v>139</v>
      </c>
      <c r="L623" s="38"/>
      <c r="M623" s="179" t="s">
        <v>20</v>
      </c>
      <c r="N623" s="180" t="s">
        <v>49</v>
      </c>
      <c r="O623" s="63"/>
      <c r="P623" s="181">
        <f>O623*H623</f>
        <v>0</v>
      </c>
      <c r="Q623" s="181">
        <v>0</v>
      </c>
      <c r="R623" s="181">
        <f>Q623*H623</f>
        <v>0</v>
      </c>
      <c r="S623" s="181">
        <v>0</v>
      </c>
      <c r="T623" s="182">
        <f>S623*H623</f>
        <v>0</v>
      </c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R623" s="183" t="s">
        <v>1805</v>
      </c>
      <c r="AT623" s="183" t="s">
        <v>135</v>
      </c>
      <c r="AU623" s="183" t="s">
        <v>148</v>
      </c>
      <c r="AY623" s="16" t="s">
        <v>132</v>
      </c>
      <c r="BE623" s="184">
        <f>IF(N623="základní",J623,0)</f>
        <v>0</v>
      </c>
      <c r="BF623" s="184">
        <f>IF(N623="snížená",J623,0)</f>
        <v>0</v>
      </c>
      <c r="BG623" s="184">
        <f>IF(N623="zákl. přenesená",J623,0)</f>
        <v>0</v>
      </c>
      <c r="BH623" s="184">
        <f>IF(N623="sníž. přenesená",J623,0)</f>
        <v>0</v>
      </c>
      <c r="BI623" s="184">
        <f>IF(N623="nulová",J623,0)</f>
        <v>0</v>
      </c>
      <c r="BJ623" s="16" t="s">
        <v>22</v>
      </c>
      <c r="BK623" s="184">
        <f>ROUND(I623*H623,2)</f>
        <v>0</v>
      </c>
      <c r="BL623" s="16" t="s">
        <v>1805</v>
      </c>
      <c r="BM623" s="183" t="s">
        <v>1843</v>
      </c>
    </row>
    <row r="624" spans="1:65" s="2" customFormat="1">
      <c r="A624" s="33"/>
      <c r="B624" s="34"/>
      <c r="C624" s="35"/>
      <c r="D624" s="185" t="s">
        <v>142</v>
      </c>
      <c r="E624" s="35"/>
      <c r="F624" s="186" t="s">
        <v>1844</v>
      </c>
      <c r="G624" s="35"/>
      <c r="H624" s="35"/>
      <c r="I624" s="187"/>
      <c r="J624" s="35"/>
      <c r="K624" s="35"/>
      <c r="L624" s="38"/>
      <c r="M624" s="188"/>
      <c r="N624" s="189"/>
      <c r="O624" s="63"/>
      <c r="P624" s="63"/>
      <c r="Q624" s="63"/>
      <c r="R624" s="63"/>
      <c r="S624" s="63"/>
      <c r="T624" s="64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T624" s="16" t="s">
        <v>142</v>
      </c>
      <c r="AU624" s="16" t="s">
        <v>148</v>
      </c>
    </row>
    <row r="625" spans="1:65" s="2" customFormat="1" ht="16.5" customHeight="1">
      <c r="A625" s="33"/>
      <c r="B625" s="34"/>
      <c r="C625" s="172" t="s">
        <v>1845</v>
      </c>
      <c r="D625" s="172" t="s">
        <v>135</v>
      </c>
      <c r="E625" s="173" t="s">
        <v>1846</v>
      </c>
      <c r="F625" s="174" t="s">
        <v>1847</v>
      </c>
      <c r="G625" s="175" t="s">
        <v>1804</v>
      </c>
      <c r="H625" s="176">
        <v>1</v>
      </c>
      <c r="I625" s="177"/>
      <c r="J625" s="178">
        <f>ROUND(I625*H625,2)</f>
        <v>0</v>
      </c>
      <c r="K625" s="174" t="s">
        <v>139</v>
      </c>
      <c r="L625" s="38"/>
      <c r="M625" s="179" t="s">
        <v>20</v>
      </c>
      <c r="N625" s="180" t="s">
        <v>49</v>
      </c>
      <c r="O625" s="63"/>
      <c r="P625" s="181">
        <f>O625*H625</f>
        <v>0</v>
      </c>
      <c r="Q625" s="181">
        <v>0</v>
      </c>
      <c r="R625" s="181">
        <f>Q625*H625</f>
        <v>0</v>
      </c>
      <c r="S625" s="181">
        <v>0</v>
      </c>
      <c r="T625" s="182">
        <f>S625*H625</f>
        <v>0</v>
      </c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R625" s="183" t="s">
        <v>1805</v>
      </c>
      <c r="AT625" s="183" t="s">
        <v>135</v>
      </c>
      <c r="AU625" s="183" t="s">
        <v>148</v>
      </c>
      <c r="AY625" s="16" t="s">
        <v>132</v>
      </c>
      <c r="BE625" s="184">
        <f>IF(N625="základní",J625,0)</f>
        <v>0</v>
      </c>
      <c r="BF625" s="184">
        <f>IF(N625="snížená",J625,0)</f>
        <v>0</v>
      </c>
      <c r="BG625" s="184">
        <f>IF(N625="zákl. přenesená",J625,0)</f>
        <v>0</v>
      </c>
      <c r="BH625" s="184">
        <f>IF(N625="sníž. přenesená",J625,0)</f>
        <v>0</v>
      </c>
      <c r="BI625" s="184">
        <f>IF(N625="nulová",J625,0)</f>
        <v>0</v>
      </c>
      <c r="BJ625" s="16" t="s">
        <v>22</v>
      </c>
      <c r="BK625" s="184">
        <f>ROUND(I625*H625,2)</f>
        <v>0</v>
      </c>
      <c r="BL625" s="16" t="s">
        <v>1805</v>
      </c>
      <c r="BM625" s="183" t="s">
        <v>1848</v>
      </c>
    </row>
    <row r="626" spans="1:65" s="2" customFormat="1">
      <c r="A626" s="33"/>
      <c r="B626" s="34"/>
      <c r="C626" s="35"/>
      <c r="D626" s="185" t="s">
        <v>142</v>
      </c>
      <c r="E626" s="35"/>
      <c r="F626" s="186" t="s">
        <v>1849</v>
      </c>
      <c r="G626" s="35"/>
      <c r="H626" s="35"/>
      <c r="I626" s="187"/>
      <c r="J626" s="35"/>
      <c r="K626" s="35"/>
      <c r="L626" s="38"/>
      <c r="M626" s="188"/>
      <c r="N626" s="189"/>
      <c r="O626" s="63"/>
      <c r="P626" s="63"/>
      <c r="Q626" s="63"/>
      <c r="R626" s="63"/>
      <c r="S626" s="63"/>
      <c r="T626" s="64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T626" s="16" t="s">
        <v>142</v>
      </c>
      <c r="AU626" s="16" t="s">
        <v>148</v>
      </c>
    </row>
    <row r="627" spans="1:65" s="2" customFormat="1" ht="16.5" customHeight="1">
      <c r="A627" s="33"/>
      <c r="B627" s="34"/>
      <c r="C627" s="172" t="s">
        <v>1850</v>
      </c>
      <c r="D627" s="172" t="s">
        <v>135</v>
      </c>
      <c r="E627" s="173" t="s">
        <v>1851</v>
      </c>
      <c r="F627" s="174" t="s">
        <v>1852</v>
      </c>
      <c r="G627" s="175" t="s">
        <v>1804</v>
      </c>
      <c r="H627" s="176">
        <v>1</v>
      </c>
      <c r="I627" s="177"/>
      <c r="J627" s="178">
        <f>ROUND(I627*H627,2)</f>
        <v>0</v>
      </c>
      <c r="K627" s="174" t="s">
        <v>139</v>
      </c>
      <c r="L627" s="38"/>
      <c r="M627" s="179" t="s">
        <v>20</v>
      </c>
      <c r="N627" s="180" t="s">
        <v>49</v>
      </c>
      <c r="O627" s="63"/>
      <c r="P627" s="181">
        <f>O627*H627</f>
        <v>0</v>
      </c>
      <c r="Q627" s="181">
        <v>0</v>
      </c>
      <c r="R627" s="181">
        <f>Q627*H627</f>
        <v>0</v>
      </c>
      <c r="S627" s="181">
        <v>0</v>
      </c>
      <c r="T627" s="182">
        <f>S627*H627</f>
        <v>0</v>
      </c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R627" s="183" t="s">
        <v>1805</v>
      </c>
      <c r="AT627" s="183" t="s">
        <v>135</v>
      </c>
      <c r="AU627" s="183" t="s">
        <v>148</v>
      </c>
      <c r="AY627" s="16" t="s">
        <v>132</v>
      </c>
      <c r="BE627" s="184">
        <f>IF(N627="základní",J627,0)</f>
        <v>0</v>
      </c>
      <c r="BF627" s="184">
        <f>IF(N627="snížená",J627,0)</f>
        <v>0</v>
      </c>
      <c r="BG627" s="184">
        <f>IF(N627="zákl. přenesená",J627,0)</f>
        <v>0</v>
      </c>
      <c r="BH627" s="184">
        <f>IF(N627="sníž. přenesená",J627,0)</f>
        <v>0</v>
      </c>
      <c r="BI627" s="184">
        <f>IF(N627="nulová",J627,0)</f>
        <v>0</v>
      </c>
      <c r="BJ627" s="16" t="s">
        <v>22</v>
      </c>
      <c r="BK627" s="184">
        <f>ROUND(I627*H627,2)</f>
        <v>0</v>
      </c>
      <c r="BL627" s="16" t="s">
        <v>1805</v>
      </c>
      <c r="BM627" s="183" t="s">
        <v>1853</v>
      </c>
    </row>
    <row r="628" spans="1:65" s="2" customFormat="1">
      <c r="A628" s="33"/>
      <c r="B628" s="34"/>
      <c r="C628" s="35"/>
      <c r="D628" s="185" t="s">
        <v>142</v>
      </c>
      <c r="E628" s="35"/>
      <c r="F628" s="186" t="s">
        <v>1854</v>
      </c>
      <c r="G628" s="35"/>
      <c r="H628" s="35"/>
      <c r="I628" s="187"/>
      <c r="J628" s="35"/>
      <c r="K628" s="35"/>
      <c r="L628" s="38"/>
      <c r="M628" s="188"/>
      <c r="N628" s="189"/>
      <c r="O628" s="63"/>
      <c r="P628" s="63"/>
      <c r="Q628" s="63"/>
      <c r="R628" s="63"/>
      <c r="S628" s="63"/>
      <c r="T628" s="64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T628" s="16" t="s">
        <v>142</v>
      </c>
      <c r="AU628" s="16" t="s">
        <v>148</v>
      </c>
    </row>
    <row r="629" spans="1:65" s="12" customFormat="1" ht="20.85" customHeight="1">
      <c r="B629" s="156"/>
      <c r="C629" s="157"/>
      <c r="D629" s="158" t="s">
        <v>77</v>
      </c>
      <c r="E629" s="170" t="s">
        <v>1855</v>
      </c>
      <c r="F629" s="170" t="s">
        <v>1856</v>
      </c>
      <c r="G629" s="157"/>
      <c r="H629" s="157"/>
      <c r="I629" s="160"/>
      <c r="J629" s="171">
        <f>BK629</f>
        <v>0</v>
      </c>
      <c r="K629" s="157"/>
      <c r="L629" s="162"/>
      <c r="M629" s="163"/>
      <c r="N629" s="164"/>
      <c r="O629" s="164"/>
      <c r="P629" s="165">
        <f>SUM(P630:P633)</f>
        <v>0</v>
      </c>
      <c r="Q629" s="164"/>
      <c r="R629" s="165">
        <f>SUM(R630:R633)</f>
        <v>0</v>
      </c>
      <c r="S629" s="164"/>
      <c r="T629" s="166">
        <f>SUM(T630:T633)</f>
        <v>0</v>
      </c>
      <c r="AR629" s="167" t="s">
        <v>157</v>
      </c>
      <c r="AT629" s="168" t="s">
        <v>77</v>
      </c>
      <c r="AU629" s="168" t="s">
        <v>87</v>
      </c>
      <c r="AY629" s="167" t="s">
        <v>132</v>
      </c>
      <c r="BK629" s="169">
        <f>SUM(BK630:BK633)</f>
        <v>0</v>
      </c>
    </row>
    <row r="630" spans="1:65" s="2" customFormat="1" ht="16.5" customHeight="1">
      <c r="A630" s="33"/>
      <c r="B630" s="34"/>
      <c r="C630" s="172" t="s">
        <v>1857</v>
      </c>
      <c r="D630" s="172" t="s">
        <v>135</v>
      </c>
      <c r="E630" s="173" t="s">
        <v>1858</v>
      </c>
      <c r="F630" s="174" t="s">
        <v>1859</v>
      </c>
      <c r="G630" s="175" t="s">
        <v>1804</v>
      </c>
      <c r="H630" s="176">
        <v>1</v>
      </c>
      <c r="I630" s="177"/>
      <c r="J630" s="178">
        <f>ROUND(I630*H630,2)</f>
        <v>0</v>
      </c>
      <c r="K630" s="174" t="s">
        <v>139</v>
      </c>
      <c r="L630" s="38"/>
      <c r="M630" s="179" t="s">
        <v>20</v>
      </c>
      <c r="N630" s="180" t="s">
        <v>49</v>
      </c>
      <c r="O630" s="63"/>
      <c r="P630" s="181">
        <f>O630*H630</f>
        <v>0</v>
      </c>
      <c r="Q630" s="181">
        <v>0</v>
      </c>
      <c r="R630" s="181">
        <f>Q630*H630</f>
        <v>0</v>
      </c>
      <c r="S630" s="181">
        <v>0</v>
      </c>
      <c r="T630" s="182">
        <f>S630*H630</f>
        <v>0</v>
      </c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R630" s="183" t="s">
        <v>1805</v>
      </c>
      <c r="AT630" s="183" t="s">
        <v>135</v>
      </c>
      <c r="AU630" s="183" t="s">
        <v>148</v>
      </c>
      <c r="AY630" s="16" t="s">
        <v>132</v>
      </c>
      <c r="BE630" s="184">
        <f>IF(N630="základní",J630,0)</f>
        <v>0</v>
      </c>
      <c r="BF630" s="184">
        <f>IF(N630="snížená",J630,0)</f>
        <v>0</v>
      </c>
      <c r="BG630" s="184">
        <f>IF(N630="zákl. přenesená",J630,0)</f>
        <v>0</v>
      </c>
      <c r="BH630" s="184">
        <f>IF(N630="sníž. přenesená",J630,0)</f>
        <v>0</v>
      </c>
      <c r="BI630" s="184">
        <f>IF(N630="nulová",J630,0)</f>
        <v>0</v>
      </c>
      <c r="BJ630" s="16" t="s">
        <v>22</v>
      </c>
      <c r="BK630" s="184">
        <f>ROUND(I630*H630,2)</f>
        <v>0</v>
      </c>
      <c r="BL630" s="16" t="s">
        <v>1805</v>
      </c>
      <c r="BM630" s="183" t="s">
        <v>1860</v>
      </c>
    </row>
    <row r="631" spans="1:65" s="2" customFormat="1">
      <c r="A631" s="33"/>
      <c r="B631" s="34"/>
      <c r="C631" s="35"/>
      <c r="D631" s="185" t="s">
        <v>142</v>
      </c>
      <c r="E631" s="35"/>
      <c r="F631" s="186" t="s">
        <v>1861</v>
      </c>
      <c r="G631" s="35"/>
      <c r="H631" s="35"/>
      <c r="I631" s="187"/>
      <c r="J631" s="35"/>
      <c r="K631" s="35"/>
      <c r="L631" s="38"/>
      <c r="M631" s="188"/>
      <c r="N631" s="189"/>
      <c r="O631" s="63"/>
      <c r="P631" s="63"/>
      <c r="Q631" s="63"/>
      <c r="R631" s="63"/>
      <c r="S631" s="63"/>
      <c r="T631" s="64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T631" s="16" t="s">
        <v>142</v>
      </c>
      <c r="AU631" s="16" t="s">
        <v>148</v>
      </c>
    </row>
    <row r="632" spans="1:65" s="2" customFormat="1" ht="16.5" customHeight="1">
      <c r="A632" s="33"/>
      <c r="B632" s="34"/>
      <c r="C632" s="172" t="s">
        <v>1862</v>
      </c>
      <c r="D632" s="172" t="s">
        <v>135</v>
      </c>
      <c r="E632" s="173" t="s">
        <v>1863</v>
      </c>
      <c r="F632" s="174" t="s">
        <v>1864</v>
      </c>
      <c r="G632" s="175" t="s">
        <v>1804</v>
      </c>
      <c r="H632" s="176">
        <v>1</v>
      </c>
      <c r="I632" s="177"/>
      <c r="J632" s="178">
        <f>ROUND(I632*H632,2)</f>
        <v>0</v>
      </c>
      <c r="K632" s="174" t="s">
        <v>139</v>
      </c>
      <c r="L632" s="38"/>
      <c r="M632" s="179" t="s">
        <v>20</v>
      </c>
      <c r="N632" s="180" t="s">
        <v>49</v>
      </c>
      <c r="O632" s="63"/>
      <c r="P632" s="181">
        <f>O632*H632</f>
        <v>0</v>
      </c>
      <c r="Q632" s="181">
        <v>0</v>
      </c>
      <c r="R632" s="181">
        <f>Q632*H632</f>
        <v>0</v>
      </c>
      <c r="S632" s="181">
        <v>0</v>
      </c>
      <c r="T632" s="182">
        <f>S632*H632</f>
        <v>0</v>
      </c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R632" s="183" t="s">
        <v>1805</v>
      </c>
      <c r="AT632" s="183" t="s">
        <v>135</v>
      </c>
      <c r="AU632" s="183" t="s">
        <v>148</v>
      </c>
      <c r="AY632" s="16" t="s">
        <v>132</v>
      </c>
      <c r="BE632" s="184">
        <f>IF(N632="základní",J632,0)</f>
        <v>0</v>
      </c>
      <c r="BF632" s="184">
        <f>IF(N632="snížená",J632,0)</f>
        <v>0</v>
      </c>
      <c r="BG632" s="184">
        <f>IF(N632="zákl. přenesená",J632,0)</f>
        <v>0</v>
      </c>
      <c r="BH632" s="184">
        <f>IF(N632="sníž. přenesená",J632,0)</f>
        <v>0</v>
      </c>
      <c r="BI632" s="184">
        <f>IF(N632="nulová",J632,0)</f>
        <v>0</v>
      </c>
      <c r="BJ632" s="16" t="s">
        <v>22</v>
      </c>
      <c r="BK632" s="184">
        <f>ROUND(I632*H632,2)</f>
        <v>0</v>
      </c>
      <c r="BL632" s="16" t="s">
        <v>1805</v>
      </c>
      <c r="BM632" s="183" t="s">
        <v>1865</v>
      </c>
    </row>
    <row r="633" spans="1:65" s="2" customFormat="1">
      <c r="A633" s="33"/>
      <c r="B633" s="34"/>
      <c r="C633" s="35"/>
      <c r="D633" s="185" t="s">
        <v>142</v>
      </c>
      <c r="E633" s="35"/>
      <c r="F633" s="186" t="s">
        <v>1866</v>
      </c>
      <c r="G633" s="35"/>
      <c r="H633" s="35"/>
      <c r="I633" s="187"/>
      <c r="J633" s="35"/>
      <c r="K633" s="35"/>
      <c r="L633" s="38"/>
      <c r="M633" s="201"/>
      <c r="N633" s="202"/>
      <c r="O633" s="203"/>
      <c r="P633" s="203"/>
      <c r="Q633" s="203"/>
      <c r="R633" s="203"/>
      <c r="S633" s="203"/>
      <c r="T633" s="204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T633" s="16" t="s">
        <v>142</v>
      </c>
      <c r="AU633" s="16" t="s">
        <v>148</v>
      </c>
    </row>
    <row r="634" spans="1:65" s="2" customFormat="1" ht="6.95" customHeight="1">
      <c r="A634" s="33"/>
      <c r="B634" s="46"/>
      <c r="C634" s="47"/>
      <c r="D634" s="47"/>
      <c r="E634" s="47"/>
      <c r="F634" s="47"/>
      <c r="G634" s="47"/>
      <c r="H634" s="47"/>
      <c r="I634" s="47"/>
      <c r="J634" s="47"/>
      <c r="K634" s="47"/>
      <c r="L634" s="38"/>
      <c r="M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</row>
  </sheetData>
  <sheetProtection algorithmName="SHA-512" hashValue="5YhAcKbDv2QvykWTEY7wN9YOiSaLWViguvTtDI9NdmbkdJ6R43WFWzE20jKHEn6XXwWUr0fI6j6YuYX29LoB4A==" saltValue="m5N+XPAm4aXtXPEavQaqjdufcLaE39J27IV6WaizMwbDrdYWe2E3TY161dJF5tkOqCypWCyyXck/VkdaTjxCYA==" spinCount="100000" sheet="1" objects="1" scenarios="1" formatColumns="0" formatRows="0" autoFilter="0"/>
  <autoFilter ref="C113:K633"/>
  <mergeCells count="9">
    <mergeCell ref="E50:H50"/>
    <mergeCell ref="E104:H104"/>
    <mergeCell ref="E106:H106"/>
    <mergeCell ref="L2:V2"/>
    <mergeCell ref="E7:H7"/>
    <mergeCell ref="E9:H9"/>
    <mergeCell ref="E18:H18"/>
    <mergeCell ref="E27:H27"/>
    <mergeCell ref="E48:H48"/>
  </mergeCells>
  <hyperlinks>
    <hyperlink ref="F118" r:id="rId1"/>
    <hyperlink ref="F120" r:id="rId2"/>
    <hyperlink ref="F122" r:id="rId3"/>
    <hyperlink ref="F124" r:id="rId4"/>
    <hyperlink ref="F126" r:id="rId5"/>
    <hyperlink ref="F128" r:id="rId6"/>
    <hyperlink ref="F130" r:id="rId7"/>
    <hyperlink ref="F132" r:id="rId8"/>
    <hyperlink ref="F134" r:id="rId9"/>
    <hyperlink ref="F136" r:id="rId10"/>
    <hyperlink ref="F138" r:id="rId11"/>
    <hyperlink ref="F140" r:id="rId12"/>
    <hyperlink ref="F142" r:id="rId13"/>
    <hyperlink ref="F144" r:id="rId14"/>
    <hyperlink ref="F146" r:id="rId15"/>
    <hyperlink ref="F148" r:id="rId16"/>
    <hyperlink ref="F150" r:id="rId17"/>
    <hyperlink ref="F153" r:id="rId18"/>
    <hyperlink ref="F155" r:id="rId19"/>
    <hyperlink ref="F157" r:id="rId20"/>
    <hyperlink ref="F159" r:id="rId21"/>
    <hyperlink ref="F161" r:id="rId22"/>
    <hyperlink ref="F163" r:id="rId23"/>
    <hyperlink ref="F165" r:id="rId24"/>
    <hyperlink ref="F167" r:id="rId25"/>
    <hyperlink ref="F169" r:id="rId26"/>
    <hyperlink ref="F171" r:id="rId27"/>
    <hyperlink ref="F173" r:id="rId28"/>
    <hyperlink ref="F176" r:id="rId29"/>
    <hyperlink ref="F178" r:id="rId30"/>
    <hyperlink ref="F180" r:id="rId31"/>
    <hyperlink ref="F182" r:id="rId32"/>
    <hyperlink ref="F187" r:id="rId33"/>
    <hyperlink ref="F190" r:id="rId34"/>
    <hyperlink ref="F192" r:id="rId35"/>
    <hyperlink ref="F194" r:id="rId36"/>
    <hyperlink ref="F196" r:id="rId37"/>
    <hyperlink ref="F199" r:id="rId38"/>
    <hyperlink ref="F201" r:id="rId39"/>
    <hyperlink ref="F203" r:id="rId40"/>
    <hyperlink ref="F207" r:id="rId41"/>
    <hyperlink ref="F209" r:id="rId42"/>
    <hyperlink ref="F211" r:id="rId43"/>
    <hyperlink ref="F213" r:id="rId44"/>
    <hyperlink ref="F215" r:id="rId45"/>
    <hyperlink ref="F217" r:id="rId46"/>
    <hyperlink ref="F219" r:id="rId47"/>
    <hyperlink ref="F222" r:id="rId48"/>
    <hyperlink ref="F224" r:id="rId49"/>
    <hyperlink ref="F226" r:id="rId50"/>
    <hyperlink ref="F228" r:id="rId51"/>
    <hyperlink ref="F230" r:id="rId52"/>
    <hyperlink ref="F232" r:id="rId53"/>
    <hyperlink ref="F234" r:id="rId54"/>
    <hyperlink ref="F237" r:id="rId55"/>
    <hyperlink ref="F239" r:id="rId56"/>
    <hyperlink ref="F241" r:id="rId57"/>
    <hyperlink ref="F244" r:id="rId58"/>
    <hyperlink ref="F246" r:id="rId59"/>
    <hyperlink ref="F248" r:id="rId60"/>
    <hyperlink ref="F250" r:id="rId61"/>
    <hyperlink ref="F252" r:id="rId62"/>
    <hyperlink ref="F254" r:id="rId63"/>
    <hyperlink ref="F256" r:id="rId64"/>
    <hyperlink ref="F258" r:id="rId65"/>
    <hyperlink ref="F260" r:id="rId66"/>
    <hyperlink ref="F262" r:id="rId67"/>
    <hyperlink ref="F264" r:id="rId68"/>
    <hyperlink ref="F266" r:id="rId69"/>
    <hyperlink ref="F270" r:id="rId70"/>
    <hyperlink ref="F272" r:id="rId71"/>
    <hyperlink ref="F274" r:id="rId72"/>
    <hyperlink ref="F276" r:id="rId73"/>
    <hyperlink ref="F278" r:id="rId74"/>
    <hyperlink ref="F280" r:id="rId75"/>
    <hyperlink ref="F282" r:id="rId76"/>
    <hyperlink ref="F284" r:id="rId77"/>
    <hyperlink ref="F286" r:id="rId78"/>
    <hyperlink ref="F288" r:id="rId79"/>
    <hyperlink ref="F290" r:id="rId80"/>
    <hyperlink ref="F292" r:id="rId81"/>
    <hyperlink ref="F294" r:id="rId82"/>
    <hyperlink ref="F296" r:id="rId83"/>
    <hyperlink ref="F298" r:id="rId84"/>
    <hyperlink ref="F300" r:id="rId85"/>
    <hyperlink ref="F302" r:id="rId86"/>
    <hyperlink ref="F304" r:id="rId87"/>
    <hyperlink ref="F306" r:id="rId88"/>
    <hyperlink ref="F308" r:id="rId89"/>
    <hyperlink ref="F310" r:id="rId90"/>
    <hyperlink ref="F312" r:id="rId91"/>
    <hyperlink ref="F314" r:id="rId92"/>
    <hyperlink ref="F316" r:id="rId93"/>
    <hyperlink ref="F318" r:id="rId94"/>
    <hyperlink ref="F320" r:id="rId95"/>
    <hyperlink ref="F322" r:id="rId96"/>
    <hyperlink ref="F325" r:id="rId97"/>
    <hyperlink ref="F327" r:id="rId98"/>
    <hyperlink ref="F329" r:id="rId99"/>
    <hyperlink ref="F331" r:id="rId100"/>
    <hyperlink ref="F333" r:id="rId101"/>
    <hyperlink ref="F336" r:id="rId102"/>
    <hyperlink ref="F340" r:id="rId103"/>
    <hyperlink ref="F343" r:id="rId104"/>
    <hyperlink ref="F345" r:id="rId105"/>
    <hyperlink ref="F348" r:id="rId106"/>
    <hyperlink ref="F350" r:id="rId107"/>
    <hyperlink ref="F353" r:id="rId108"/>
    <hyperlink ref="F359" r:id="rId109"/>
    <hyperlink ref="F361" r:id="rId110"/>
    <hyperlink ref="F363" r:id="rId111"/>
    <hyperlink ref="F365" r:id="rId112"/>
    <hyperlink ref="F367" r:id="rId113"/>
    <hyperlink ref="F370" r:id="rId114"/>
    <hyperlink ref="F375" r:id="rId115"/>
    <hyperlink ref="F377" r:id="rId116"/>
    <hyperlink ref="F379" r:id="rId117"/>
    <hyperlink ref="F381" r:id="rId118"/>
    <hyperlink ref="F383" r:id="rId119"/>
    <hyperlink ref="F385" r:id="rId120"/>
    <hyperlink ref="F387" r:id="rId121"/>
    <hyperlink ref="F389" r:id="rId122"/>
    <hyperlink ref="F391" r:id="rId123"/>
    <hyperlink ref="F393" r:id="rId124"/>
    <hyperlink ref="F395" r:id="rId125"/>
    <hyperlink ref="F397" r:id="rId126"/>
    <hyperlink ref="F399" r:id="rId127"/>
    <hyperlink ref="F402" r:id="rId128"/>
    <hyperlink ref="F404" r:id="rId129"/>
    <hyperlink ref="F406" r:id="rId130"/>
    <hyperlink ref="F409" r:id="rId131"/>
    <hyperlink ref="F411" r:id="rId132"/>
    <hyperlink ref="F413" r:id="rId133"/>
    <hyperlink ref="F415" r:id="rId134"/>
    <hyperlink ref="F417" r:id="rId135"/>
    <hyperlink ref="F419" r:id="rId136"/>
    <hyperlink ref="F421" r:id="rId137"/>
    <hyperlink ref="F424" r:id="rId138"/>
    <hyperlink ref="F427" r:id="rId139"/>
    <hyperlink ref="F430" r:id="rId140"/>
    <hyperlink ref="F433" r:id="rId141"/>
    <hyperlink ref="F436" r:id="rId142"/>
    <hyperlink ref="F440" r:id="rId143"/>
    <hyperlink ref="F445" r:id="rId144"/>
    <hyperlink ref="F448" r:id="rId145"/>
    <hyperlink ref="F452" r:id="rId146"/>
    <hyperlink ref="F454" r:id="rId147"/>
    <hyperlink ref="F458" r:id="rId148"/>
    <hyperlink ref="F460" r:id="rId149"/>
    <hyperlink ref="F463" r:id="rId150"/>
    <hyperlink ref="F466" r:id="rId151"/>
    <hyperlink ref="F468" r:id="rId152"/>
    <hyperlink ref="F470" r:id="rId153"/>
    <hyperlink ref="F473" r:id="rId154"/>
    <hyperlink ref="F475" r:id="rId155"/>
    <hyperlink ref="F478" r:id="rId156"/>
    <hyperlink ref="F481" r:id="rId157"/>
    <hyperlink ref="F483" r:id="rId158"/>
    <hyperlink ref="F485" r:id="rId159"/>
    <hyperlink ref="F488" r:id="rId160"/>
    <hyperlink ref="F490" r:id="rId161"/>
    <hyperlink ref="F492" r:id="rId162"/>
    <hyperlink ref="F494" r:id="rId163"/>
    <hyperlink ref="F496" r:id="rId164"/>
    <hyperlink ref="F498" r:id="rId165"/>
    <hyperlink ref="F500" r:id="rId166"/>
    <hyperlink ref="F502" r:id="rId167"/>
    <hyperlink ref="F504" r:id="rId168"/>
    <hyperlink ref="F506" r:id="rId169"/>
    <hyperlink ref="F508" r:id="rId170"/>
    <hyperlink ref="F510" r:id="rId171"/>
    <hyperlink ref="F512" r:id="rId172"/>
    <hyperlink ref="F514" r:id="rId173"/>
    <hyperlink ref="F517" r:id="rId174"/>
    <hyperlink ref="F520" r:id="rId175"/>
    <hyperlink ref="F523" r:id="rId176"/>
    <hyperlink ref="F526" r:id="rId177"/>
    <hyperlink ref="F529" r:id="rId178"/>
    <hyperlink ref="F531" r:id="rId179"/>
    <hyperlink ref="F534" r:id="rId180"/>
    <hyperlink ref="F537" r:id="rId181"/>
    <hyperlink ref="F539" r:id="rId182"/>
    <hyperlink ref="F542" r:id="rId183"/>
    <hyperlink ref="F545" r:id="rId184"/>
    <hyperlink ref="F548" r:id="rId185"/>
    <hyperlink ref="F551" r:id="rId186"/>
    <hyperlink ref="F553" r:id="rId187"/>
    <hyperlink ref="F555" r:id="rId188"/>
    <hyperlink ref="F558" r:id="rId189"/>
    <hyperlink ref="F560" r:id="rId190"/>
    <hyperlink ref="F564" r:id="rId191"/>
    <hyperlink ref="F566" r:id="rId192"/>
    <hyperlink ref="F568" r:id="rId193"/>
    <hyperlink ref="F570" r:id="rId194"/>
    <hyperlink ref="F573" r:id="rId195"/>
    <hyperlink ref="F576" r:id="rId196"/>
    <hyperlink ref="F579" r:id="rId197"/>
    <hyperlink ref="F583" r:id="rId198"/>
    <hyperlink ref="F586" r:id="rId199"/>
    <hyperlink ref="F589" r:id="rId200"/>
    <hyperlink ref="F592" r:id="rId201"/>
    <hyperlink ref="F594" r:id="rId202"/>
    <hyperlink ref="F596" r:id="rId203"/>
    <hyperlink ref="F598" r:id="rId204"/>
    <hyperlink ref="F601" r:id="rId205"/>
    <hyperlink ref="F605" r:id="rId206"/>
    <hyperlink ref="F609" r:id="rId207"/>
    <hyperlink ref="F611" r:id="rId208"/>
    <hyperlink ref="F613" r:id="rId209"/>
    <hyperlink ref="F615" r:id="rId210"/>
    <hyperlink ref="F618" r:id="rId211"/>
    <hyperlink ref="F620" r:id="rId212"/>
    <hyperlink ref="F622" r:id="rId213"/>
    <hyperlink ref="F624" r:id="rId214"/>
    <hyperlink ref="F626" r:id="rId215"/>
    <hyperlink ref="F628" r:id="rId216"/>
    <hyperlink ref="F631" r:id="rId217"/>
    <hyperlink ref="F633" r:id="rId218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1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7"/>
  <sheetViews>
    <sheetView tabSelected="1" topLeftCell="A145" zoomScaleNormal="100" workbookViewId="0">
      <selection activeCell="B182" sqref="A182:E182"/>
    </sheetView>
  </sheetViews>
  <sheetFormatPr defaultColWidth="10.83203125" defaultRowHeight="15" customHeight="1"/>
  <cols>
    <col min="1" max="1" width="43.1640625" style="292" customWidth="1"/>
    <col min="2" max="2" width="9.33203125" style="292" customWidth="1"/>
    <col min="3" max="4" width="11.6640625" style="292" customWidth="1"/>
    <col min="5" max="5" width="12.1640625" style="292" customWidth="1"/>
    <col min="6" max="6" width="15.5" style="292" customWidth="1"/>
    <col min="7" max="7" width="15.83203125" style="292" customWidth="1"/>
    <col min="8" max="8" width="16.83203125" style="292" customWidth="1"/>
    <col min="9" max="16384" width="10.83203125" style="292"/>
  </cols>
  <sheetData>
    <row r="2" spans="1:2" ht="21">
      <c r="A2" s="305" t="s">
        <v>2257</v>
      </c>
    </row>
    <row r="3" spans="1:2" ht="21">
      <c r="A3" s="305" t="s">
        <v>2256</v>
      </c>
    </row>
    <row r="5" spans="1:2">
      <c r="A5" s="293" t="s">
        <v>2255</v>
      </c>
    </row>
    <row r="6" spans="1:2">
      <c r="A6" s="293" t="s">
        <v>2254</v>
      </c>
    </row>
    <row r="7" spans="1:2">
      <c r="A7" s="293" t="s">
        <v>41</v>
      </c>
    </row>
    <row r="8" spans="1:2">
      <c r="A8" s="293" t="s">
        <v>2253</v>
      </c>
    </row>
    <row r="9" spans="1:2">
      <c r="A9" s="304">
        <v>46034</v>
      </c>
    </row>
    <row r="10" spans="1:2" ht="11.25">
      <c r="A10" s="303"/>
    </row>
    <row r="11" spans="1:2" ht="11.25">
      <c r="A11" s="292" t="s">
        <v>41</v>
      </c>
    </row>
    <row r="12" spans="1:2" ht="11.25">
      <c r="B12" s="292" t="s">
        <v>2252</v>
      </c>
    </row>
    <row r="13" spans="1:2">
      <c r="A13" s="294" t="s">
        <v>2251</v>
      </c>
    </row>
    <row r="14" spans="1:2" ht="11.25">
      <c r="A14" s="292" t="s">
        <v>2250</v>
      </c>
      <c r="B14" s="292" t="s">
        <v>2249</v>
      </c>
    </row>
    <row r="15" spans="1:2" ht="11.25">
      <c r="A15" s="292" t="s">
        <v>2248</v>
      </c>
      <c r="B15" s="292" t="s">
        <v>2247</v>
      </c>
    </row>
    <row r="16" spans="1:2" ht="11.25">
      <c r="A16" s="292" t="s">
        <v>2246</v>
      </c>
      <c r="B16" s="292" t="s">
        <v>2245</v>
      </c>
    </row>
    <row r="17" spans="1:2" ht="11.25">
      <c r="A17" s="292" t="s">
        <v>2244</v>
      </c>
      <c r="B17" s="292" t="s">
        <v>2243</v>
      </c>
    </row>
    <row r="18" spans="1:2" ht="11.25">
      <c r="A18" s="292" t="s">
        <v>2242</v>
      </c>
      <c r="B18" s="292" t="s">
        <v>2241</v>
      </c>
    </row>
    <row r="19" spans="1:2" ht="11.25">
      <c r="A19" s="292" t="s">
        <v>2240</v>
      </c>
      <c r="B19" s="299">
        <v>1</v>
      </c>
    </row>
    <row r="20" spans="1:2" ht="11.25">
      <c r="A20" s="292" t="s">
        <v>2239</v>
      </c>
      <c r="B20" s="299" t="s">
        <v>2238</v>
      </c>
    </row>
    <row r="21" spans="1:2" ht="11.25">
      <c r="A21" s="292" t="s">
        <v>2237</v>
      </c>
      <c r="B21" s="299" t="s">
        <v>2236</v>
      </c>
    </row>
    <row r="22" spans="1:2" ht="11.25">
      <c r="A22" s="292" t="s">
        <v>2235</v>
      </c>
      <c r="B22" s="299">
        <v>8</v>
      </c>
    </row>
    <row r="23" spans="1:2" ht="11.25">
      <c r="A23" s="292" t="s">
        <v>2234</v>
      </c>
      <c r="B23" s="299">
        <v>4</v>
      </c>
    </row>
    <row r="24" spans="1:2" ht="11.25">
      <c r="A24" s="292" t="s">
        <v>2233</v>
      </c>
      <c r="B24" s="299">
        <v>4</v>
      </c>
    </row>
    <row r="25" spans="1:2" ht="11.25">
      <c r="A25" s="292" t="s">
        <v>2232</v>
      </c>
      <c r="B25" s="292" t="s">
        <v>2231</v>
      </c>
    </row>
    <row r="26" spans="1:2" ht="11.25">
      <c r="B26" s="292" t="s">
        <v>2230</v>
      </c>
    </row>
    <row r="27" spans="1:2" ht="11.25">
      <c r="A27" s="292" t="s">
        <v>2229</v>
      </c>
      <c r="B27" s="292" t="s">
        <v>2228</v>
      </c>
    </row>
    <row r="28" spans="1:2" ht="11.25">
      <c r="B28" s="292" t="s">
        <v>2227</v>
      </c>
    </row>
    <row r="29" spans="1:2" ht="11.25">
      <c r="B29" s="292" t="s">
        <v>2226</v>
      </c>
    </row>
    <row r="30" spans="1:2" ht="11.25">
      <c r="B30" s="292" t="s">
        <v>2225</v>
      </c>
    </row>
    <row r="33" spans="1:2">
      <c r="A33" s="294" t="s">
        <v>2224</v>
      </c>
    </row>
    <row r="34" spans="1:2" ht="11.25">
      <c r="A34" s="292" t="s">
        <v>2223</v>
      </c>
      <c r="B34" s="292" t="s">
        <v>2222</v>
      </c>
    </row>
    <row r="35" spans="1:2" ht="11.25">
      <c r="A35" s="292" t="s">
        <v>2221</v>
      </c>
      <c r="B35" s="299">
        <v>1100</v>
      </c>
    </row>
    <row r="36" spans="1:2" ht="11.25">
      <c r="A36" s="292" t="s">
        <v>2220</v>
      </c>
      <c r="B36" s="292" t="s">
        <v>2219</v>
      </c>
    </row>
    <row r="37" spans="1:2" ht="11.25">
      <c r="A37" s="292" t="s">
        <v>2218</v>
      </c>
      <c r="B37" s="292" t="s">
        <v>2217</v>
      </c>
    </row>
    <row r="38" spans="1:2" ht="11.25">
      <c r="A38" s="292" t="s">
        <v>2216</v>
      </c>
      <c r="B38" s="292" t="s">
        <v>2216</v>
      </c>
    </row>
    <row r="39" spans="1:2" ht="11.25">
      <c r="A39" s="292" t="s">
        <v>2215</v>
      </c>
      <c r="B39" s="292" t="s">
        <v>2214</v>
      </c>
    </row>
    <row r="40" spans="1:2" ht="11.25">
      <c r="B40" s="292" t="s">
        <v>2213</v>
      </c>
    </row>
    <row r="43" spans="1:2">
      <c r="A43" s="294" t="s">
        <v>2212</v>
      </c>
    </row>
    <row r="44" spans="1:2" ht="11.25">
      <c r="A44" s="292" t="s">
        <v>2211</v>
      </c>
      <c r="B44" s="292" t="s">
        <v>2210</v>
      </c>
    </row>
    <row r="45" spans="1:2" ht="11.25">
      <c r="A45" s="292" t="s">
        <v>2209</v>
      </c>
      <c r="B45" s="299">
        <v>15</v>
      </c>
    </row>
    <row r="46" spans="1:2" ht="11.25">
      <c r="A46" s="292" t="s">
        <v>2208</v>
      </c>
      <c r="B46" s="299">
        <v>18</v>
      </c>
    </row>
    <row r="47" spans="1:2" ht="11.25">
      <c r="A47" s="292" t="s">
        <v>2207</v>
      </c>
      <c r="B47" s="299" t="s">
        <v>2206</v>
      </c>
    </row>
    <row r="48" spans="1:2" ht="11.25">
      <c r="A48" s="292" t="s">
        <v>2205</v>
      </c>
      <c r="B48" s="299">
        <v>16</v>
      </c>
    </row>
    <row r="49" spans="1:2" ht="11.25">
      <c r="A49" s="292" t="s">
        <v>2204</v>
      </c>
      <c r="B49" s="299" t="s">
        <v>2203</v>
      </c>
    </row>
    <row r="50" spans="1:2" ht="11.25">
      <c r="A50" s="292" t="s">
        <v>2202</v>
      </c>
      <c r="B50" s="299" t="s">
        <v>2201</v>
      </c>
    </row>
    <row r="51" spans="1:2" ht="11.25">
      <c r="B51" s="299"/>
    </row>
    <row r="52" spans="1:2" ht="11.25">
      <c r="B52" s="299"/>
    </row>
    <row r="53" spans="1:2">
      <c r="A53" s="294" t="s">
        <v>2200</v>
      </c>
      <c r="B53" s="299"/>
    </row>
    <row r="54" spans="1:2" ht="11.25">
      <c r="A54" s="292" t="s">
        <v>2199</v>
      </c>
      <c r="B54" s="299" t="s">
        <v>2198</v>
      </c>
    </row>
    <row r="55" spans="1:2" ht="11.25">
      <c r="A55" s="292" t="s">
        <v>2197</v>
      </c>
      <c r="B55" s="292" t="s">
        <v>2196</v>
      </c>
    </row>
    <row r="56" spans="1:2" ht="11.25">
      <c r="A56" s="292" t="s">
        <v>2195</v>
      </c>
      <c r="B56" s="292" t="s">
        <v>2194</v>
      </c>
    </row>
    <row r="57" spans="1:2" ht="11.25">
      <c r="A57" s="292" t="s">
        <v>2193</v>
      </c>
    </row>
    <row r="58" spans="1:2" ht="11.25">
      <c r="A58" s="292" t="s">
        <v>2192</v>
      </c>
      <c r="B58" s="292" t="s">
        <v>2191</v>
      </c>
    </row>
    <row r="59" spans="1:2" ht="11.25">
      <c r="A59" s="292" t="s">
        <v>2190</v>
      </c>
    </row>
    <row r="60" spans="1:2" ht="11.25">
      <c r="A60" s="292" t="s">
        <v>2189</v>
      </c>
      <c r="B60" s="292" t="s">
        <v>2188</v>
      </c>
    </row>
    <row r="61" spans="1:2" ht="11.25">
      <c r="B61" s="292" t="s">
        <v>2187</v>
      </c>
    </row>
    <row r="62" spans="1:2" ht="11.25">
      <c r="B62" s="292" t="s">
        <v>2186</v>
      </c>
    </row>
    <row r="63" spans="1:2" ht="11.25">
      <c r="B63" s="292" t="s">
        <v>2185</v>
      </c>
    </row>
    <row r="67" spans="1:9">
      <c r="A67" s="294" t="s">
        <v>2184</v>
      </c>
      <c r="B67" s="294"/>
      <c r="C67" s="294"/>
      <c r="D67" s="294"/>
      <c r="E67" s="294"/>
      <c r="F67" s="294"/>
      <c r="G67" s="294"/>
      <c r="H67" s="294"/>
      <c r="I67" s="294"/>
    </row>
    <row r="68" spans="1:9">
      <c r="A68" s="294" t="s">
        <v>2182</v>
      </c>
      <c r="B68" s="294"/>
      <c r="C68" s="294"/>
      <c r="D68" s="294"/>
      <c r="E68" s="294"/>
      <c r="F68" s="294"/>
      <c r="G68" s="294"/>
      <c r="H68" s="294"/>
      <c r="I68" s="294"/>
    </row>
    <row r="69" spans="1:9">
      <c r="A69" s="302" t="s">
        <v>2183</v>
      </c>
      <c r="B69" s="294"/>
      <c r="C69" s="294"/>
      <c r="D69" s="294"/>
      <c r="E69" s="294"/>
      <c r="F69" s="294"/>
      <c r="G69" s="294"/>
      <c r="H69" s="294"/>
      <c r="I69" s="294"/>
    </row>
    <row r="70" spans="1:9" ht="11.25">
      <c r="A70" s="292" t="s">
        <v>2182</v>
      </c>
    </row>
    <row r="71" spans="1:9">
      <c r="A71" s="293" t="s">
        <v>2181</v>
      </c>
    </row>
    <row r="73" spans="1:9">
      <c r="A73" s="294" t="s">
        <v>2180</v>
      </c>
    </row>
    <row r="74" spans="1:9" ht="11.25">
      <c r="A74" s="292" t="s">
        <v>2179</v>
      </c>
      <c r="B74" s="292" t="s">
        <v>2178</v>
      </c>
    </row>
    <row r="75" spans="1:9">
      <c r="A75" s="292" t="s">
        <v>2177</v>
      </c>
      <c r="B75" s="293" t="s">
        <v>2144</v>
      </c>
    </row>
    <row r="76" spans="1:9">
      <c r="A76" s="292" t="s">
        <v>2176</v>
      </c>
      <c r="B76" s="293" t="s">
        <v>2144</v>
      </c>
    </row>
    <row r="78" spans="1:9">
      <c r="A78" s="294" t="s">
        <v>2175</v>
      </c>
    </row>
    <row r="79" spans="1:9" ht="11.25">
      <c r="A79" s="292" t="s">
        <v>2174</v>
      </c>
      <c r="B79" s="292" t="s">
        <v>2173</v>
      </c>
    </row>
    <row r="80" spans="1:9" ht="11.25">
      <c r="B80" s="292" t="s">
        <v>2165</v>
      </c>
    </row>
    <row r="82" spans="1:2">
      <c r="A82" s="294" t="s">
        <v>2172</v>
      </c>
    </row>
    <row r="83" spans="1:2" ht="11.25">
      <c r="A83" s="292" t="s">
        <v>2171</v>
      </c>
      <c r="B83" s="292" t="s">
        <v>2170</v>
      </c>
    </row>
    <row r="85" spans="1:2">
      <c r="A85" s="294" t="s">
        <v>2169</v>
      </c>
    </row>
    <row r="86" spans="1:2" ht="11.25">
      <c r="A86" s="292" t="s">
        <v>2168</v>
      </c>
      <c r="B86" s="292" t="s">
        <v>2167</v>
      </c>
    </row>
    <row r="87" spans="1:2" ht="11.25">
      <c r="B87" s="292" t="s">
        <v>2164</v>
      </c>
    </row>
    <row r="88" spans="1:2" ht="11.25">
      <c r="A88" s="292" t="s">
        <v>2166</v>
      </c>
      <c r="B88" s="292" t="s">
        <v>2165</v>
      </c>
    </row>
    <row r="89" spans="1:2" ht="11.25">
      <c r="B89" s="292" t="s">
        <v>2164</v>
      </c>
    </row>
    <row r="91" spans="1:2">
      <c r="A91" s="294" t="s">
        <v>2163</v>
      </c>
    </row>
    <row r="92" spans="1:2" ht="11.25">
      <c r="A92" s="292" t="s">
        <v>2162</v>
      </c>
      <c r="B92" s="292" t="s">
        <v>2161</v>
      </c>
    </row>
    <row r="93" spans="1:2">
      <c r="A93" s="292" t="s">
        <v>2160</v>
      </c>
      <c r="B93" s="293" t="s">
        <v>2144</v>
      </c>
    </row>
    <row r="94" spans="1:2" ht="11.25">
      <c r="A94" s="292" t="s">
        <v>2159</v>
      </c>
      <c r="B94" s="292" t="s">
        <v>2158</v>
      </c>
    </row>
    <row r="95" spans="1:2">
      <c r="A95" s="292" t="s">
        <v>2157</v>
      </c>
      <c r="B95" s="293" t="s">
        <v>2144</v>
      </c>
    </row>
    <row r="96" spans="1:2">
      <c r="A96" s="292" t="s">
        <v>2156</v>
      </c>
      <c r="B96" s="293" t="s">
        <v>2155</v>
      </c>
    </row>
    <row r="97" spans="1:9">
      <c r="B97" s="293" t="s">
        <v>2154</v>
      </c>
    </row>
    <row r="100" spans="1:9" ht="30.75" customHeight="1">
      <c r="A100" s="301" t="s">
        <v>2153</v>
      </c>
      <c r="B100" s="300" t="s">
        <v>2152</v>
      </c>
      <c r="C100" s="300" t="s">
        <v>2151</v>
      </c>
      <c r="D100" s="300" t="s">
        <v>2151</v>
      </c>
      <c r="E100" s="300" t="s">
        <v>2150</v>
      </c>
      <c r="F100" s="300" t="s">
        <v>2149</v>
      </c>
      <c r="G100" s="300" t="s">
        <v>2148</v>
      </c>
    </row>
    <row r="101" spans="1:9" ht="45">
      <c r="A101" s="298">
        <v>8</v>
      </c>
      <c r="B101" s="295">
        <v>4</v>
      </c>
      <c r="C101" s="295" t="s">
        <v>2145</v>
      </c>
      <c r="D101" s="295"/>
      <c r="E101" s="295"/>
      <c r="F101" s="296" t="s">
        <v>2144</v>
      </c>
      <c r="G101" s="295" t="s">
        <v>2076</v>
      </c>
      <c r="I101" s="299"/>
    </row>
    <row r="102" spans="1:9" ht="45">
      <c r="A102" s="298">
        <v>7</v>
      </c>
      <c r="B102" s="295">
        <v>3</v>
      </c>
      <c r="C102" s="295"/>
      <c r="D102" s="295" t="s">
        <v>2145</v>
      </c>
      <c r="E102" s="295">
        <v>5370</v>
      </c>
      <c r="F102" s="296" t="s">
        <v>2144</v>
      </c>
      <c r="G102" s="295" t="s">
        <v>2076</v>
      </c>
      <c r="I102" s="299"/>
    </row>
    <row r="103" spans="1:9" ht="45">
      <c r="A103" s="298">
        <v>6</v>
      </c>
      <c r="B103" s="295" t="s">
        <v>2147</v>
      </c>
      <c r="C103" s="295" t="s">
        <v>2145</v>
      </c>
      <c r="D103" s="295"/>
      <c r="E103" s="295">
        <v>2380</v>
      </c>
      <c r="F103" s="296" t="s">
        <v>2144</v>
      </c>
      <c r="G103" s="295" t="s">
        <v>2076</v>
      </c>
      <c r="I103" s="299"/>
    </row>
    <row r="104" spans="1:9" ht="45">
      <c r="A104" s="298">
        <v>5</v>
      </c>
      <c r="B104" s="295">
        <v>2</v>
      </c>
      <c r="C104" s="295"/>
      <c r="D104" s="295" t="s">
        <v>2145</v>
      </c>
      <c r="E104" s="295">
        <v>2390</v>
      </c>
      <c r="F104" s="296" t="s">
        <v>2144</v>
      </c>
      <c r="G104" s="295" t="s">
        <v>2076</v>
      </c>
      <c r="I104" s="299"/>
    </row>
    <row r="105" spans="1:9" ht="45">
      <c r="A105" s="298">
        <v>4</v>
      </c>
      <c r="B105" s="295" t="s">
        <v>2146</v>
      </c>
      <c r="C105" s="295" t="s">
        <v>2145</v>
      </c>
      <c r="D105" s="295"/>
      <c r="E105" s="295">
        <v>2390</v>
      </c>
      <c r="F105" s="296" t="s">
        <v>2144</v>
      </c>
      <c r="G105" s="295" t="s">
        <v>2076</v>
      </c>
      <c r="I105" s="299"/>
    </row>
    <row r="106" spans="1:9" ht="45">
      <c r="A106" s="298">
        <v>3</v>
      </c>
      <c r="B106" s="295">
        <v>1</v>
      </c>
      <c r="C106" s="295"/>
      <c r="D106" s="295" t="s">
        <v>180</v>
      </c>
      <c r="E106" s="295">
        <v>2410</v>
      </c>
      <c r="F106" s="296" t="s">
        <v>2144</v>
      </c>
      <c r="G106" s="295" t="s">
        <v>2076</v>
      </c>
      <c r="I106" s="299"/>
    </row>
    <row r="107" spans="1:9" ht="45">
      <c r="A107" s="298">
        <v>2</v>
      </c>
      <c r="B107" s="295">
        <v>0</v>
      </c>
      <c r="C107" s="295" t="s">
        <v>2145</v>
      </c>
      <c r="D107" s="295"/>
      <c r="E107" s="295">
        <v>960</v>
      </c>
      <c r="F107" s="296" t="s">
        <v>2144</v>
      </c>
      <c r="G107" s="295" t="s">
        <v>2076</v>
      </c>
      <c r="I107" s="299"/>
    </row>
    <row r="108" spans="1:9" ht="45">
      <c r="A108" s="298">
        <v>1</v>
      </c>
      <c r="B108" s="295">
        <v>-1</v>
      </c>
      <c r="C108" s="295"/>
      <c r="D108" s="297" t="s">
        <v>2145</v>
      </c>
      <c r="E108" s="295">
        <v>2050</v>
      </c>
      <c r="F108" s="296" t="s">
        <v>2144</v>
      </c>
      <c r="G108" s="295" t="s">
        <v>2076</v>
      </c>
    </row>
    <row r="111" spans="1:9">
      <c r="A111" s="293" t="s">
        <v>2143</v>
      </c>
    </row>
    <row r="113" spans="1:2">
      <c r="A113" s="294" t="s">
        <v>2142</v>
      </c>
    </row>
    <row r="114" spans="1:2" ht="11.25">
      <c r="A114" s="292" t="s">
        <v>2141</v>
      </c>
      <c r="B114" s="292" t="s">
        <v>2140</v>
      </c>
    </row>
    <row r="115" spans="1:2" ht="11.25">
      <c r="B115" s="292" t="s">
        <v>2129</v>
      </c>
    </row>
    <row r="116" spans="1:2" ht="11.25">
      <c r="B116" s="292" t="s">
        <v>2139</v>
      </c>
    </row>
    <row r="117" spans="1:2" ht="11.25">
      <c r="B117" s="292" t="s">
        <v>2138</v>
      </c>
    </row>
    <row r="118" spans="1:2" ht="11.25">
      <c r="B118" s="292" t="s">
        <v>2128</v>
      </c>
    </row>
    <row r="119" spans="1:2" ht="11.25">
      <c r="B119" s="292" t="s">
        <v>2137</v>
      </c>
    </row>
    <row r="120" spans="1:2" ht="11.25">
      <c r="B120" s="292" t="s">
        <v>2136</v>
      </c>
    </row>
    <row r="121" spans="1:2" ht="11.25">
      <c r="B121" s="292" t="s">
        <v>2135</v>
      </c>
    </row>
    <row r="124" spans="1:2" ht="11.25">
      <c r="A124" s="292" t="s">
        <v>2127</v>
      </c>
      <c r="B124" s="292" t="s">
        <v>2134</v>
      </c>
    </row>
    <row r="125" spans="1:2" ht="11.25">
      <c r="B125" s="292" t="s">
        <v>2133</v>
      </c>
    </row>
    <row r="127" spans="1:2">
      <c r="A127" s="294" t="s">
        <v>2132</v>
      </c>
    </row>
    <row r="128" spans="1:2" ht="11.25">
      <c r="A128" s="292" t="s">
        <v>2131</v>
      </c>
      <c r="B128" s="292" t="s">
        <v>2130</v>
      </c>
    </row>
    <row r="129" spans="1:2" ht="11.25">
      <c r="B129" s="292" t="s">
        <v>2129</v>
      </c>
    </row>
    <row r="130" spans="1:2" ht="11.25">
      <c r="B130" s="292" t="s">
        <v>2128</v>
      </c>
    </row>
    <row r="131" spans="1:2">
      <c r="A131" s="293" t="s">
        <v>2127</v>
      </c>
      <c r="B131" s="293" t="s">
        <v>2126</v>
      </c>
    </row>
    <row r="132" spans="1:2">
      <c r="B132" s="293" t="s">
        <v>2125</v>
      </c>
    </row>
    <row r="133" spans="1:2">
      <c r="B133" s="293" t="s">
        <v>2124</v>
      </c>
    </row>
    <row r="135" spans="1:2">
      <c r="A135" s="294" t="s">
        <v>2123</v>
      </c>
    </row>
    <row r="136" spans="1:2" ht="11.25">
      <c r="A136" s="292" t="s">
        <v>2122</v>
      </c>
      <c r="B136" s="292" t="s">
        <v>2121</v>
      </c>
    </row>
    <row r="137" spans="1:2" ht="11.25">
      <c r="B137" s="292" t="s">
        <v>2120</v>
      </c>
    </row>
    <row r="138" spans="1:2" ht="11.25">
      <c r="B138" s="292" t="s">
        <v>2119</v>
      </c>
    </row>
    <row r="139" spans="1:2" ht="11.25">
      <c r="B139" s="292" t="s">
        <v>2118</v>
      </c>
    </row>
    <row r="140" spans="1:2" ht="11.25">
      <c r="B140" s="292" t="s">
        <v>2117</v>
      </c>
    </row>
    <row r="142" spans="1:2">
      <c r="A142" s="294" t="s">
        <v>2116</v>
      </c>
    </row>
    <row r="143" spans="1:2" ht="11.25">
      <c r="A143" s="292" t="s">
        <v>2115</v>
      </c>
      <c r="B143" s="292" t="s">
        <v>2114</v>
      </c>
    </row>
    <row r="144" spans="1:2" ht="11.25">
      <c r="A144" s="292" t="s">
        <v>2113</v>
      </c>
    </row>
    <row r="146" spans="1:2">
      <c r="A146" s="294" t="s">
        <v>2112</v>
      </c>
    </row>
    <row r="147" spans="1:2" ht="11.25">
      <c r="A147" s="292" t="s">
        <v>2111</v>
      </c>
      <c r="B147" s="292" t="s">
        <v>2110</v>
      </c>
    </row>
    <row r="148" spans="1:2" ht="11.25">
      <c r="A148" s="292" t="s">
        <v>2109</v>
      </c>
      <c r="B148" s="292" t="s">
        <v>2108</v>
      </c>
    </row>
    <row r="149" spans="1:2" ht="11.25">
      <c r="B149" s="292" t="s">
        <v>2107</v>
      </c>
    </row>
    <row r="150" spans="1:2" ht="11.25">
      <c r="B150" s="292" t="s">
        <v>2106</v>
      </c>
    </row>
    <row r="151" spans="1:2" ht="11.25">
      <c r="B151" s="292" t="s">
        <v>2105</v>
      </c>
    </row>
    <row r="152" spans="1:2" ht="11.25">
      <c r="B152" s="292" t="s">
        <v>2104</v>
      </c>
    </row>
    <row r="153" spans="1:2" ht="11.25">
      <c r="A153" s="292" t="s">
        <v>2103</v>
      </c>
      <c r="B153" s="292" t="s">
        <v>2102</v>
      </c>
    </row>
    <row r="154" spans="1:2" ht="11.25">
      <c r="A154" s="292" t="s">
        <v>2101</v>
      </c>
      <c r="B154" s="292" t="s">
        <v>2100</v>
      </c>
    </row>
    <row r="155" spans="1:2" ht="11.25">
      <c r="A155" s="292" t="s">
        <v>2099</v>
      </c>
      <c r="B155" s="292" t="s">
        <v>2098</v>
      </c>
    </row>
    <row r="156" spans="1:2" ht="11.25">
      <c r="A156" s="292" t="s">
        <v>2097</v>
      </c>
      <c r="B156" s="292" t="s">
        <v>2096</v>
      </c>
    </row>
    <row r="157" spans="1:2" ht="11.25">
      <c r="A157" s="292" t="s">
        <v>2095</v>
      </c>
      <c r="B157" s="292" t="s">
        <v>2094</v>
      </c>
    </row>
    <row r="158" spans="1:2" ht="11.25">
      <c r="B158" s="292" t="s">
        <v>2093</v>
      </c>
    </row>
    <row r="159" spans="1:2" ht="11.25">
      <c r="B159" s="292" t="s">
        <v>2092</v>
      </c>
    </row>
    <row r="160" spans="1:2" ht="11.25">
      <c r="A160" s="292" t="s">
        <v>2091</v>
      </c>
      <c r="B160" s="292" t="s">
        <v>2090</v>
      </c>
    </row>
    <row r="161" spans="1:2" ht="11.25">
      <c r="A161" s="292" t="s">
        <v>2089</v>
      </c>
      <c r="B161" s="292" t="s">
        <v>2088</v>
      </c>
    </row>
    <row r="162" spans="1:2" ht="11.25">
      <c r="A162" s="292" t="s">
        <v>2087</v>
      </c>
      <c r="B162" s="292" t="s">
        <v>2086</v>
      </c>
    </row>
    <row r="163" spans="1:2" ht="11.25">
      <c r="B163" s="292" t="s">
        <v>2085</v>
      </c>
    </row>
    <row r="165" spans="1:2">
      <c r="A165" s="294" t="s">
        <v>2084</v>
      </c>
    </row>
    <row r="166" spans="1:2">
      <c r="A166" s="293" t="s">
        <v>2083</v>
      </c>
      <c r="B166" s="293" t="s">
        <v>2082</v>
      </c>
    </row>
    <row r="167" spans="1:2">
      <c r="A167" s="293"/>
      <c r="B167" s="293" t="s">
        <v>2081</v>
      </c>
    </row>
    <row r="168" spans="1:2">
      <c r="A168" s="293" t="s">
        <v>2080</v>
      </c>
      <c r="B168" s="293" t="s">
        <v>2079</v>
      </c>
    </row>
    <row r="170" spans="1:2">
      <c r="A170" s="294" t="s">
        <v>2078</v>
      </c>
    </row>
    <row r="171" spans="1:2" ht="11.25">
      <c r="A171" s="292" t="s">
        <v>2077</v>
      </c>
      <c r="B171" s="292" t="s">
        <v>2076</v>
      </c>
    </row>
    <row r="172" spans="1:2" ht="11.25">
      <c r="A172" s="292" t="s">
        <v>2075</v>
      </c>
      <c r="B172" s="292" t="s">
        <v>2074</v>
      </c>
    </row>
    <row r="173" spans="1:2" ht="11.25">
      <c r="A173" s="292" t="s">
        <v>2073</v>
      </c>
      <c r="B173" s="292" t="s">
        <v>2072</v>
      </c>
    </row>
    <row r="174" spans="1:2" ht="11.25">
      <c r="A174" s="292" t="s">
        <v>2071</v>
      </c>
      <c r="B174" s="292" t="s">
        <v>2070</v>
      </c>
    </row>
    <row r="175" spans="1:2" ht="11.25">
      <c r="B175" s="292" t="s">
        <v>2069</v>
      </c>
    </row>
    <row r="176" spans="1:2" ht="11.25">
      <c r="A176" s="292" t="s">
        <v>2068</v>
      </c>
      <c r="B176" s="292" t="s">
        <v>2067</v>
      </c>
    </row>
    <row r="177" spans="1:2" ht="11.25">
      <c r="A177" s="292" t="s">
        <v>2066</v>
      </c>
      <c r="B177" s="292" t="s">
        <v>2065</v>
      </c>
    </row>
    <row r="178" spans="1:2" ht="11.25">
      <c r="A178" s="292" t="s">
        <v>2064</v>
      </c>
      <c r="B178" s="292" t="s">
        <v>2063</v>
      </c>
    </row>
    <row r="179" spans="1:2" ht="11.25">
      <c r="A179" s="292" t="s">
        <v>2062</v>
      </c>
      <c r="B179" s="292" t="s">
        <v>2061</v>
      </c>
    </row>
    <row r="180" spans="1:2" ht="11.25">
      <c r="A180" s="292" t="s">
        <v>2060</v>
      </c>
      <c r="B180" s="292" t="s">
        <v>2059</v>
      </c>
    </row>
    <row r="181" spans="1:2" ht="11.25">
      <c r="A181" s="292" t="s">
        <v>2058</v>
      </c>
      <c r="B181" s="292" t="s">
        <v>2057</v>
      </c>
    </row>
    <row r="182" spans="1:2" ht="15" customHeight="1">
      <c r="A182" s="292" t="s">
        <v>2258</v>
      </c>
    </row>
    <row r="184" spans="1:2">
      <c r="A184" s="293" t="s">
        <v>2056</v>
      </c>
    </row>
    <row r="185" spans="1:2">
      <c r="A185" s="293" t="s">
        <v>2055</v>
      </c>
    </row>
    <row r="187" spans="1:2" ht="11.25">
      <c r="A187" s="292" t="s">
        <v>41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Roman,obyčejné"&amp;12&amp;A</oddHeader>
    <oddFooter>&amp;C&amp;"Times New Roman,obyčejné"&amp;12Stránka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05" customWidth="1"/>
    <col min="2" max="2" width="1.6640625" style="205" customWidth="1"/>
    <col min="3" max="4" width="5" style="205" customWidth="1"/>
    <col min="5" max="5" width="11.6640625" style="205" customWidth="1"/>
    <col min="6" max="6" width="9.1640625" style="205" customWidth="1"/>
    <col min="7" max="7" width="5" style="205" customWidth="1"/>
    <col min="8" max="8" width="77.83203125" style="205" customWidth="1"/>
    <col min="9" max="10" width="20" style="205" customWidth="1"/>
    <col min="11" max="11" width="1.6640625" style="205" customWidth="1"/>
  </cols>
  <sheetData>
    <row r="1" spans="2:11" s="1" customFormat="1" ht="37.5" customHeight="1"/>
    <row r="2" spans="2:11" s="1" customFormat="1" ht="7.5" customHeight="1">
      <c r="B2" s="206"/>
      <c r="C2" s="207"/>
      <c r="D2" s="207"/>
      <c r="E2" s="207"/>
      <c r="F2" s="207"/>
      <c r="G2" s="207"/>
      <c r="H2" s="207"/>
      <c r="I2" s="207"/>
      <c r="J2" s="207"/>
      <c r="K2" s="208"/>
    </row>
    <row r="3" spans="2:11" s="13" customFormat="1" ht="45" customHeight="1">
      <c r="B3" s="209"/>
      <c r="C3" s="358" t="s">
        <v>1867</v>
      </c>
      <c r="D3" s="358"/>
      <c r="E3" s="358"/>
      <c r="F3" s="358"/>
      <c r="G3" s="358"/>
      <c r="H3" s="358"/>
      <c r="I3" s="358"/>
      <c r="J3" s="358"/>
      <c r="K3" s="210"/>
    </row>
    <row r="4" spans="2:11" s="1" customFormat="1" ht="25.5" customHeight="1">
      <c r="B4" s="211"/>
      <c r="C4" s="363" t="s">
        <v>1868</v>
      </c>
      <c r="D4" s="363"/>
      <c r="E4" s="363"/>
      <c r="F4" s="363"/>
      <c r="G4" s="363"/>
      <c r="H4" s="363"/>
      <c r="I4" s="363"/>
      <c r="J4" s="363"/>
      <c r="K4" s="212"/>
    </row>
    <row r="5" spans="2:11" s="1" customFormat="1" ht="5.25" customHeight="1">
      <c r="B5" s="211"/>
      <c r="C5" s="213"/>
      <c r="D5" s="213"/>
      <c r="E5" s="213"/>
      <c r="F5" s="213"/>
      <c r="G5" s="213"/>
      <c r="H5" s="213"/>
      <c r="I5" s="213"/>
      <c r="J5" s="213"/>
      <c r="K5" s="212"/>
    </row>
    <row r="6" spans="2:11" s="1" customFormat="1" ht="15" customHeight="1">
      <c r="B6" s="211"/>
      <c r="C6" s="362" t="s">
        <v>1869</v>
      </c>
      <c r="D6" s="362"/>
      <c r="E6" s="362"/>
      <c r="F6" s="362"/>
      <c r="G6" s="362"/>
      <c r="H6" s="362"/>
      <c r="I6" s="362"/>
      <c r="J6" s="362"/>
      <c r="K6" s="212"/>
    </row>
    <row r="7" spans="2:11" s="1" customFormat="1" ht="15" customHeight="1">
      <c r="B7" s="215"/>
      <c r="C7" s="362" t="s">
        <v>1870</v>
      </c>
      <c r="D7" s="362"/>
      <c r="E7" s="362"/>
      <c r="F7" s="362"/>
      <c r="G7" s="362"/>
      <c r="H7" s="362"/>
      <c r="I7" s="362"/>
      <c r="J7" s="362"/>
      <c r="K7" s="212"/>
    </row>
    <row r="8" spans="2:11" s="1" customFormat="1" ht="12.75" customHeight="1">
      <c r="B8" s="215"/>
      <c r="C8" s="214"/>
      <c r="D8" s="214"/>
      <c r="E8" s="214"/>
      <c r="F8" s="214"/>
      <c r="G8" s="214"/>
      <c r="H8" s="214"/>
      <c r="I8" s="214"/>
      <c r="J8" s="214"/>
      <c r="K8" s="212"/>
    </row>
    <row r="9" spans="2:11" s="1" customFormat="1" ht="15" customHeight="1">
      <c r="B9" s="215"/>
      <c r="C9" s="362" t="s">
        <v>1871</v>
      </c>
      <c r="D9" s="362"/>
      <c r="E9" s="362"/>
      <c r="F9" s="362"/>
      <c r="G9" s="362"/>
      <c r="H9" s="362"/>
      <c r="I9" s="362"/>
      <c r="J9" s="362"/>
      <c r="K9" s="212"/>
    </row>
    <row r="10" spans="2:11" s="1" customFormat="1" ht="15" customHeight="1">
      <c r="B10" s="215"/>
      <c r="C10" s="214"/>
      <c r="D10" s="362" t="s">
        <v>1872</v>
      </c>
      <c r="E10" s="362"/>
      <c r="F10" s="362"/>
      <c r="G10" s="362"/>
      <c r="H10" s="362"/>
      <c r="I10" s="362"/>
      <c r="J10" s="362"/>
      <c r="K10" s="212"/>
    </row>
    <row r="11" spans="2:11" s="1" customFormat="1" ht="15" customHeight="1">
      <c r="B11" s="215"/>
      <c r="C11" s="216"/>
      <c r="D11" s="362" t="s">
        <v>1873</v>
      </c>
      <c r="E11" s="362"/>
      <c r="F11" s="362"/>
      <c r="G11" s="362"/>
      <c r="H11" s="362"/>
      <c r="I11" s="362"/>
      <c r="J11" s="362"/>
      <c r="K11" s="212"/>
    </row>
    <row r="12" spans="2:11" s="1" customFormat="1" ht="15" customHeight="1">
      <c r="B12" s="215"/>
      <c r="C12" s="216"/>
      <c r="D12" s="214"/>
      <c r="E12" s="214"/>
      <c r="F12" s="214"/>
      <c r="G12" s="214"/>
      <c r="H12" s="214"/>
      <c r="I12" s="214"/>
      <c r="J12" s="214"/>
      <c r="K12" s="212"/>
    </row>
    <row r="13" spans="2:11" s="1" customFormat="1" ht="15" customHeight="1">
      <c r="B13" s="215"/>
      <c r="C13" s="216"/>
      <c r="D13" s="217" t="s">
        <v>1874</v>
      </c>
      <c r="E13" s="214"/>
      <c r="F13" s="214"/>
      <c r="G13" s="214"/>
      <c r="H13" s="214"/>
      <c r="I13" s="214"/>
      <c r="J13" s="214"/>
      <c r="K13" s="212"/>
    </row>
    <row r="14" spans="2:11" s="1" customFormat="1" ht="12.75" customHeight="1">
      <c r="B14" s="215"/>
      <c r="C14" s="216"/>
      <c r="D14" s="216"/>
      <c r="E14" s="216"/>
      <c r="F14" s="216"/>
      <c r="G14" s="216"/>
      <c r="H14" s="216"/>
      <c r="I14" s="216"/>
      <c r="J14" s="216"/>
      <c r="K14" s="212"/>
    </row>
    <row r="15" spans="2:11" s="1" customFormat="1" ht="15" customHeight="1">
      <c r="B15" s="215"/>
      <c r="C15" s="216"/>
      <c r="D15" s="362" t="s">
        <v>1875</v>
      </c>
      <c r="E15" s="362"/>
      <c r="F15" s="362"/>
      <c r="G15" s="362"/>
      <c r="H15" s="362"/>
      <c r="I15" s="362"/>
      <c r="J15" s="362"/>
      <c r="K15" s="212"/>
    </row>
    <row r="16" spans="2:11" s="1" customFormat="1" ht="15" customHeight="1">
      <c r="B16" s="215"/>
      <c r="C16" s="216"/>
      <c r="D16" s="362" t="s">
        <v>1876</v>
      </c>
      <c r="E16" s="362"/>
      <c r="F16" s="362"/>
      <c r="G16" s="362"/>
      <c r="H16" s="362"/>
      <c r="I16" s="362"/>
      <c r="J16" s="362"/>
      <c r="K16" s="212"/>
    </row>
    <row r="17" spans="2:11" s="1" customFormat="1" ht="15" customHeight="1">
      <c r="B17" s="215"/>
      <c r="C17" s="216"/>
      <c r="D17" s="362" t="s">
        <v>1877</v>
      </c>
      <c r="E17" s="362"/>
      <c r="F17" s="362"/>
      <c r="G17" s="362"/>
      <c r="H17" s="362"/>
      <c r="I17" s="362"/>
      <c r="J17" s="362"/>
      <c r="K17" s="212"/>
    </row>
    <row r="18" spans="2:11" s="1" customFormat="1" ht="15" customHeight="1">
      <c r="B18" s="215"/>
      <c r="C18" s="216"/>
      <c r="D18" s="216"/>
      <c r="E18" s="218" t="s">
        <v>85</v>
      </c>
      <c r="F18" s="362" t="s">
        <v>1878</v>
      </c>
      <c r="G18" s="362"/>
      <c r="H18" s="362"/>
      <c r="I18" s="362"/>
      <c r="J18" s="362"/>
      <c r="K18" s="212"/>
    </row>
    <row r="19" spans="2:11" s="1" customFormat="1" ht="15" customHeight="1">
      <c r="B19" s="215"/>
      <c r="C19" s="216"/>
      <c r="D19" s="216"/>
      <c r="E19" s="218" t="s">
        <v>1879</v>
      </c>
      <c r="F19" s="362" t="s">
        <v>1880</v>
      </c>
      <c r="G19" s="362"/>
      <c r="H19" s="362"/>
      <c r="I19" s="362"/>
      <c r="J19" s="362"/>
      <c r="K19" s="212"/>
    </row>
    <row r="20" spans="2:11" s="1" customFormat="1" ht="15" customHeight="1">
      <c r="B20" s="215"/>
      <c r="C20" s="216"/>
      <c r="D20" s="216"/>
      <c r="E20" s="218" t="s">
        <v>1881</v>
      </c>
      <c r="F20" s="362" t="s">
        <v>1882</v>
      </c>
      <c r="G20" s="362"/>
      <c r="H20" s="362"/>
      <c r="I20" s="362"/>
      <c r="J20" s="362"/>
      <c r="K20" s="212"/>
    </row>
    <row r="21" spans="2:11" s="1" customFormat="1" ht="15" customHeight="1">
      <c r="B21" s="215"/>
      <c r="C21" s="216"/>
      <c r="D21" s="216"/>
      <c r="E21" s="218" t="s">
        <v>1883</v>
      </c>
      <c r="F21" s="362" t="s">
        <v>1884</v>
      </c>
      <c r="G21" s="362"/>
      <c r="H21" s="362"/>
      <c r="I21" s="362"/>
      <c r="J21" s="362"/>
      <c r="K21" s="212"/>
    </row>
    <row r="22" spans="2:11" s="1" customFormat="1" ht="15" customHeight="1">
      <c r="B22" s="215"/>
      <c r="C22" s="216"/>
      <c r="D22" s="216"/>
      <c r="E22" s="218" t="s">
        <v>1885</v>
      </c>
      <c r="F22" s="362" t="s">
        <v>1886</v>
      </c>
      <c r="G22" s="362"/>
      <c r="H22" s="362"/>
      <c r="I22" s="362"/>
      <c r="J22" s="362"/>
      <c r="K22" s="212"/>
    </row>
    <row r="23" spans="2:11" s="1" customFormat="1" ht="15" customHeight="1">
      <c r="B23" s="215"/>
      <c r="C23" s="216"/>
      <c r="D23" s="216"/>
      <c r="E23" s="218" t="s">
        <v>1887</v>
      </c>
      <c r="F23" s="362" t="s">
        <v>1888</v>
      </c>
      <c r="G23" s="362"/>
      <c r="H23" s="362"/>
      <c r="I23" s="362"/>
      <c r="J23" s="362"/>
      <c r="K23" s="212"/>
    </row>
    <row r="24" spans="2:11" s="1" customFormat="1" ht="12.75" customHeight="1">
      <c r="B24" s="215"/>
      <c r="C24" s="216"/>
      <c r="D24" s="216"/>
      <c r="E24" s="216"/>
      <c r="F24" s="216"/>
      <c r="G24" s="216"/>
      <c r="H24" s="216"/>
      <c r="I24" s="216"/>
      <c r="J24" s="216"/>
      <c r="K24" s="212"/>
    </row>
    <row r="25" spans="2:11" s="1" customFormat="1" ht="15" customHeight="1">
      <c r="B25" s="215"/>
      <c r="C25" s="362" t="s">
        <v>1889</v>
      </c>
      <c r="D25" s="362"/>
      <c r="E25" s="362"/>
      <c r="F25" s="362"/>
      <c r="G25" s="362"/>
      <c r="H25" s="362"/>
      <c r="I25" s="362"/>
      <c r="J25" s="362"/>
      <c r="K25" s="212"/>
    </row>
    <row r="26" spans="2:11" s="1" customFormat="1" ht="15" customHeight="1">
      <c r="B26" s="215"/>
      <c r="C26" s="362" t="s">
        <v>1890</v>
      </c>
      <c r="D26" s="362"/>
      <c r="E26" s="362"/>
      <c r="F26" s="362"/>
      <c r="G26" s="362"/>
      <c r="H26" s="362"/>
      <c r="I26" s="362"/>
      <c r="J26" s="362"/>
      <c r="K26" s="212"/>
    </row>
    <row r="27" spans="2:11" s="1" customFormat="1" ht="15" customHeight="1">
      <c r="B27" s="215"/>
      <c r="C27" s="214"/>
      <c r="D27" s="362" t="s">
        <v>1891</v>
      </c>
      <c r="E27" s="362"/>
      <c r="F27" s="362"/>
      <c r="G27" s="362"/>
      <c r="H27" s="362"/>
      <c r="I27" s="362"/>
      <c r="J27" s="362"/>
      <c r="K27" s="212"/>
    </row>
    <row r="28" spans="2:11" s="1" customFormat="1" ht="15" customHeight="1">
      <c r="B28" s="215"/>
      <c r="C28" s="216"/>
      <c r="D28" s="362" t="s">
        <v>1892</v>
      </c>
      <c r="E28" s="362"/>
      <c r="F28" s="362"/>
      <c r="G28" s="362"/>
      <c r="H28" s="362"/>
      <c r="I28" s="362"/>
      <c r="J28" s="362"/>
      <c r="K28" s="212"/>
    </row>
    <row r="29" spans="2:11" s="1" customFormat="1" ht="12.75" customHeight="1">
      <c r="B29" s="215"/>
      <c r="C29" s="216"/>
      <c r="D29" s="216"/>
      <c r="E29" s="216"/>
      <c r="F29" s="216"/>
      <c r="G29" s="216"/>
      <c r="H29" s="216"/>
      <c r="I29" s="216"/>
      <c r="J29" s="216"/>
      <c r="K29" s="212"/>
    </row>
    <row r="30" spans="2:11" s="1" customFormat="1" ht="15" customHeight="1">
      <c r="B30" s="215"/>
      <c r="C30" s="216"/>
      <c r="D30" s="362" t="s">
        <v>1893</v>
      </c>
      <c r="E30" s="362"/>
      <c r="F30" s="362"/>
      <c r="G30" s="362"/>
      <c r="H30" s="362"/>
      <c r="I30" s="362"/>
      <c r="J30" s="362"/>
      <c r="K30" s="212"/>
    </row>
    <row r="31" spans="2:11" s="1" customFormat="1" ht="15" customHeight="1">
      <c r="B31" s="215"/>
      <c r="C31" s="216"/>
      <c r="D31" s="362" t="s">
        <v>1894</v>
      </c>
      <c r="E31" s="362"/>
      <c r="F31" s="362"/>
      <c r="G31" s="362"/>
      <c r="H31" s="362"/>
      <c r="I31" s="362"/>
      <c r="J31" s="362"/>
      <c r="K31" s="212"/>
    </row>
    <row r="32" spans="2:11" s="1" customFormat="1" ht="12.75" customHeight="1">
      <c r="B32" s="215"/>
      <c r="C32" s="216"/>
      <c r="D32" s="216"/>
      <c r="E32" s="216"/>
      <c r="F32" s="216"/>
      <c r="G32" s="216"/>
      <c r="H32" s="216"/>
      <c r="I32" s="216"/>
      <c r="J32" s="216"/>
      <c r="K32" s="212"/>
    </row>
    <row r="33" spans="2:11" s="1" customFormat="1" ht="15" customHeight="1">
      <c r="B33" s="215"/>
      <c r="C33" s="216"/>
      <c r="D33" s="362" t="s">
        <v>1895</v>
      </c>
      <c r="E33" s="362"/>
      <c r="F33" s="362"/>
      <c r="G33" s="362"/>
      <c r="H33" s="362"/>
      <c r="I33" s="362"/>
      <c r="J33" s="362"/>
      <c r="K33" s="212"/>
    </row>
    <row r="34" spans="2:11" s="1" customFormat="1" ht="15" customHeight="1">
      <c r="B34" s="215"/>
      <c r="C34" s="216"/>
      <c r="D34" s="362" t="s">
        <v>1896</v>
      </c>
      <c r="E34" s="362"/>
      <c r="F34" s="362"/>
      <c r="G34" s="362"/>
      <c r="H34" s="362"/>
      <c r="I34" s="362"/>
      <c r="J34" s="362"/>
      <c r="K34" s="212"/>
    </row>
    <row r="35" spans="2:11" s="1" customFormat="1" ht="15" customHeight="1">
      <c r="B35" s="215"/>
      <c r="C35" s="216"/>
      <c r="D35" s="362" t="s">
        <v>1897</v>
      </c>
      <c r="E35" s="362"/>
      <c r="F35" s="362"/>
      <c r="G35" s="362"/>
      <c r="H35" s="362"/>
      <c r="I35" s="362"/>
      <c r="J35" s="362"/>
      <c r="K35" s="212"/>
    </row>
    <row r="36" spans="2:11" s="1" customFormat="1" ht="15" customHeight="1">
      <c r="B36" s="215"/>
      <c r="C36" s="216"/>
      <c r="D36" s="214"/>
      <c r="E36" s="217" t="s">
        <v>118</v>
      </c>
      <c r="F36" s="214"/>
      <c r="G36" s="362" t="s">
        <v>1898</v>
      </c>
      <c r="H36" s="362"/>
      <c r="I36" s="362"/>
      <c r="J36" s="362"/>
      <c r="K36" s="212"/>
    </row>
    <row r="37" spans="2:11" s="1" customFormat="1" ht="30.75" customHeight="1">
      <c r="B37" s="215"/>
      <c r="C37" s="216"/>
      <c r="D37" s="214"/>
      <c r="E37" s="217" t="s">
        <v>1899</v>
      </c>
      <c r="F37" s="214"/>
      <c r="G37" s="362" t="s">
        <v>1900</v>
      </c>
      <c r="H37" s="362"/>
      <c r="I37" s="362"/>
      <c r="J37" s="362"/>
      <c r="K37" s="212"/>
    </row>
    <row r="38" spans="2:11" s="1" customFormat="1" ht="15" customHeight="1">
      <c r="B38" s="215"/>
      <c r="C38" s="216"/>
      <c r="D38" s="214"/>
      <c r="E38" s="217" t="s">
        <v>59</v>
      </c>
      <c r="F38" s="214"/>
      <c r="G38" s="362" t="s">
        <v>1901</v>
      </c>
      <c r="H38" s="362"/>
      <c r="I38" s="362"/>
      <c r="J38" s="362"/>
      <c r="K38" s="212"/>
    </row>
    <row r="39" spans="2:11" s="1" customFormat="1" ht="15" customHeight="1">
      <c r="B39" s="215"/>
      <c r="C39" s="216"/>
      <c r="D39" s="214"/>
      <c r="E39" s="217" t="s">
        <v>60</v>
      </c>
      <c r="F39" s="214"/>
      <c r="G39" s="362" t="s">
        <v>1902</v>
      </c>
      <c r="H39" s="362"/>
      <c r="I39" s="362"/>
      <c r="J39" s="362"/>
      <c r="K39" s="212"/>
    </row>
    <row r="40" spans="2:11" s="1" customFormat="1" ht="15" customHeight="1">
      <c r="B40" s="215"/>
      <c r="C40" s="216"/>
      <c r="D40" s="214"/>
      <c r="E40" s="217" t="s">
        <v>119</v>
      </c>
      <c r="F40" s="214"/>
      <c r="G40" s="362" t="s">
        <v>1903</v>
      </c>
      <c r="H40" s="362"/>
      <c r="I40" s="362"/>
      <c r="J40" s="362"/>
      <c r="K40" s="212"/>
    </row>
    <row r="41" spans="2:11" s="1" customFormat="1" ht="15" customHeight="1">
      <c r="B41" s="215"/>
      <c r="C41" s="216"/>
      <c r="D41" s="214"/>
      <c r="E41" s="217" t="s">
        <v>120</v>
      </c>
      <c r="F41" s="214"/>
      <c r="G41" s="362" t="s">
        <v>1904</v>
      </c>
      <c r="H41" s="362"/>
      <c r="I41" s="362"/>
      <c r="J41" s="362"/>
      <c r="K41" s="212"/>
    </row>
    <row r="42" spans="2:11" s="1" customFormat="1" ht="15" customHeight="1">
      <c r="B42" s="215"/>
      <c r="C42" s="216"/>
      <c r="D42" s="214"/>
      <c r="E42" s="217" t="s">
        <v>1905</v>
      </c>
      <c r="F42" s="214"/>
      <c r="G42" s="362" t="s">
        <v>1906</v>
      </c>
      <c r="H42" s="362"/>
      <c r="I42" s="362"/>
      <c r="J42" s="362"/>
      <c r="K42" s="212"/>
    </row>
    <row r="43" spans="2:11" s="1" customFormat="1" ht="15" customHeight="1">
      <c r="B43" s="215"/>
      <c r="C43" s="216"/>
      <c r="D43" s="214"/>
      <c r="E43" s="217"/>
      <c r="F43" s="214"/>
      <c r="G43" s="362" t="s">
        <v>1907</v>
      </c>
      <c r="H43" s="362"/>
      <c r="I43" s="362"/>
      <c r="J43" s="362"/>
      <c r="K43" s="212"/>
    </row>
    <row r="44" spans="2:11" s="1" customFormat="1" ht="15" customHeight="1">
      <c r="B44" s="215"/>
      <c r="C44" s="216"/>
      <c r="D44" s="214"/>
      <c r="E44" s="217" t="s">
        <v>1908</v>
      </c>
      <c r="F44" s="214"/>
      <c r="G44" s="362" t="s">
        <v>1909</v>
      </c>
      <c r="H44" s="362"/>
      <c r="I44" s="362"/>
      <c r="J44" s="362"/>
      <c r="K44" s="212"/>
    </row>
    <row r="45" spans="2:11" s="1" customFormat="1" ht="15" customHeight="1">
      <c r="B45" s="215"/>
      <c r="C45" s="216"/>
      <c r="D45" s="214"/>
      <c r="E45" s="217" t="s">
        <v>122</v>
      </c>
      <c r="F45" s="214"/>
      <c r="G45" s="362" t="s">
        <v>1910</v>
      </c>
      <c r="H45" s="362"/>
      <c r="I45" s="362"/>
      <c r="J45" s="362"/>
      <c r="K45" s="212"/>
    </row>
    <row r="46" spans="2:11" s="1" customFormat="1" ht="12.75" customHeight="1">
      <c r="B46" s="215"/>
      <c r="C46" s="216"/>
      <c r="D46" s="214"/>
      <c r="E46" s="214"/>
      <c r="F46" s="214"/>
      <c r="G46" s="214"/>
      <c r="H46" s="214"/>
      <c r="I46" s="214"/>
      <c r="J46" s="214"/>
      <c r="K46" s="212"/>
    </row>
    <row r="47" spans="2:11" s="1" customFormat="1" ht="15" customHeight="1">
      <c r="B47" s="215"/>
      <c r="C47" s="216"/>
      <c r="D47" s="362" t="s">
        <v>1911</v>
      </c>
      <c r="E47" s="362"/>
      <c r="F47" s="362"/>
      <c r="G47" s="362"/>
      <c r="H47" s="362"/>
      <c r="I47" s="362"/>
      <c r="J47" s="362"/>
      <c r="K47" s="212"/>
    </row>
    <row r="48" spans="2:11" s="1" customFormat="1" ht="15" customHeight="1">
      <c r="B48" s="215"/>
      <c r="C48" s="216"/>
      <c r="D48" s="216"/>
      <c r="E48" s="362" t="s">
        <v>1912</v>
      </c>
      <c r="F48" s="362"/>
      <c r="G48" s="362"/>
      <c r="H48" s="362"/>
      <c r="I48" s="362"/>
      <c r="J48" s="362"/>
      <c r="K48" s="212"/>
    </row>
    <row r="49" spans="2:11" s="1" customFormat="1" ht="15" customHeight="1">
      <c r="B49" s="215"/>
      <c r="C49" s="216"/>
      <c r="D49" s="216"/>
      <c r="E49" s="362" t="s">
        <v>1913</v>
      </c>
      <c r="F49" s="362"/>
      <c r="G49" s="362"/>
      <c r="H49" s="362"/>
      <c r="I49" s="362"/>
      <c r="J49" s="362"/>
      <c r="K49" s="212"/>
    </row>
    <row r="50" spans="2:11" s="1" customFormat="1" ht="15" customHeight="1">
      <c r="B50" s="215"/>
      <c r="C50" s="216"/>
      <c r="D50" s="216"/>
      <c r="E50" s="362" t="s">
        <v>1914</v>
      </c>
      <c r="F50" s="362"/>
      <c r="G50" s="362"/>
      <c r="H50" s="362"/>
      <c r="I50" s="362"/>
      <c r="J50" s="362"/>
      <c r="K50" s="212"/>
    </row>
    <row r="51" spans="2:11" s="1" customFormat="1" ht="15" customHeight="1">
      <c r="B51" s="215"/>
      <c r="C51" s="216"/>
      <c r="D51" s="362" t="s">
        <v>1915</v>
      </c>
      <c r="E51" s="362"/>
      <c r="F51" s="362"/>
      <c r="G51" s="362"/>
      <c r="H51" s="362"/>
      <c r="I51" s="362"/>
      <c r="J51" s="362"/>
      <c r="K51" s="212"/>
    </row>
    <row r="52" spans="2:11" s="1" customFormat="1" ht="25.5" customHeight="1">
      <c r="B52" s="211"/>
      <c r="C52" s="363" t="s">
        <v>1916</v>
      </c>
      <c r="D52" s="363"/>
      <c r="E52" s="363"/>
      <c r="F52" s="363"/>
      <c r="G52" s="363"/>
      <c r="H52" s="363"/>
      <c r="I52" s="363"/>
      <c r="J52" s="363"/>
      <c r="K52" s="212"/>
    </row>
    <row r="53" spans="2:11" s="1" customFormat="1" ht="5.25" customHeight="1">
      <c r="B53" s="211"/>
      <c r="C53" s="213"/>
      <c r="D53" s="213"/>
      <c r="E53" s="213"/>
      <c r="F53" s="213"/>
      <c r="G53" s="213"/>
      <c r="H53" s="213"/>
      <c r="I53" s="213"/>
      <c r="J53" s="213"/>
      <c r="K53" s="212"/>
    </row>
    <row r="54" spans="2:11" s="1" customFormat="1" ht="15" customHeight="1">
      <c r="B54" s="211"/>
      <c r="C54" s="362" t="s">
        <v>1917</v>
      </c>
      <c r="D54" s="362"/>
      <c r="E54" s="362"/>
      <c r="F54" s="362"/>
      <c r="G54" s="362"/>
      <c r="H54" s="362"/>
      <c r="I54" s="362"/>
      <c r="J54" s="362"/>
      <c r="K54" s="212"/>
    </row>
    <row r="55" spans="2:11" s="1" customFormat="1" ht="15" customHeight="1">
      <c r="B55" s="211"/>
      <c r="C55" s="362" t="s">
        <v>1918</v>
      </c>
      <c r="D55" s="362"/>
      <c r="E55" s="362"/>
      <c r="F55" s="362"/>
      <c r="G55" s="362"/>
      <c r="H55" s="362"/>
      <c r="I55" s="362"/>
      <c r="J55" s="362"/>
      <c r="K55" s="212"/>
    </row>
    <row r="56" spans="2:11" s="1" customFormat="1" ht="12.75" customHeight="1">
      <c r="B56" s="211"/>
      <c r="C56" s="214"/>
      <c r="D56" s="214"/>
      <c r="E56" s="214"/>
      <c r="F56" s="214"/>
      <c r="G56" s="214"/>
      <c r="H56" s="214"/>
      <c r="I56" s="214"/>
      <c r="J56" s="214"/>
      <c r="K56" s="212"/>
    </row>
    <row r="57" spans="2:11" s="1" customFormat="1" ht="15" customHeight="1">
      <c r="B57" s="211"/>
      <c r="C57" s="362" t="s">
        <v>1919</v>
      </c>
      <c r="D57" s="362"/>
      <c r="E57" s="362"/>
      <c r="F57" s="362"/>
      <c r="G57" s="362"/>
      <c r="H57" s="362"/>
      <c r="I57" s="362"/>
      <c r="J57" s="362"/>
      <c r="K57" s="212"/>
    </row>
    <row r="58" spans="2:11" s="1" customFormat="1" ht="15" customHeight="1">
      <c r="B58" s="211"/>
      <c r="C58" s="216"/>
      <c r="D58" s="362" t="s">
        <v>1920</v>
      </c>
      <c r="E58" s="362"/>
      <c r="F58" s="362"/>
      <c r="G58" s="362"/>
      <c r="H58" s="362"/>
      <c r="I58" s="362"/>
      <c r="J58" s="362"/>
      <c r="K58" s="212"/>
    </row>
    <row r="59" spans="2:11" s="1" customFormat="1" ht="15" customHeight="1">
      <c r="B59" s="211"/>
      <c r="C59" s="216"/>
      <c r="D59" s="362" t="s">
        <v>1921</v>
      </c>
      <c r="E59" s="362"/>
      <c r="F59" s="362"/>
      <c r="G59" s="362"/>
      <c r="H59" s="362"/>
      <c r="I59" s="362"/>
      <c r="J59" s="362"/>
      <c r="K59" s="212"/>
    </row>
    <row r="60" spans="2:11" s="1" customFormat="1" ht="15" customHeight="1">
      <c r="B60" s="211"/>
      <c r="C60" s="216"/>
      <c r="D60" s="362" t="s">
        <v>1922</v>
      </c>
      <c r="E60" s="362"/>
      <c r="F60" s="362"/>
      <c r="G60" s="362"/>
      <c r="H60" s="362"/>
      <c r="I60" s="362"/>
      <c r="J60" s="362"/>
      <c r="K60" s="212"/>
    </row>
    <row r="61" spans="2:11" s="1" customFormat="1" ht="15" customHeight="1">
      <c r="B61" s="211"/>
      <c r="C61" s="216"/>
      <c r="D61" s="362" t="s">
        <v>1923</v>
      </c>
      <c r="E61" s="362"/>
      <c r="F61" s="362"/>
      <c r="G61" s="362"/>
      <c r="H61" s="362"/>
      <c r="I61" s="362"/>
      <c r="J61" s="362"/>
      <c r="K61" s="212"/>
    </row>
    <row r="62" spans="2:11" s="1" customFormat="1" ht="15" customHeight="1">
      <c r="B62" s="211"/>
      <c r="C62" s="216"/>
      <c r="D62" s="361" t="s">
        <v>1924</v>
      </c>
      <c r="E62" s="361"/>
      <c r="F62" s="361"/>
      <c r="G62" s="361"/>
      <c r="H62" s="361"/>
      <c r="I62" s="361"/>
      <c r="J62" s="361"/>
      <c r="K62" s="212"/>
    </row>
    <row r="63" spans="2:11" s="1" customFormat="1" ht="15" customHeight="1">
      <c r="B63" s="211"/>
      <c r="C63" s="216"/>
      <c r="D63" s="362" t="s">
        <v>1925</v>
      </c>
      <c r="E63" s="362"/>
      <c r="F63" s="362"/>
      <c r="G63" s="362"/>
      <c r="H63" s="362"/>
      <c r="I63" s="362"/>
      <c r="J63" s="362"/>
      <c r="K63" s="212"/>
    </row>
    <row r="64" spans="2:11" s="1" customFormat="1" ht="12.75" customHeight="1">
      <c r="B64" s="211"/>
      <c r="C64" s="216"/>
      <c r="D64" s="216"/>
      <c r="E64" s="219"/>
      <c r="F64" s="216"/>
      <c r="G64" s="216"/>
      <c r="H64" s="216"/>
      <c r="I64" s="216"/>
      <c r="J64" s="216"/>
      <c r="K64" s="212"/>
    </row>
    <row r="65" spans="2:11" s="1" customFormat="1" ht="15" customHeight="1">
      <c r="B65" s="211"/>
      <c r="C65" s="216"/>
      <c r="D65" s="362" t="s">
        <v>1926</v>
      </c>
      <c r="E65" s="362"/>
      <c r="F65" s="362"/>
      <c r="G65" s="362"/>
      <c r="H65" s="362"/>
      <c r="I65" s="362"/>
      <c r="J65" s="362"/>
      <c r="K65" s="212"/>
    </row>
    <row r="66" spans="2:11" s="1" customFormat="1" ht="15" customHeight="1">
      <c r="B66" s="211"/>
      <c r="C66" s="216"/>
      <c r="D66" s="361" t="s">
        <v>1927</v>
      </c>
      <c r="E66" s="361"/>
      <c r="F66" s="361"/>
      <c r="G66" s="361"/>
      <c r="H66" s="361"/>
      <c r="I66" s="361"/>
      <c r="J66" s="361"/>
      <c r="K66" s="212"/>
    </row>
    <row r="67" spans="2:11" s="1" customFormat="1" ht="15" customHeight="1">
      <c r="B67" s="211"/>
      <c r="C67" s="216"/>
      <c r="D67" s="362" t="s">
        <v>1928</v>
      </c>
      <c r="E67" s="362"/>
      <c r="F67" s="362"/>
      <c r="G67" s="362"/>
      <c r="H67" s="362"/>
      <c r="I67" s="362"/>
      <c r="J67" s="362"/>
      <c r="K67" s="212"/>
    </row>
    <row r="68" spans="2:11" s="1" customFormat="1" ht="15" customHeight="1">
      <c r="B68" s="211"/>
      <c r="C68" s="216"/>
      <c r="D68" s="362" t="s">
        <v>1929</v>
      </c>
      <c r="E68" s="362"/>
      <c r="F68" s="362"/>
      <c r="G68" s="362"/>
      <c r="H68" s="362"/>
      <c r="I68" s="362"/>
      <c r="J68" s="362"/>
      <c r="K68" s="212"/>
    </row>
    <row r="69" spans="2:11" s="1" customFormat="1" ht="15" customHeight="1">
      <c r="B69" s="211"/>
      <c r="C69" s="216"/>
      <c r="D69" s="362" t="s">
        <v>1930</v>
      </c>
      <c r="E69" s="362"/>
      <c r="F69" s="362"/>
      <c r="G69" s="362"/>
      <c r="H69" s="362"/>
      <c r="I69" s="362"/>
      <c r="J69" s="362"/>
      <c r="K69" s="212"/>
    </row>
    <row r="70" spans="2:11" s="1" customFormat="1" ht="15" customHeight="1">
      <c r="B70" s="211"/>
      <c r="C70" s="216"/>
      <c r="D70" s="362" t="s">
        <v>1931</v>
      </c>
      <c r="E70" s="362"/>
      <c r="F70" s="362"/>
      <c r="G70" s="362"/>
      <c r="H70" s="362"/>
      <c r="I70" s="362"/>
      <c r="J70" s="362"/>
      <c r="K70" s="212"/>
    </row>
    <row r="71" spans="2:11" s="1" customFormat="1" ht="12.75" customHeight="1">
      <c r="B71" s="220"/>
      <c r="C71" s="221"/>
      <c r="D71" s="221"/>
      <c r="E71" s="221"/>
      <c r="F71" s="221"/>
      <c r="G71" s="221"/>
      <c r="H71" s="221"/>
      <c r="I71" s="221"/>
      <c r="J71" s="221"/>
      <c r="K71" s="222"/>
    </row>
    <row r="72" spans="2:11" s="1" customFormat="1" ht="18.75" customHeight="1">
      <c r="B72" s="223"/>
      <c r="C72" s="223"/>
      <c r="D72" s="223"/>
      <c r="E72" s="223"/>
      <c r="F72" s="223"/>
      <c r="G72" s="223"/>
      <c r="H72" s="223"/>
      <c r="I72" s="223"/>
      <c r="J72" s="223"/>
      <c r="K72" s="224"/>
    </row>
    <row r="73" spans="2:11" s="1" customFormat="1" ht="18.75" customHeight="1">
      <c r="B73" s="224"/>
      <c r="C73" s="224"/>
      <c r="D73" s="224"/>
      <c r="E73" s="224"/>
      <c r="F73" s="224"/>
      <c r="G73" s="224"/>
      <c r="H73" s="224"/>
      <c r="I73" s="224"/>
      <c r="J73" s="224"/>
      <c r="K73" s="224"/>
    </row>
    <row r="74" spans="2:11" s="1" customFormat="1" ht="7.5" customHeight="1">
      <c r="B74" s="225"/>
      <c r="C74" s="226"/>
      <c r="D74" s="226"/>
      <c r="E74" s="226"/>
      <c r="F74" s="226"/>
      <c r="G74" s="226"/>
      <c r="H74" s="226"/>
      <c r="I74" s="226"/>
      <c r="J74" s="226"/>
      <c r="K74" s="227"/>
    </row>
    <row r="75" spans="2:11" s="1" customFormat="1" ht="45" customHeight="1">
      <c r="B75" s="228"/>
      <c r="C75" s="360" t="s">
        <v>1932</v>
      </c>
      <c r="D75" s="360"/>
      <c r="E75" s="360"/>
      <c r="F75" s="360"/>
      <c r="G75" s="360"/>
      <c r="H75" s="360"/>
      <c r="I75" s="360"/>
      <c r="J75" s="360"/>
      <c r="K75" s="229"/>
    </row>
    <row r="76" spans="2:11" s="1" customFormat="1" ht="17.25" customHeight="1">
      <c r="B76" s="228"/>
      <c r="C76" s="230" t="s">
        <v>1933</v>
      </c>
      <c r="D76" s="230"/>
      <c r="E76" s="230"/>
      <c r="F76" s="230" t="s">
        <v>1934</v>
      </c>
      <c r="G76" s="231"/>
      <c r="H76" s="230" t="s">
        <v>60</v>
      </c>
      <c r="I76" s="230" t="s">
        <v>63</v>
      </c>
      <c r="J76" s="230" t="s">
        <v>1935</v>
      </c>
      <c r="K76" s="229"/>
    </row>
    <row r="77" spans="2:11" s="1" customFormat="1" ht="17.25" customHeight="1">
      <c r="B77" s="228"/>
      <c r="C77" s="232" t="s">
        <v>1936</v>
      </c>
      <c r="D77" s="232"/>
      <c r="E77" s="232"/>
      <c r="F77" s="233" t="s">
        <v>1937</v>
      </c>
      <c r="G77" s="234"/>
      <c r="H77" s="232"/>
      <c r="I77" s="232"/>
      <c r="J77" s="232" t="s">
        <v>1938</v>
      </c>
      <c r="K77" s="229"/>
    </row>
    <row r="78" spans="2:11" s="1" customFormat="1" ht="5.25" customHeight="1">
      <c r="B78" s="228"/>
      <c r="C78" s="235"/>
      <c r="D78" s="235"/>
      <c r="E78" s="235"/>
      <c r="F78" s="235"/>
      <c r="G78" s="236"/>
      <c r="H78" s="235"/>
      <c r="I78" s="235"/>
      <c r="J78" s="235"/>
      <c r="K78" s="229"/>
    </row>
    <row r="79" spans="2:11" s="1" customFormat="1" ht="15" customHeight="1">
      <c r="B79" s="228"/>
      <c r="C79" s="217" t="s">
        <v>59</v>
      </c>
      <c r="D79" s="237"/>
      <c r="E79" s="237"/>
      <c r="F79" s="238" t="s">
        <v>1939</v>
      </c>
      <c r="G79" s="239"/>
      <c r="H79" s="217" t="s">
        <v>1940</v>
      </c>
      <c r="I79" s="217" t="s">
        <v>1941</v>
      </c>
      <c r="J79" s="217">
        <v>20</v>
      </c>
      <c r="K79" s="229"/>
    </row>
    <row r="80" spans="2:11" s="1" customFormat="1" ht="15" customHeight="1">
      <c r="B80" s="228"/>
      <c r="C80" s="217" t="s">
        <v>1942</v>
      </c>
      <c r="D80" s="217"/>
      <c r="E80" s="217"/>
      <c r="F80" s="238" t="s">
        <v>1939</v>
      </c>
      <c r="G80" s="239"/>
      <c r="H80" s="217" t="s">
        <v>1943</v>
      </c>
      <c r="I80" s="217" t="s">
        <v>1941</v>
      </c>
      <c r="J80" s="217">
        <v>120</v>
      </c>
      <c r="K80" s="229"/>
    </row>
    <row r="81" spans="2:11" s="1" customFormat="1" ht="15" customHeight="1">
      <c r="B81" s="240"/>
      <c r="C81" s="217" t="s">
        <v>1944</v>
      </c>
      <c r="D81" s="217"/>
      <c r="E81" s="217"/>
      <c r="F81" s="238" t="s">
        <v>1945</v>
      </c>
      <c r="G81" s="239"/>
      <c r="H81" s="217" t="s">
        <v>1946</v>
      </c>
      <c r="I81" s="217" t="s">
        <v>1941</v>
      </c>
      <c r="J81" s="217">
        <v>50</v>
      </c>
      <c r="K81" s="229"/>
    </row>
    <row r="82" spans="2:11" s="1" customFormat="1" ht="15" customHeight="1">
      <c r="B82" s="240"/>
      <c r="C82" s="217" t="s">
        <v>1947</v>
      </c>
      <c r="D82" s="217"/>
      <c r="E82" s="217"/>
      <c r="F82" s="238" t="s">
        <v>1939</v>
      </c>
      <c r="G82" s="239"/>
      <c r="H82" s="217" t="s">
        <v>1948</v>
      </c>
      <c r="I82" s="217" t="s">
        <v>1949</v>
      </c>
      <c r="J82" s="217"/>
      <c r="K82" s="229"/>
    </row>
    <row r="83" spans="2:11" s="1" customFormat="1" ht="15" customHeight="1">
      <c r="B83" s="240"/>
      <c r="C83" s="241" t="s">
        <v>1950</v>
      </c>
      <c r="D83" s="241"/>
      <c r="E83" s="241"/>
      <c r="F83" s="242" t="s">
        <v>1945</v>
      </c>
      <c r="G83" s="241"/>
      <c r="H83" s="241" t="s">
        <v>1951</v>
      </c>
      <c r="I83" s="241" t="s">
        <v>1941</v>
      </c>
      <c r="J83" s="241">
        <v>15</v>
      </c>
      <c r="K83" s="229"/>
    </row>
    <row r="84" spans="2:11" s="1" customFormat="1" ht="15" customHeight="1">
      <c r="B84" s="240"/>
      <c r="C84" s="241" t="s">
        <v>1952</v>
      </c>
      <c r="D84" s="241"/>
      <c r="E84" s="241"/>
      <c r="F84" s="242" t="s">
        <v>1945</v>
      </c>
      <c r="G84" s="241"/>
      <c r="H84" s="241" t="s">
        <v>1953</v>
      </c>
      <c r="I84" s="241" t="s">
        <v>1941</v>
      </c>
      <c r="J84" s="241">
        <v>15</v>
      </c>
      <c r="K84" s="229"/>
    </row>
    <row r="85" spans="2:11" s="1" customFormat="1" ht="15" customHeight="1">
      <c r="B85" s="240"/>
      <c r="C85" s="241" t="s">
        <v>1954</v>
      </c>
      <c r="D85" s="241"/>
      <c r="E85" s="241"/>
      <c r="F85" s="242" t="s">
        <v>1945</v>
      </c>
      <c r="G85" s="241"/>
      <c r="H85" s="241" t="s">
        <v>1955</v>
      </c>
      <c r="I85" s="241" t="s">
        <v>1941</v>
      </c>
      <c r="J85" s="241">
        <v>20</v>
      </c>
      <c r="K85" s="229"/>
    </row>
    <row r="86" spans="2:11" s="1" customFormat="1" ht="15" customHeight="1">
      <c r="B86" s="240"/>
      <c r="C86" s="241" t="s">
        <v>1956</v>
      </c>
      <c r="D86" s="241"/>
      <c r="E86" s="241"/>
      <c r="F86" s="242" t="s">
        <v>1945</v>
      </c>
      <c r="G86" s="241"/>
      <c r="H86" s="241" t="s">
        <v>1957</v>
      </c>
      <c r="I86" s="241" t="s">
        <v>1941</v>
      </c>
      <c r="J86" s="241">
        <v>20</v>
      </c>
      <c r="K86" s="229"/>
    </row>
    <row r="87" spans="2:11" s="1" customFormat="1" ht="15" customHeight="1">
      <c r="B87" s="240"/>
      <c r="C87" s="217" t="s">
        <v>1958</v>
      </c>
      <c r="D87" s="217"/>
      <c r="E87" s="217"/>
      <c r="F87" s="238" t="s">
        <v>1945</v>
      </c>
      <c r="G87" s="239"/>
      <c r="H87" s="217" t="s">
        <v>1959</v>
      </c>
      <c r="I87" s="217" t="s">
        <v>1941</v>
      </c>
      <c r="J87" s="217">
        <v>50</v>
      </c>
      <c r="K87" s="229"/>
    </row>
    <row r="88" spans="2:11" s="1" customFormat="1" ht="15" customHeight="1">
      <c r="B88" s="240"/>
      <c r="C88" s="217" t="s">
        <v>1960</v>
      </c>
      <c r="D88" s="217"/>
      <c r="E88" s="217"/>
      <c r="F88" s="238" t="s">
        <v>1945</v>
      </c>
      <c r="G88" s="239"/>
      <c r="H88" s="217" t="s">
        <v>1961</v>
      </c>
      <c r="I88" s="217" t="s">
        <v>1941</v>
      </c>
      <c r="J88" s="217">
        <v>20</v>
      </c>
      <c r="K88" s="229"/>
    </row>
    <row r="89" spans="2:11" s="1" customFormat="1" ht="15" customHeight="1">
      <c r="B89" s="240"/>
      <c r="C89" s="217" t="s">
        <v>1962</v>
      </c>
      <c r="D89" s="217"/>
      <c r="E89" s="217"/>
      <c r="F89" s="238" t="s">
        <v>1945</v>
      </c>
      <c r="G89" s="239"/>
      <c r="H89" s="217" t="s">
        <v>1963</v>
      </c>
      <c r="I89" s="217" t="s">
        <v>1941</v>
      </c>
      <c r="J89" s="217">
        <v>20</v>
      </c>
      <c r="K89" s="229"/>
    </row>
    <row r="90" spans="2:11" s="1" customFormat="1" ht="15" customHeight="1">
      <c r="B90" s="240"/>
      <c r="C90" s="217" t="s">
        <v>1964</v>
      </c>
      <c r="D90" s="217"/>
      <c r="E90" s="217"/>
      <c r="F90" s="238" t="s">
        <v>1945</v>
      </c>
      <c r="G90" s="239"/>
      <c r="H90" s="217" t="s">
        <v>1965</v>
      </c>
      <c r="I90" s="217" t="s">
        <v>1941</v>
      </c>
      <c r="J90" s="217">
        <v>50</v>
      </c>
      <c r="K90" s="229"/>
    </row>
    <row r="91" spans="2:11" s="1" customFormat="1" ht="15" customHeight="1">
      <c r="B91" s="240"/>
      <c r="C91" s="217" t="s">
        <v>1966</v>
      </c>
      <c r="D91" s="217"/>
      <c r="E91" s="217"/>
      <c r="F91" s="238" t="s">
        <v>1945</v>
      </c>
      <c r="G91" s="239"/>
      <c r="H91" s="217" t="s">
        <v>1966</v>
      </c>
      <c r="I91" s="217" t="s">
        <v>1941</v>
      </c>
      <c r="J91" s="217">
        <v>50</v>
      </c>
      <c r="K91" s="229"/>
    </row>
    <row r="92" spans="2:11" s="1" customFormat="1" ht="15" customHeight="1">
      <c r="B92" s="240"/>
      <c r="C92" s="217" t="s">
        <v>1967</v>
      </c>
      <c r="D92" s="217"/>
      <c r="E92" s="217"/>
      <c r="F92" s="238" t="s">
        <v>1945</v>
      </c>
      <c r="G92" s="239"/>
      <c r="H92" s="217" t="s">
        <v>1968</v>
      </c>
      <c r="I92" s="217" t="s">
        <v>1941</v>
      </c>
      <c r="J92" s="217">
        <v>255</v>
      </c>
      <c r="K92" s="229"/>
    </row>
    <row r="93" spans="2:11" s="1" customFormat="1" ht="15" customHeight="1">
      <c r="B93" s="240"/>
      <c r="C93" s="217" t="s">
        <v>1969</v>
      </c>
      <c r="D93" s="217"/>
      <c r="E93" s="217"/>
      <c r="F93" s="238" t="s">
        <v>1939</v>
      </c>
      <c r="G93" s="239"/>
      <c r="H93" s="217" t="s">
        <v>1970</v>
      </c>
      <c r="I93" s="217" t="s">
        <v>1971</v>
      </c>
      <c r="J93" s="217"/>
      <c r="K93" s="229"/>
    </row>
    <row r="94" spans="2:11" s="1" customFormat="1" ht="15" customHeight="1">
      <c r="B94" s="240"/>
      <c r="C94" s="217" t="s">
        <v>1972</v>
      </c>
      <c r="D94" s="217"/>
      <c r="E94" s="217"/>
      <c r="F94" s="238" t="s">
        <v>1939</v>
      </c>
      <c r="G94" s="239"/>
      <c r="H94" s="217" t="s">
        <v>1973</v>
      </c>
      <c r="I94" s="217" t="s">
        <v>1974</v>
      </c>
      <c r="J94" s="217"/>
      <c r="K94" s="229"/>
    </row>
    <row r="95" spans="2:11" s="1" customFormat="1" ht="15" customHeight="1">
      <c r="B95" s="240"/>
      <c r="C95" s="217" t="s">
        <v>1975</v>
      </c>
      <c r="D95" s="217"/>
      <c r="E95" s="217"/>
      <c r="F95" s="238" t="s">
        <v>1939</v>
      </c>
      <c r="G95" s="239"/>
      <c r="H95" s="217" t="s">
        <v>1975</v>
      </c>
      <c r="I95" s="217" t="s">
        <v>1974</v>
      </c>
      <c r="J95" s="217"/>
      <c r="K95" s="229"/>
    </row>
    <row r="96" spans="2:11" s="1" customFormat="1" ht="15" customHeight="1">
      <c r="B96" s="240"/>
      <c r="C96" s="217" t="s">
        <v>44</v>
      </c>
      <c r="D96" s="217"/>
      <c r="E96" s="217"/>
      <c r="F96" s="238" t="s">
        <v>1939</v>
      </c>
      <c r="G96" s="239"/>
      <c r="H96" s="217" t="s">
        <v>1976</v>
      </c>
      <c r="I96" s="217" t="s">
        <v>1974</v>
      </c>
      <c r="J96" s="217"/>
      <c r="K96" s="229"/>
    </row>
    <row r="97" spans="2:11" s="1" customFormat="1" ht="15" customHeight="1">
      <c r="B97" s="240"/>
      <c r="C97" s="217" t="s">
        <v>54</v>
      </c>
      <c r="D97" s="217"/>
      <c r="E97" s="217"/>
      <c r="F97" s="238" t="s">
        <v>1939</v>
      </c>
      <c r="G97" s="239"/>
      <c r="H97" s="217" t="s">
        <v>1977</v>
      </c>
      <c r="I97" s="217" t="s">
        <v>1974</v>
      </c>
      <c r="J97" s="217"/>
      <c r="K97" s="229"/>
    </row>
    <row r="98" spans="2:11" s="1" customFormat="1" ht="15" customHeight="1">
      <c r="B98" s="243"/>
      <c r="C98" s="244"/>
      <c r="D98" s="244"/>
      <c r="E98" s="244"/>
      <c r="F98" s="244"/>
      <c r="G98" s="244"/>
      <c r="H98" s="244"/>
      <c r="I98" s="244"/>
      <c r="J98" s="244"/>
      <c r="K98" s="245"/>
    </row>
    <row r="99" spans="2:11" s="1" customFormat="1" ht="18.75" customHeight="1">
      <c r="B99" s="246"/>
      <c r="C99" s="247"/>
      <c r="D99" s="247"/>
      <c r="E99" s="247"/>
      <c r="F99" s="247"/>
      <c r="G99" s="247"/>
      <c r="H99" s="247"/>
      <c r="I99" s="247"/>
      <c r="J99" s="247"/>
      <c r="K99" s="246"/>
    </row>
    <row r="100" spans="2:11" s="1" customFormat="1" ht="18.75" customHeight="1">
      <c r="B100" s="224"/>
      <c r="C100" s="224"/>
      <c r="D100" s="224"/>
      <c r="E100" s="224"/>
      <c r="F100" s="224"/>
      <c r="G100" s="224"/>
      <c r="H100" s="224"/>
      <c r="I100" s="224"/>
      <c r="J100" s="224"/>
      <c r="K100" s="224"/>
    </row>
    <row r="101" spans="2:11" s="1" customFormat="1" ht="7.5" customHeight="1">
      <c r="B101" s="225"/>
      <c r="C101" s="226"/>
      <c r="D101" s="226"/>
      <c r="E101" s="226"/>
      <c r="F101" s="226"/>
      <c r="G101" s="226"/>
      <c r="H101" s="226"/>
      <c r="I101" s="226"/>
      <c r="J101" s="226"/>
      <c r="K101" s="227"/>
    </row>
    <row r="102" spans="2:11" s="1" customFormat="1" ht="45" customHeight="1">
      <c r="B102" s="228"/>
      <c r="C102" s="360" t="s">
        <v>1978</v>
      </c>
      <c r="D102" s="360"/>
      <c r="E102" s="360"/>
      <c r="F102" s="360"/>
      <c r="G102" s="360"/>
      <c r="H102" s="360"/>
      <c r="I102" s="360"/>
      <c r="J102" s="360"/>
      <c r="K102" s="229"/>
    </row>
    <row r="103" spans="2:11" s="1" customFormat="1" ht="17.25" customHeight="1">
      <c r="B103" s="228"/>
      <c r="C103" s="230" t="s">
        <v>1933</v>
      </c>
      <c r="D103" s="230"/>
      <c r="E103" s="230"/>
      <c r="F103" s="230" t="s">
        <v>1934</v>
      </c>
      <c r="G103" s="231"/>
      <c r="H103" s="230" t="s">
        <v>60</v>
      </c>
      <c r="I103" s="230" t="s">
        <v>63</v>
      </c>
      <c r="J103" s="230" t="s">
        <v>1935</v>
      </c>
      <c r="K103" s="229"/>
    </row>
    <row r="104" spans="2:11" s="1" customFormat="1" ht="17.25" customHeight="1">
      <c r="B104" s="228"/>
      <c r="C104" s="232" t="s">
        <v>1936</v>
      </c>
      <c r="D104" s="232"/>
      <c r="E104" s="232"/>
      <c r="F104" s="233" t="s">
        <v>1937</v>
      </c>
      <c r="G104" s="234"/>
      <c r="H104" s="232"/>
      <c r="I104" s="232"/>
      <c r="J104" s="232" t="s">
        <v>1938</v>
      </c>
      <c r="K104" s="229"/>
    </row>
    <row r="105" spans="2:11" s="1" customFormat="1" ht="5.25" customHeight="1">
      <c r="B105" s="228"/>
      <c r="C105" s="230"/>
      <c r="D105" s="230"/>
      <c r="E105" s="230"/>
      <c r="F105" s="230"/>
      <c r="G105" s="248"/>
      <c r="H105" s="230"/>
      <c r="I105" s="230"/>
      <c r="J105" s="230"/>
      <c r="K105" s="229"/>
    </row>
    <row r="106" spans="2:11" s="1" customFormat="1" ht="15" customHeight="1">
      <c r="B106" s="228"/>
      <c r="C106" s="217" t="s">
        <v>59</v>
      </c>
      <c r="D106" s="237"/>
      <c r="E106" s="237"/>
      <c r="F106" s="238" t="s">
        <v>1939</v>
      </c>
      <c r="G106" s="217"/>
      <c r="H106" s="217" t="s">
        <v>1979</v>
      </c>
      <c r="I106" s="217" t="s">
        <v>1941</v>
      </c>
      <c r="J106" s="217">
        <v>20</v>
      </c>
      <c r="K106" s="229"/>
    </row>
    <row r="107" spans="2:11" s="1" customFormat="1" ht="15" customHeight="1">
      <c r="B107" s="228"/>
      <c r="C107" s="217" t="s">
        <v>1942</v>
      </c>
      <c r="D107" s="217"/>
      <c r="E107" s="217"/>
      <c r="F107" s="238" t="s">
        <v>1939</v>
      </c>
      <c r="G107" s="217"/>
      <c r="H107" s="217" t="s">
        <v>1979</v>
      </c>
      <c r="I107" s="217" t="s">
        <v>1941</v>
      </c>
      <c r="J107" s="217">
        <v>120</v>
      </c>
      <c r="K107" s="229"/>
    </row>
    <row r="108" spans="2:11" s="1" customFormat="1" ht="15" customHeight="1">
      <c r="B108" s="240"/>
      <c r="C108" s="217" t="s">
        <v>1944</v>
      </c>
      <c r="D108" s="217"/>
      <c r="E108" s="217"/>
      <c r="F108" s="238" t="s">
        <v>1945</v>
      </c>
      <c r="G108" s="217"/>
      <c r="H108" s="217" t="s">
        <v>1979</v>
      </c>
      <c r="I108" s="217" t="s">
        <v>1941</v>
      </c>
      <c r="J108" s="217">
        <v>50</v>
      </c>
      <c r="K108" s="229"/>
    </row>
    <row r="109" spans="2:11" s="1" customFormat="1" ht="15" customHeight="1">
      <c r="B109" s="240"/>
      <c r="C109" s="217" t="s">
        <v>1947</v>
      </c>
      <c r="D109" s="217"/>
      <c r="E109" s="217"/>
      <c r="F109" s="238" t="s">
        <v>1939</v>
      </c>
      <c r="G109" s="217"/>
      <c r="H109" s="217" t="s">
        <v>1979</v>
      </c>
      <c r="I109" s="217" t="s">
        <v>1949</v>
      </c>
      <c r="J109" s="217"/>
      <c r="K109" s="229"/>
    </row>
    <row r="110" spans="2:11" s="1" customFormat="1" ht="15" customHeight="1">
      <c r="B110" s="240"/>
      <c r="C110" s="217" t="s">
        <v>1958</v>
      </c>
      <c r="D110" s="217"/>
      <c r="E110" s="217"/>
      <c r="F110" s="238" t="s">
        <v>1945</v>
      </c>
      <c r="G110" s="217"/>
      <c r="H110" s="217" t="s">
        <v>1979</v>
      </c>
      <c r="I110" s="217" t="s">
        <v>1941</v>
      </c>
      <c r="J110" s="217">
        <v>50</v>
      </c>
      <c r="K110" s="229"/>
    </row>
    <row r="111" spans="2:11" s="1" customFormat="1" ht="15" customHeight="1">
      <c r="B111" s="240"/>
      <c r="C111" s="217" t="s">
        <v>1966</v>
      </c>
      <c r="D111" s="217"/>
      <c r="E111" s="217"/>
      <c r="F111" s="238" t="s">
        <v>1945</v>
      </c>
      <c r="G111" s="217"/>
      <c r="H111" s="217" t="s">
        <v>1979</v>
      </c>
      <c r="I111" s="217" t="s">
        <v>1941</v>
      </c>
      <c r="J111" s="217">
        <v>50</v>
      </c>
      <c r="K111" s="229"/>
    </row>
    <row r="112" spans="2:11" s="1" customFormat="1" ht="15" customHeight="1">
      <c r="B112" s="240"/>
      <c r="C112" s="217" t="s">
        <v>1964</v>
      </c>
      <c r="D112" s="217"/>
      <c r="E112" s="217"/>
      <c r="F112" s="238" t="s">
        <v>1945</v>
      </c>
      <c r="G112" s="217"/>
      <c r="H112" s="217" t="s">
        <v>1979</v>
      </c>
      <c r="I112" s="217" t="s">
        <v>1941</v>
      </c>
      <c r="J112" s="217">
        <v>50</v>
      </c>
      <c r="K112" s="229"/>
    </row>
    <row r="113" spans="2:11" s="1" customFormat="1" ht="15" customHeight="1">
      <c r="B113" s="240"/>
      <c r="C113" s="217" t="s">
        <v>59</v>
      </c>
      <c r="D113" s="217"/>
      <c r="E113" s="217"/>
      <c r="F113" s="238" t="s">
        <v>1939</v>
      </c>
      <c r="G113" s="217"/>
      <c r="H113" s="217" t="s">
        <v>1980</v>
      </c>
      <c r="I113" s="217" t="s">
        <v>1941</v>
      </c>
      <c r="J113" s="217">
        <v>20</v>
      </c>
      <c r="K113" s="229"/>
    </row>
    <row r="114" spans="2:11" s="1" customFormat="1" ht="15" customHeight="1">
      <c r="B114" s="240"/>
      <c r="C114" s="217" t="s">
        <v>1981</v>
      </c>
      <c r="D114" s="217"/>
      <c r="E114" s="217"/>
      <c r="F114" s="238" t="s">
        <v>1939</v>
      </c>
      <c r="G114" s="217"/>
      <c r="H114" s="217" t="s">
        <v>1982</v>
      </c>
      <c r="I114" s="217" t="s">
        <v>1941</v>
      </c>
      <c r="J114" s="217">
        <v>120</v>
      </c>
      <c r="K114" s="229"/>
    </row>
    <row r="115" spans="2:11" s="1" customFormat="1" ht="15" customHeight="1">
      <c r="B115" s="240"/>
      <c r="C115" s="217" t="s">
        <v>44</v>
      </c>
      <c r="D115" s="217"/>
      <c r="E115" s="217"/>
      <c r="F115" s="238" t="s">
        <v>1939</v>
      </c>
      <c r="G115" s="217"/>
      <c r="H115" s="217" t="s">
        <v>1983</v>
      </c>
      <c r="I115" s="217" t="s">
        <v>1974</v>
      </c>
      <c r="J115" s="217"/>
      <c r="K115" s="229"/>
    </row>
    <row r="116" spans="2:11" s="1" customFormat="1" ht="15" customHeight="1">
      <c r="B116" s="240"/>
      <c r="C116" s="217" t="s">
        <v>54</v>
      </c>
      <c r="D116" s="217"/>
      <c r="E116" s="217"/>
      <c r="F116" s="238" t="s">
        <v>1939</v>
      </c>
      <c r="G116" s="217"/>
      <c r="H116" s="217" t="s">
        <v>1984</v>
      </c>
      <c r="I116" s="217" t="s">
        <v>1974</v>
      </c>
      <c r="J116" s="217"/>
      <c r="K116" s="229"/>
    </row>
    <row r="117" spans="2:11" s="1" customFormat="1" ht="15" customHeight="1">
      <c r="B117" s="240"/>
      <c r="C117" s="217" t="s">
        <v>63</v>
      </c>
      <c r="D117" s="217"/>
      <c r="E117" s="217"/>
      <c r="F117" s="238" t="s">
        <v>1939</v>
      </c>
      <c r="G117" s="217"/>
      <c r="H117" s="217" t="s">
        <v>1985</v>
      </c>
      <c r="I117" s="217" t="s">
        <v>1986</v>
      </c>
      <c r="J117" s="217"/>
      <c r="K117" s="229"/>
    </row>
    <row r="118" spans="2:11" s="1" customFormat="1" ht="15" customHeight="1">
      <c r="B118" s="243"/>
      <c r="C118" s="249"/>
      <c r="D118" s="249"/>
      <c r="E118" s="249"/>
      <c r="F118" s="249"/>
      <c r="G118" s="249"/>
      <c r="H118" s="249"/>
      <c r="I118" s="249"/>
      <c r="J118" s="249"/>
      <c r="K118" s="245"/>
    </row>
    <row r="119" spans="2:11" s="1" customFormat="1" ht="18.75" customHeight="1">
      <c r="B119" s="250"/>
      <c r="C119" s="251"/>
      <c r="D119" s="251"/>
      <c r="E119" s="251"/>
      <c r="F119" s="252"/>
      <c r="G119" s="251"/>
      <c r="H119" s="251"/>
      <c r="I119" s="251"/>
      <c r="J119" s="251"/>
      <c r="K119" s="250"/>
    </row>
    <row r="120" spans="2:11" s="1" customFormat="1" ht="18.75" customHeight="1">
      <c r="B120" s="224"/>
      <c r="C120" s="224"/>
      <c r="D120" s="224"/>
      <c r="E120" s="224"/>
      <c r="F120" s="224"/>
      <c r="G120" s="224"/>
      <c r="H120" s="224"/>
      <c r="I120" s="224"/>
      <c r="J120" s="224"/>
      <c r="K120" s="224"/>
    </row>
    <row r="121" spans="2:11" s="1" customFormat="1" ht="7.5" customHeight="1">
      <c r="B121" s="253"/>
      <c r="C121" s="254"/>
      <c r="D121" s="254"/>
      <c r="E121" s="254"/>
      <c r="F121" s="254"/>
      <c r="G121" s="254"/>
      <c r="H121" s="254"/>
      <c r="I121" s="254"/>
      <c r="J121" s="254"/>
      <c r="K121" s="255"/>
    </row>
    <row r="122" spans="2:11" s="1" customFormat="1" ht="45" customHeight="1">
      <c r="B122" s="256"/>
      <c r="C122" s="358" t="s">
        <v>1987</v>
      </c>
      <c r="D122" s="358"/>
      <c r="E122" s="358"/>
      <c r="F122" s="358"/>
      <c r="G122" s="358"/>
      <c r="H122" s="358"/>
      <c r="I122" s="358"/>
      <c r="J122" s="358"/>
      <c r="K122" s="257"/>
    </row>
    <row r="123" spans="2:11" s="1" customFormat="1" ht="17.25" customHeight="1">
      <c r="B123" s="258"/>
      <c r="C123" s="230" t="s">
        <v>1933</v>
      </c>
      <c r="D123" s="230"/>
      <c r="E123" s="230"/>
      <c r="F123" s="230" t="s">
        <v>1934</v>
      </c>
      <c r="G123" s="231"/>
      <c r="H123" s="230" t="s">
        <v>60</v>
      </c>
      <c r="I123" s="230" t="s">
        <v>63</v>
      </c>
      <c r="J123" s="230" t="s">
        <v>1935</v>
      </c>
      <c r="K123" s="259"/>
    </row>
    <row r="124" spans="2:11" s="1" customFormat="1" ht="17.25" customHeight="1">
      <c r="B124" s="258"/>
      <c r="C124" s="232" t="s">
        <v>1936</v>
      </c>
      <c r="D124" s="232"/>
      <c r="E124" s="232"/>
      <c r="F124" s="233" t="s">
        <v>1937</v>
      </c>
      <c r="G124" s="234"/>
      <c r="H124" s="232"/>
      <c r="I124" s="232"/>
      <c r="J124" s="232" t="s">
        <v>1938</v>
      </c>
      <c r="K124" s="259"/>
    </row>
    <row r="125" spans="2:11" s="1" customFormat="1" ht="5.25" customHeight="1">
      <c r="B125" s="260"/>
      <c r="C125" s="235"/>
      <c r="D125" s="235"/>
      <c r="E125" s="235"/>
      <c r="F125" s="235"/>
      <c r="G125" s="261"/>
      <c r="H125" s="235"/>
      <c r="I125" s="235"/>
      <c r="J125" s="235"/>
      <c r="K125" s="262"/>
    </row>
    <row r="126" spans="2:11" s="1" customFormat="1" ht="15" customHeight="1">
      <c r="B126" s="260"/>
      <c r="C126" s="217" t="s">
        <v>1942</v>
      </c>
      <c r="D126" s="237"/>
      <c r="E126" s="237"/>
      <c r="F126" s="238" t="s">
        <v>1939</v>
      </c>
      <c r="G126" s="217"/>
      <c r="H126" s="217" t="s">
        <v>1979</v>
      </c>
      <c r="I126" s="217" t="s">
        <v>1941</v>
      </c>
      <c r="J126" s="217">
        <v>120</v>
      </c>
      <c r="K126" s="263"/>
    </row>
    <row r="127" spans="2:11" s="1" customFormat="1" ht="15" customHeight="1">
      <c r="B127" s="260"/>
      <c r="C127" s="217" t="s">
        <v>1988</v>
      </c>
      <c r="D127" s="217"/>
      <c r="E127" s="217"/>
      <c r="F127" s="238" t="s">
        <v>1939</v>
      </c>
      <c r="G127" s="217"/>
      <c r="H127" s="217" t="s">
        <v>1989</v>
      </c>
      <c r="I127" s="217" t="s">
        <v>1941</v>
      </c>
      <c r="J127" s="217" t="s">
        <v>1990</v>
      </c>
      <c r="K127" s="263"/>
    </row>
    <row r="128" spans="2:11" s="1" customFormat="1" ht="15" customHeight="1">
      <c r="B128" s="260"/>
      <c r="C128" s="217" t="s">
        <v>1887</v>
      </c>
      <c r="D128" s="217"/>
      <c r="E128" s="217"/>
      <c r="F128" s="238" t="s">
        <v>1939</v>
      </c>
      <c r="G128" s="217"/>
      <c r="H128" s="217" t="s">
        <v>1991</v>
      </c>
      <c r="I128" s="217" t="s">
        <v>1941</v>
      </c>
      <c r="J128" s="217" t="s">
        <v>1990</v>
      </c>
      <c r="K128" s="263"/>
    </row>
    <row r="129" spans="2:11" s="1" customFormat="1" ht="15" customHeight="1">
      <c r="B129" s="260"/>
      <c r="C129" s="217" t="s">
        <v>1950</v>
      </c>
      <c r="D129" s="217"/>
      <c r="E129" s="217"/>
      <c r="F129" s="238" t="s">
        <v>1945</v>
      </c>
      <c r="G129" s="217"/>
      <c r="H129" s="217" t="s">
        <v>1951</v>
      </c>
      <c r="I129" s="217" t="s">
        <v>1941</v>
      </c>
      <c r="J129" s="217">
        <v>15</v>
      </c>
      <c r="K129" s="263"/>
    </row>
    <row r="130" spans="2:11" s="1" customFormat="1" ht="15" customHeight="1">
      <c r="B130" s="260"/>
      <c r="C130" s="241" t="s">
        <v>1952</v>
      </c>
      <c r="D130" s="241"/>
      <c r="E130" s="241"/>
      <c r="F130" s="242" t="s">
        <v>1945</v>
      </c>
      <c r="G130" s="241"/>
      <c r="H130" s="241" t="s">
        <v>1953</v>
      </c>
      <c r="I130" s="241" t="s">
        <v>1941</v>
      </c>
      <c r="J130" s="241">
        <v>15</v>
      </c>
      <c r="K130" s="263"/>
    </row>
    <row r="131" spans="2:11" s="1" customFormat="1" ht="15" customHeight="1">
      <c r="B131" s="260"/>
      <c r="C131" s="241" t="s">
        <v>1954</v>
      </c>
      <c r="D131" s="241"/>
      <c r="E131" s="241"/>
      <c r="F131" s="242" t="s">
        <v>1945</v>
      </c>
      <c r="G131" s="241"/>
      <c r="H131" s="241" t="s">
        <v>1955</v>
      </c>
      <c r="I131" s="241" t="s">
        <v>1941</v>
      </c>
      <c r="J131" s="241">
        <v>20</v>
      </c>
      <c r="K131" s="263"/>
    </row>
    <row r="132" spans="2:11" s="1" customFormat="1" ht="15" customHeight="1">
      <c r="B132" s="260"/>
      <c r="C132" s="241" t="s">
        <v>1956</v>
      </c>
      <c r="D132" s="241"/>
      <c r="E132" s="241"/>
      <c r="F132" s="242" t="s">
        <v>1945</v>
      </c>
      <c r="G132" s="241"/>
      <c r="H132" s="241" t="s">
        <v>1957</v>
      </c>
      <c r="I132" s="241" t="s">
        <v>1941</v>
      </c>
      <c r="J132" s="241">
        <v>20</v>
      </c>
      <c r="K132" s="263"/>
    </row>
    <row r="133" spans="2:11" s="1" customFormat="1" ht="15" customHeight="1">
      <c r="B133" s="260"/>
      <c r="C133" s="217" t="s">
        <v>1944</v>
      </c>
      <c r="D133" s="217"/>
      <c r="E133" s="217"/>
      <c r="F133" s="238" t="s">
        <v>1945</v>
      </c>
      <c r="G133" s="217"/>
      <c r="H133" s="217" t="s">
        <v>1979</v>
      </c>
      <c r="I133" s="217" t="s">
        <v>1941</v>
      </c>
      <c r="J133" s="217">
        <v>50</v>
      </c>
      <c r="K133" s="263"/>
    </row>
    <row r="134" spans="2:11" s="1" customFormat="1" ht="15" customHeight="1">
      <c r="B134" s="260"/>
      <c r="C134" s="217" t="s">
        <v>1958</v>
      </c>
      <c r="D134" s="217"/>
      <c r="E134" s="217"/>
      <c r="F134" s="238" t="s">
        <v>1945</v>
      </c>
      <c r="G134" s="217"/>
      <c r="H134" s="217" t="s">
        <v>1979</v>
      </c>
      <c r="I134" s="217" t="s">
        <v>1941</v>
      </c>
      <c r="J134" s="217">
        <v>50</v>
      </c>
      <c r="K134" s="263"/>
    </row>
    <row r="135" spans="2:11" s="1" customFormat="1" ht="15" customHeight="1">
      <c r="B135" s="260"/>
      <c r="C135" s="217" t="s">
        <v>1964</v>
      </c>
      <c r="D135" s="217"/>
      <c r="E135" s="217"/>
      <c r="F135" s="238" t="s">
        <v>1945</v>
      </c>
      <c r="G135" s="217"/>
      <c r="H135" s="217" t="s">
        <v>1979</v>
      </c>
      <c r="I135" s="217" t="s">
        <v>1941</v>
      </c>
      <c r="J135" s="217">
        <v>50</v>
      </c>
      <c r="K135" s="263"/>
    </row>
    <row r="136" spans="2:11" s="1" customFormat="1" ht="15" customHeight="1">
      <c r="B136" s="260"/>
      <c r="C136" s="217" t="s">
        <v>1966</v>
      </c>
      <c r="D136" s="217"/>
      <c r="E136" s="217"/>
      <c r="F136" s="238" t="s">
        <v>1945</v>
      </c>
      <c r="G136" s="217"/>
      <c r="H136" s="217" t="s">
        <v>1979</v>
      </c>
      <c r="I136" s="217" t="s">
        <v>1941</v>
      </c>
      <c r="J136" s="217">
        <v>50</v>
      </c>
      <c r="K136" s="263"/>
    </row>
    <row r="137" spans="2:11" s="1" customFormat="1" ht="15" customHeight="1">
      <c r="B137" s="260"/>
      <c r="C137" s="217" t="s">
        <v>1967</v>
      </c>
      <c r="D137" s="217"/>
      <c r="E137" s="217"/>
      <c r="F137" s="238" t="s">
        <v>1945</v>
      </c>
      <c r="G137" s="217"/>
      <c r="H137" s="217" t="s">
        <v>1992</v>
      </c>
      <c r="I137" s="217" t="s">
        <v>1941</v>
      </c>
      <c r="J137" s="217">
        <v>255</v>
      </c>
      <c r="K137" s="263"/>
    </row>
    <row r="138" spans="2:11" s="1" customFormat="1" ht="15" customHeight="1">
      <c r="B138" s="260"/>
      <c r="C138" s="217" t="s">
        <v>1969</v>
      </c>
      <c r="D138" s="217"/>
      <c r="E138" s="217"/>
      <c r="F138" s="238" t="s">
        <v>1939</v>
      </c>
      <c r="G138" s="217"/>
      <c r="H138" s="217" t="s">
        <v>1993</v>
      </c>
      <c r="I138" s="217" t="s">
        <v>1971</v>
      </c>
      <c r="J138" s="217"/>
      <c r="K138" s="263"/>
    </row>
    <row r="139" spans="2:11" s="1" customFormat="1" ht="15" customHeight="1">
      <c r="B139" s="260"/>
      <c r="C139" s="217" t="s">
        <v>1972</v>
      </c>
      <c r="D139" s="217"/>
      <c r="E139" s="217"/>
      <c r="F139" s="238" t="s">
        <v>1939</v>
      </c>
      <c r="G139" s="217"/>
      <c r="H139" s="217" t="s">
        <v>1994</v>
      </c>
      <c r="I139" s="217" t="s">
        <v>1974</v>
      </c>
      <c r="J139" s="217"/>
      <c r="K139" s="263"/>
    </row>
    <row r="140" spans="2:11" s="1" customFormat="1" ht="15" customHeight="1">
      <c r="B140" s="260"/>
      <c r="C140" s="217" t="s">
        <v>1975</v>
      </c>
      <c r="D140" s="217"/>
      <c r="E140" s="217"/>
      <c r="F140" s="238" t="s">
        <v>1939</v>
      </c>
      <c r="G140" s="217"/>
      <c r="H140" s="217" t="s">
        <v>1975</v>
      </c>
      <c r="I140" s="217" t="s">
        <v>1974</v>
      </c>
      <c r="J140" s="217"/>
      <c r="K140" s="263"/>
    </row>
    <row r="141" spans="2:11" s="1" customFormat="1" ht="15" customHeight="1">
      <c r="B141" s="260"/>
      <c r="C141" s="217" t="s">
        <v>44</v>
      </c>
      <c r="D141" s="217"/>
      <c r="E141" s="217"/>
      <c r="F141" s="238" t="s">
        <v>1939</v>
      </c>
      <c r="G141" s="217"/>
      <c r="H141" s="217" t="s">
        <v>1995</v>
      </c>
      <c r="I141" s="217" t="s">
        <v>1974</v>
      </c>
      <c r="J141" s="217"/>
      <c r="K141" s="263"/>
    </row>
    <row r="142" spans="2:11" s="1" customFormat="1" ht="15" customHeight="1">
      <c r="B142" s="260"/>
      <c r="C142" s="217" t="s">
        <v>1996</v>
      </c>
      <c r="D142" s="217"/>
      <c r="E142" s="217"/>
      <c r="F142" s="238" t="s">
        <v>1939</v>
      </c>
      <c r="G142" s="217"/>
      <c r="H142" s="217" t="s">
        <v>1997</v>
      </c>
      <c r="I142" s="217" t="s">
        <v>1974</v>
      </c>
      <c r="J142" s="217"/>
      <c r="K142" s="263"/>
    </row>
    <row r="143" spans="2:11" s="1" customFormat="1" ht="15" customHeight="1">
      <c r="B143" s="264"/>
      <c r="C143" s="265"/>
      <c r="D143" s="265"/>
      <c r="E143" s="265"/>
      <c r="F143" s="265"/>
      <c r="G143" s="265"/>
      <c r="H143" s="265"/>
      <c r="I143" s="265"/>
      <c r="J143" s="265"/>
      <c r="K143" s="266"/>
    </row>
    <row r="144" spans="2:11" s="1" customFormat="1" ht="18.75" customHeight="1">
      <c r="B144" s="251"/>
      <c r="C144" s="251"/>
      <c r="D144" s="251"/>
      <c r="E144" s="251"/>
      <c r="F144" s="252"/>
      <c r="G144" s="251"/>
      <c r="H144" s="251"/>
      <c r="I144" s="251"/>
      <c r="J144" s="251"/>
      <c r="K144" s="251"/>
    </row>
    <row r="145" spans="2:11" s="1" customFormat="1" ht="18.75" customHeight="1">
      <c r="B145" s="224"/>
      <c r="C145" s="224"/>
      <c r="D145" s="224"/>
      <c r="E145" s="224"/>
      <c r="F145" s="224"/>
      <c r="G145" s="224"/>
      <c r="H145" s="224"/>
      <c r="I145" s="224"/>
      <c r="J145" s="224"/>
      <c r="K145" s="224"/>
    </row>
    <row r="146" spans="2:11" s="1" customFormat="1" ht="7.5" customHeight="1">
      <c r="B146" s="225"/>
      <c r="C146" s="226"/>
      <c r="D146" s="226"/>
      <c r="E146" s="226"/>
      <c r="F146" s="226"/>
      <c r="G146" s="226"/>
      <c r="H146" s="226"/>
      <c r="I146" s="226"/>
      <c r="J146" s="226"/>
      <c r="K146" s="227"/>
    </row>
    <row r="147" spans="2:11" s="1" customFormat="1" ht="45" customHeight="1">
      <c r="B147" s="228"/>
      <c r="C147" s="360" t="s">
        <v>1998</v>
      </c>
      <c r="D147" s="360"/>
      <c r="E147" s="360"/>
      <c r="F147" s="360"/>
      <c r="G147" s="360"/>
      <c r="H147" s="360"/>
      <c r="I147" s="360"/>
      <c r="J147" s="360"/>
      <c r="K147" s="229"/>
    </row>
    <row r="148" spans="2:11" s="1" customFormat="1" ht="17.25" customHeight="1">
      <c r="B148" s="228"/>
      <c r="C148" s="230" t="s">
        <v>1933</v>
      </c>
      <c r="D148" s="230"/>
      <c r="E148" s="230"/>
      <c r="F148" s="230" t="s">
        <v>1934</v>
      </c>
      <c r="G148" s="231"/>
      <c r="H148" s="230" t="s">
        <v>60</v>
      </c>
      <c r="I148" s="230" t="s">
        <v>63</v>
      </c>
      <c r="J148" s="230" t="s">
        <v>1935</v>
      </c>
      <c r="K148" s="229"/>
    </row>
    <row r="149" spans="2:11" s="1" customFormat="1" ht="17.25" customHeight="1">
      <c r="B149" s="228"/>
      <c r="C149" s="232" t="s">
        <v>1936</v>
      </c>
      <c r="D149" s="232"/>
      <c r="E149" s="232"/>
      <c r="F149" s="233" t="s">
        <v>1937</v>
      </c>
      <c r="G149" s="234"/>
      <c r="H149" s="232"/>
      <c r="I149" s="232"/>
      <c r="J149" s="232" t="s">
        <v>1938</v>
      </c>
      <c r="K149" s="229"/>
    </row>
    <row r="150" spans="2:11" s="1" customFormat="1" ht="5.25" customHeight="1">
      <c r="B150" s="240"/>
      <c r="C150" s="235"/>
      <c r="D150" s="235"/>
      <c r="E150" s="235"/>
      <c r="F150" s="235"/>
      <c r="G150" s="236"/>
      <c r="H150" s="235"/>
      <c r="I150" s="235"/>
      <c r="J150" s="235"/>
      <c r="K150" s="263"/>
    </row>
    <row r="151" spans="2:11" s="1" customFormat="1" ht="15" customHeight="1">
      <c r="B151" s="240"/>
      <c r="C151" s="267" t="s">
        <v>1942</v>
      </c>
      <c r="D151" s="217"/>
      <c r="E151" s="217"/>
      <c r="F151" s="268" t="s">
        <v>1939</v>
      </c>
      <c r="G151" s="217"/>
      <c r="H151" s="267" t="s">
        <v>1979</v>
      </c>
      <c r="I151" s="267" t="s">
        <v>1941</v>
      </c>
      <c r="J151" s="267">
        <v>120</v>
      </c>
      <c r="K151" s="263"/>
    </row>
    <row r="152" spans="2:11" s="1" customFormat="1" ht="15" customHeight="1">
      <c r="B152" s="240"/>
      <c r="C152" s="267" t="s">
        <v>1988</v>
      </c>
      <c r="D152" s="217"/>
      <c r="E152" s="217"/>
      <c r="F152" s="268" t="s">
        <v>1939</v>
      </c>
      <c r="G152" s="217"/>
      <c r="H152" s="267" t="s">
        <v>1999</v>
      </c>
      <c r="I152" s="267" t="s">
        <v>1941</v>
      </c>
      <c r="J152" s="267" t="s">
        <v>1990</v>
      </c>
      <c r="K152" s="263"/>
    </row>
    <row r="153" spans="2:11" s="1" customFormat="1" ht="15" customHeight="1">
      <c r="B153" s="240"/>
      <c r="C153" s="267" t="s">
        <v>1887</v>
      </c>
      <c r="D153" s="217"/>
      <c r="E153" s="217"/>
      <c r="F153" s="268" t="s">
        <v>1939</v>
      </c>
      <c r="G153" s="217"/>
      <c r="H153" s="267" t="s">
        <v>2000</v>
      </c>
      <c r="I153" s="267" t="s">
        <v>1941</v>
      </c>
      <c r="J153" s="267" t="s">
        <v>1990</v>
      </c>
      <c r="K153" s="263"/>
    </row>
    <row r="154" spans="2:11" s="1" customFormat="1" ht="15" customHeight="1">
      <c r="B154" s="240"/>
      <c r="C154" s="267" t="s">
        <v>1944</v>
      </c>
      <c r="D154" s="217"/>
      <c r="E154" s="217"/>
      <c r="F154" s="268" t="s">
        <v>1945</v>
      </c>
      <c r="G154" s="217"/>
      <c r="H154" s="267" t="s">
        <v>1979</v>
      </c>
      <c r="I154" s="267" t="s">
        <v>1941</v>
      </c>
      <c r="J154" s="267">
        <v>50</v>
      </c>
      <c r="K154" s="263"/>
    </row>
    <row r="155" spans="2:11" s="1" customFormat="1" ht="15" customHeight="1">
      <c r="B155" s="240"/>
      <c r="C155" s="267" t="s">
        <v>1947</v>
      </c>
      <c r="D155" s="217"/>
      <c r="E155" s="217"/>
      <c r="F155" s="268" t="s">
        <v>1939</v>
      </c>
      <c r="G155" s="217"/>
      <c r="H155" s="267" t="s">
        <v>1979</v>
      </c>
      <c r="I155" s="267" t="s">
        <v>1949</v>
      </c>
      <c r="J155" s="267"/>
      <c r="K155" s="263"/>
    </row>
    <row r="156" spans="2:11" s="1" customFormat="1" ht="15" customHeight="1">
      <c r="B156" s="240"/>
      <c r="C156" s="267" t="s">
        <v>1958</v>
      </c>
      <c r="D156" s="217"/>
      <c r="E156" s="217"/>
      <c r="F156" s="268" t="s">
        <v>1945</v>
      </c>
      <c r="G156" s="217"/>
      <c r="H156" s="267" t="s">
        <v>1979</v>
      </c>
      <c r="I156" s="267" t="s">
        <v>1941</v>
      </c>
      <c r="J156" s="267">
        <v>50</v>
      </c>
      <c r="K156" s="263"/>
    </row>
    <row r="157" spans="2:11" s="1" customFormat="1" ht="15" customHeight="1">
      <c r="B157" s="240"/>
      <c r="C157" s="267" t="s">
        <v>1966</v>
      </c>
      <c r="D157" s="217"/>
      <c r="E157" s="217"/>
      <c r="F157" s="268" t="s">
        <v>1945</v>
      </c>
      <c r="G157" s="217"/>
      <c r="H157" s="267" t="s">
        <v>1979</v>
      </c>
      <c r="I157" s="267" t="s">
        <v>1941</v>
      </c>
      <c r="J157" s="267">
        <v>50</v>
      </c>
      <c r="K157" s="263"/>
    </row>
    <row r="158" spans="2:11" s="1" customFormat="1" ht="15" customHeight="1">
      <c r="B158" s="240"/>
      <c r="C158" s="267" t="s">
        <v>1964</v>
      </c>
      <c r="D158" s="217"/>
      <c r="E158" s="217"/>
      <c r="F158" s="268" t="s">
        <v>1945</v>
      </c>
      <c r="G158" s="217"/>
      <c r="H158" s="267" t="s">
        <v>1979</v>
      </c>
      <c r="I158" s="267" t="s">
        <v>1941</v>
      </c>
      <c r="J158" s="267">
        <v>50</v>
      </c>
      <c r="K158" s="263"/>
    </row>
    <row r="159" spans="2:11" s="1" customFormat="1" ht="15" customHeight="1">
      <c r="B159" s="240"/>
      <c r="C159" s="267" t="s">
        <v>96</v>
      </c>
      <c r="D159" s="217"/>
      <c r="E159" s="217"/>
      <c r="F159" s="268" t="s">
        <v>1939</v>
      </c>
      <c r="G159" s="217"/>
      <c r="H159" s="267" t="s">
        <v>2001</v>
      </c>
      <c r="I159" s="267" t="s">
        <v>1941</v>
      </c>
      <c r="J159" s="267" t="s">
        <v>2002</v>
      </c>
      <c r="K159" s="263"/>
    </row>
    <row r="160" spans="2:11" s="1" customFormat="1" ht="15" customHeight="1">
      <c r="B160" s="240"/>
      <c r="C160" s="267" t="s">
        <v>2003</v>
      </c>
      <c r="D160" s="217"/>
      <c r="E160" s="217"/>
      <c r="F160" s="268" t="s">
        <v>1939</v>
      </c>
      <c r="G160" s="217"/>
      <c r="H160" s="267" t="s">
        <v>2004</v>
      </c>
      <c r="I160" s="267" t="s">
        <v>1974</v>
      </c>
      <c r="J160" s="267"/>
      <c r="K160" s="263"/>
    </row>
    <row r="161" spans="2:11" s="1" customFormat="1" ht="15" customHeight="1">
      <c r="B161" s="269"/>
      <c r="C161" s="249"/>
      <c r="D161" s="249"/>
      <c r="E161" s="249"/>
      <c r="F161" s="249"/>
      <c r="G161" s="249"/>
      <c r="H161" s="249"/>
      <c r="I161" s="249"/>
      <c r="J161" s="249"/>
      <c r="K161" s="270"/>
    </row>
    <row r="162" spans="2:11" s="1" customFormat="1" ht="18.75" customHeight="1">
      <c r="B162" s="251"/>
      <c r="C162" s="261"/>
      <c r="D162" s="261"/>
      <c r="E162" s="261"/>
      <c r="F162" s="271"/>
      <c r="G162" s="261"/>
      <c r="H162" s="261"/>
      <c r="I162" s="261"/>
      <c r="J162" s="261"/>
      <c r="K162" s="251"/>
    </row>
    <row r="163" spans="2:11" s="1" customFormat="1" ht="18.75" customHeight="1">
      <c r="B163" s="224"/>
      <c r="C163" s="224"/>
      <c r="D163" s="224"/>
      <c r="E163" s="224"/>
      <c r="F163" s="224"/>
      <c r="G163" s="224"/>
      <c r="H163" s="224"/>
      <c r="I163" s="224"/>
      <c r="J163" s="224"/>
      <c r="K163" s="224"/>
    </row>
    <row r="164" spans="2:11" s="1" customFormat="1" ht="7.5" customHeight="1">
      <c r="B164" s="206"/>
      <c r="C164" s="207"/>
      <c r="D164" s="207"/>
      <c r="E164" s="207"/>
      <c r="F164" s="207"/>
      <c r="G164" s="207"/>
      <c r="H164" s="207"/>
      <c r="I164" s="207"/>
      <c r="J164" s="207"/>
      <c r="K164" s="208"/>
    </row>
    <row r="165" spans="2:11" s="1" customFormat="1" ht="45" customHeight="1">
      <c r="B165" s="209"/>
      <c r="C165" s="358" t="s">
        <v>2005</v>
      </c>
      <c r="D165" s="358"/>
      <c r="E165" s="358"/>
      <c r="F165" s="358"/>
      <c r="G165" s="358"/>
      <c r="H165" s="358"/>
      <c r="I165" s="358"/>
      <c r="J165" s="358"/>
      <c r="K165" s="210"/>
    </row>
    <row r="166" spans="2:11" s="1" customFormat="1" ht="17.25" customHeight="1">
      <c r="B166" s="209"/>
      <c r="C166" s="230" t="s">
        <v>1933</v>
      </c>
      <c r="D166" s="230"/>
      <c r="E166" s="230"/>
      <c r="F166" s="230" t="s">
        <v>1934</v>
      </c>
      <c r="G166" s="272"/>
      <c r="H166" s="273" t="s">
        <v>60</v>
      </c>
      <c r="I166" s="273" t="s">
        <v>63</v>
      </c>
      <c r="J166" s="230" t="s">
        <v>1935</v>
      </c>
      <c r="K166" s="210"/>
    </row>
    <row r="167" spans="2:11" s="1" customFormat="1" ht="17.25" customHeight="1">
      <c r="B167" s="211"/>
      <c r="C167" s="232" t="s">
        <v>1936</v>
      </c>
      <c r="D167" s="232"/>
      <c r="E167" s="232"/>
      <c r="F167" s="233" t="s">
        <v>1937</v>
      </c>
      <c r="G167" s="274"/>
      <c r="H167" s="275"/>
      <c r="I167" s="275"/>
      <c r="J167" s="232" t="s">
        <v>1938</v>
      </c>
      <c r="K167" s="212"/>
    </row>
    <row r="168" spans="2:11" s="1" customFormat="1" ht="5.25" customHeight="1">
      <c r="B168" s="240"/>
      <c r="C168" s="235"/>
      <c r="D168" s="235"/>
      <c r="E168" s="235"/>
      <c r="F168" s="235"/>
      <c r="G168" s="236"/>
      <c r="H168" s="235"/>
      <c r="I168" s="235"/>
      <c r="J168" s="235"/>
      <c r="K168" s="263"/>
    </row>
    <row r="169" spans="2:11" s="1" customFormat="1" ht="15" customHeight="1">
      <c r="B169" s="240"/>
      <c r="C169" s="217" t="s">
        <v>1942</v>
      </c>
      <c r="D169" s="217"/>
      <c r="E169" s="217"/>
      <c r="F169" s="238" t="s">
        <v>1939</v>
      </c>
      <c r="G169" s="217"/>
      <c r="H169" s="217" t="s">
        <v>1979</v>
      </c>
      <c r="I169" s="217" t="s">
        <v>1941</v>
      </c>
      <c r="J169" s="217">
        <v>120</v>
      </c>
      <c r="K169" s="263"/>
    </row>
    <row r="170" spans="2:11" s="1" customFormat="1" ht="15" customHeight="1">
      <c r="B170" s="240"/>
      <c r="C170" s="217" t="s">
        <v>1988</v>
      </c>
      <c r="D170" s="217"/>
      <c r="E170" s="217"/>
      <c r="F170" s="238" t="s">
        <v>1939</v>
      </c>
      <c r="G170" s="217"/>
      <c r="H170" s="217" t="s">
        <v>1989</v>
      </c>
      <c r="I170" s="217" t="s">
        <v>1941</v>
      </c>
      <c r="J170" s="217" t="s">
        <v>1990</v>
      </c>
      <c r="K170" s="263"/>
    </row>
    <row r="171" spans="2:11" s="1" customFormat="1" ht="15" customHeight="1">
      <c r="B171" s="240"/>
      <c r="C171" s="217" t="s">
        <v>1887</v>
      </c>
      <c r="D171" s="217"/>
      <c r="E171" s="217"/>
      <c r="F171" s="238" t="s">
        <v>1939</v>
      </c>
      <c r="G171" s="217"/>
      <c r="H171" s="217" t="s">
        <v>2006</v>
      </c>
      <c r="I171" s="217" t="s">
        <v>1941</v>
      </c>
      <c r="J171" s="217" t="s">
        <v>1990</v>
      </c>
      <c r="K171" s="263"/>
    </row>
    <row r="172" spans="2:11" s="1" customFormat="1" ht="15" customHeight="1">
      <c r="B172" s="240"/>
      <c r="C172" s="217" t="s">
        <v>1944</v>
      </c>
      <c r="D172" s="217"/>
      <c r="E172" s="217"/>
      <c r="F172" s="238" t="s">
        <v>1945</v>
      </c>
      <c r="G172" s="217"/>
      <c r="H172" s="217" t="s">
        <v>2006</v>
      </c>
      <c r="I172" s="217" t="s">
        <v>1941</v>
      </c>
      <c r="J172" s="217">
        <v>50</v>
      </c>
      <c r="K172" s="263"/>
    </row>
    <row r="173" spans="2:11" s="1" customFormat="1" ht="15" customHeight="1">
      <c r="B173" s="240"/>
      <c r="C173" s="217" t="s">
        <v>1947</v>
      </c>
      <c r="D173" s="217"/>
      <c r="E173" s="217"/>
      <c r="F173" s="238" t="s">
        <v>1939</v>
      </c>
      <c r="G173" s="217"/>
      <c r="H173" s="217" t="s">
        <v>2006</v>
      </c>
      <c r="I173" s="217" t="s">
        <v>1949</v>
      </c>
      <c r="J173" s="217"/>
      <c r="K173" s="263"/>
    </row>
    <row r="174" spans="2:11" s="1" customFormat="1" ht="15" customHeight="1">
      <c r="B174" s="240"/>
      <c r="C174" s="217" t="s">
        <v>1958</v>
      </c>
      <c r="D174" s="217"/>
      <c r="E174" s="217"/>
      <c r="F174" s="238" t="s">
        <v>1945</v>
      </c>
      <c r="G174" s="217"/>
      <c r="H174" s="217" t="s">
        <v>2006</v>
      </c>
      <c r="I174" s="217" t="s">
        <v>1941</v>
      </c>
      <c r="J174" s="217">
        <v>50</v>
      </c>
      <c r="K174" s="263"/>
    </row>
    <row r="175" spans="2:11" s="1" customFormat="1" ht="15" customHeight="1">
      <c r="B175" s="240"/>
      <c r="C175" s="217" t="s">
        <v>1966</v>
      </c>
      <c r="D175" s="217"/>
      <c r="E175" s="217"/>
      <c r="F175" s="238" t="s">
        <v>1945</v>
      </c>
      <c r="G175" s="217"/>
      <c r="H175" s="217" t="s">
        <v>2006</v>
      </c>
      <c r="I175" s="217" t="s">
        <v>1941</v>
      </c>
      <c r="J175" s="217">
        <v>50</v>
      </c>
      <c r="K175" s="263"/>
    </row>
    <row r="176" spans="2:11" s="1" customFormat="1" ht="15" customHeight="1">
      <c r="B176" s="240"/>
      <c r="C176" s="217" t="s">
        <v>1964</v>
      </c>
      <c r="D176" s="217"/>
      <c r="E176" s="217"/>
      <c r="F176" s="238" t="s">
        <v>1945</v>
      </c>
      <c r="G176" s="217"/>
      <c r="H176" s="217" t="s">
        <v>2006</v>
      </c>
      <c r="I176" s="217" t="s">
        <v>1941</v>
      </c>
      <c r="J176" s="217">
        <v>50</v>
      </c>
      <c r="K176" s="263"/>
    </row>
    <row r="177" spans="2:11" s="1" customFormat="1" ht="15" customHeight="1">
      <c r="B177" s="240"/>
      <c r="C177" s="217" t="s">
        <v>118</v>
      </c>
      <c r="D177" s="217"/>
      <c r="E177" s="217"/>
      <c r="F177" s="238" t="s">
        <v>1939</v>
      </c>
      <c r="G177" s="217"/>
      <c r="H177" s="217" t="s">
        <v>2007</v>
      </c>
      <c r="I177" s="217" t="s">
        <v>2008</v>
      </c>
      <c r="J177" s="217"/>
      <c r="K177" s="263"/>
    </row>
    <row r="178" spans="2:11" s="1" customFormat="1" ht="15" customHeight="1">
      <c r="B178" s="240"/>
      <c r="C178" s="217" t="s">
        <v>63</v>
      </c>
      <c r="D178" s="217"/>
      <c r="E178" s="217"/>
      <c r="F178" s="238" t="s">
        <v>1939</v>
      </c>
      <c r="G178" s="217"/>
      <c r="H178" s="217" t="s">
        <v>2009</v>
      </c>
      <c r="I178" s="217" t="s">
        <v>2010</v>
      </c>
      <c r="J178" s="217">
        <v>1</v>
      </c>
      <c r="K178" s="263"/>
    </row>
    <row r="179" spans="2:11" s="1" customFormat="1" ht="15" customHeight="1">
      <c r="B179" s="240"/>
      <c r="C179" s="217" t="s">
        <v>59</v>
      </c>
      <c r="D179" s="217"/>
      <c r="E179" s="217"/>
      <c r="F179" s="238" t="s">
        <v>1939</v>
      </c>
      <c r="G179" s="217"/>
      <c r="H179" s="217" t="s">
        <v>2011</v>
      </c>
      <c r="I179" s="217" t="s">
        <v>1941</v>
      </c>
      <c r="J179" s="217">
        <v>20</v>
      </c>
      <c r="K179" s="263"/>
    </row>
    <row r="180" spans="2:11" s="1" customFormat="1" ht="15" customHeight="1">
      <c r="B180" s="240"/>
      <c r="C180" s="217" t="s">
        <v>60</v>
      </c>
      <c r="D180" s="217"/>
      <c r="E180" s="217"/>
      <c r="F180" s="238" t="s">
        <v>1939</v>
      </c>
      <c r="G180" s="217"/>
      <c r="H180" s="217" t="s">
        <v>2012</v>
      </c>
      <c r="I180" s="217" t="s">
        <v>1941</v>
      </c>
      <c r="J180" s="217">
        <v>255</v>
      </c>
      <c r="K180" s="263"/>
    </row>
    <row r="181" spans="2:11" s="1" customFormat="1" ht="15" customHeight="1">
      <c r="B181" s="240"/>
      <c r="C181" s="217" t="s">
        <v>119</v>
      </c>
      <c r="D181" s="217"/>
      <c r="E181" s="217"/>
      <c r="F181" s="238" t="s">
        <v>1939</v>
      </c>
      <c r="G181" s="217"/>
      <c r="H181" s="217" t="s">
        <v>1903</v>
      </c>
      <c r="I181" s="217" t="s">
        <v>1941</v>
      </c>
      <c r="J181" s="217">
        <v>10</v>
      </c>
      <c r="K181" s="263"/>
    </row>
    <row r="182" spans="2:11" s="1" customFormat="1" ht="15" customHeight="1">
      <c r="B182" s="240"/>
      <c r="C182" s="217" t="s">
        <v>120</v>
      </c>
      <c r="D182" s="217"/>
      <c r="E182" s="217"/>
      <c r="F182" s="238" t="s">
        <v>1939</v>
      </c>
      <c r="G182" s="217"/>
      <c r="H182" s="217" t="s">
        <v>2013</v>
      </c>
      <c r="I182" s="217" t="s">
        <v>1974</v>
      </c>
      <c r="J182" s="217"/>
      <c r="K182" s="263"/>
    </row>
    <row r="183" spans="2:11" s="1" customFormat="1" ht="15" customHeight="1">
      <c r="B183" s="240"/>
      <c r="C183" s="217" t="s">
        <v>2014</v>
      </c>
      <c r="D183" s="217"/>
      <c r="E183" s="217"/>
      <c r="F183" s="238" t="s">
        <v>1939</v>
      </c>
      <c r="G183" s="217"/>
      <c r="H183" s="217" t="s">
        <v>2015</v>
      </c>
      <c r="I183" s="217" t="s">
        <v>1974</v>
      </c>
      <c r="J183" s="217"/>
      <c r="K183" s="263"/>
    </row>
    <row r="184" spans="2:11" s="1" customFormat="1" ht="15" customHeight="1">
      <c r="B184" s="240"/>
      <c r="C184" s="217" t="s">
        <v>2003</v>
      </c>
      <c r="D184" s="217"/>
      <c r="E184" s="217"/>
      <c r="F184" s="238" t="s">
        <v>1939</v>
      </c>
      <c r="G184" s="217"/>
      <c r="H184" s="217" t="s">
        <v>2016</v>
      </c>
      <c r="I184" s="217" t="s">
        <v>1974</v>
      </c>
      <c r="J184" s="217"/>
      <c r="K184" s="263"/>
    </row>
    <row r="185" spans="2:11" s="1" customFormat="1" ht="15" customHeight="1">
      <c r="B185" s="240"/>
      <c r="C185" s="217" t="s">
        <v>122</v>
      </c>
      <c r="D185" s="217"/>
      <c r="E185" s="217"/>
      <c r="F185" s="238" t="s">
        <v>1945</v>
      </c>
      <c r="G185" s="217"/>
      <c r="H185" s="217" t="s">
        <v>2017</v>
      </c>
      <c r="I185" s="217" t="s">
        <v>1941</v>
      </c>
      <c r="J185" s="217">
        <v>50</v>
      </c>
      <c r="K185" s="263"/>
    </row>
    <row r="186" spans="2:11" s="1" customFormat="1" ht="15" customHeight="1">
      <c r="B186" s="240"/>
      <c r="C186" s="217" t="s">
        <v>2018</v>
      </c>
      <c r="D186" s="217"/>
      <c r="E186" s="217"/>
      <c r="F186" s="238" t="s">
        <v>1945</v>
      </c>
      <c r="G186" s="217"/>
      <c r="H186" s="217" t="s">
        <v>2019</v>
      </c>
      <c r="I186" s="217" t="s">
        <v>2020</v>
      </c>
      <c r="J186" s="217"/>
      <c r="K186" s="263"/>
    </row>
    <row r="187" spans="2:11" s="1" customFormat="1" ht="15" customHeight="1">
      <c r="B187" s="240"/>
      <c r="C187" s="217" t="s">
        <v>2021</v>
      </c>
      <c r="D187" s="217"/>
      <c r="E187" s="217"/>
      <c r="F187" s="238" t="s">
        <v>1945</v>
      </c>
      <c r="G187" s="217"/>
      <c r="H187" s="217" t="s">
        <v>2022</v>
      </c>
      <c r="I187" s="217" t="s">
        <v>2020</v>
      </c>
      <c r="J187" s="217"/>
      <c r="K187" s="263"/>
    </row>
    <row r="188" spans="2:11" s="1" customFormat="1" ht="15" customHeight="1">
      <c r="B188" s="240"/>
      <c r="C188" s="217" t="s">
        <v>2023</v>
      </c>
      <c r="D188" s="217"/>
      <c r="E188" s="217"/>
      <c r="F188" s="238" t="s">
        <v>1945</v>
      </c>
      <c r="G188" s="217"/>
      <c r="H188" s="217" t="s">
        <v>2024</v>
      </c>
      <c r="I188" s="217" t="s">
        <v>2020</v>
      </c>
      <c r="J188" s="217"/>
      <c r="K188" s="263"/>
    </row>
    <row r="189" spans="2:11" s="1" customFormat="1" ht="15" customHeight="1">
      <c r="B189" s="240"/>
      <c r="C189" s="276" t="s">
        <v>2025</v>
      </c>
      <c r="D189" s="217"/>
      <c r="E189" s="217"/>
      <c r="F189" s="238" t="s">
        <v>1945</v>
      </c>
      <c r="G189" s="217"/>
      <c r="H189" s="217" t="s">
        <v>2026</v>
      </c>
      <c r="I189" s="217" t="s">
        <v>2027</v>
      </c>
      <c r="J189" s="277" t="s">
        <v>2028</v>
      </c>
      <c r="K189" s="263"/>
    </row>
    <row r="190" spans="2:11" s="14" customFormat="1" ht="15" customHeight="1">
      <c r="B190" s="278"/>
      <c r="C190" s="279" t="s">
        <v>2029</v>
      </c>
      <c r="D190" s="280"/>
      <c r="E190" s="280"/>
      <c r="F190" s="281" t="s">
        <v>1945</v>
      </c>
      <c r="G190" s="280"/>
      <c r="H190" s="280" t="s">
        <v>2030</v>
      </c>
      <c r="I190" s="280" t="s">
        <v>2027</v>
      </c>
      <c r="J190" s="282" t="s">
        <v>2028</v>
      </c>
      <c r="K190" s="283"/>
    </row>
    <row r="191" spans="2:11" s="1" customFormat="1" ht="15" customHeight="1">
      <c r="B191" s="240"/>
      <c r="C191" s="276" t="s">
        <v>48</v>
      </c>
      <c r="D191" s="217"/>
      <c r="E191" s="217"/>
      <c r="F191" s="238" t="s">
        <v>1939</v>
      </c>
      <c r="G191" s="217"/>
      <c r="H191" s="214" t="s">
        <v>2031</v>
      </c>
      <c r="I191" s="217" t="s">
        <v>2032</v>
      </c>
      <c r="J191" s="217"/>
      <c r="K191" s="263"/>
    </row>
    <row r="192" spans="2:11" s="1" customFormat="1" ht="15" customHeight="1">
      <c r="B192" s="240"/>
      <c r="C192" s="276" t="s">
        <v>2033</v>
      </c>
      <c r="D192" s="217"/>
      <c r="E192" s="217"/>
      <c r="F192" s="238" t="s">
        <v>1939</v>
      </c>
      <c r="G192" s="217"/>
      <c r="H192" s="217" t="s">
        <v>2034</v>
      </c>
      <c r="I192" s="217" t="s">
        <v>1974</v>
      </c>
      <c r="J192" s="217"/>
      <c r="K192" s="263"/>
    </row>
    <row r="193" spans="2:11" s="1" customFormat="1" ht="15" customHeight="1">
      <c r="B193" s="240"/>
      <c r="C193" s="276" t="s">
        <v>2035</v>
      </c>
      <c r="D193" s="217"/>
      <c r="E193" s="217"/>
      <c r="F193" s="238" t="s">
        <v>1939</v>
      </c>
      <c r="G193" s="217"/>
      <c r="H193" s="217" t="s">
        <v>2036</v>
      </c>
      <c r="I193" s="217" t="s">
        <v>1974</v>
      </c>
      <c r="J193" s="217"/>
      <c r="K193" s="263"/>
    </row>
    <row r="194" spans="2:11" s="1" customFormat="1" ht="15" customHeight="1">
      <c r="B194" s="240"/>
      <c r="C194" s="276" t="s">
        <v>2037</v>
      </c>
      <c r="D194" s="217"/>
      <c r="E194" s="217"/>
      <c r="F194" s="238" t="s">
        <v>1945</v>
      </c>
      <c r="G194" s="217"/>
      <c r="H194" s="217" t="s">
        <v>2038</v>
      </c>
      <c r="I194" s="217" t="s">
        <v>1974</v>
      </c>
      <c r="J194" s="217"/>
      <c r="K194" s="263"/>
    </row>
    <row r="195" spans="2:11" s="1" customFormat="1" ht="15" customHeight="1">
      <c r="B195" s="269"/>
      <c r="C195" s="284"/>
      <c r="D195" s="249"/>
      <c r="E195" s="249"/>
      <c r="F195" s="249"/>
      <c r="G195" s="249"/>
      <c r="H195" s="249"/>
      <c r="I195" s="249"/>
      <c r="J195" s="249"/>
      <c r="K195" s="270"/>
    </row>
    <row r="196" spans="2:11" s="1" customFormat="1" ht="18.75" customHeight="1">
      <c r="B196" s="251"/>
      <c r="C196" s="261"/>
      <c r="D196" s="261"/>
      <c r="E196" s="261"/>
      <c r="F196" s="271"/>
      <c r="G196" s="261"/>
      <c r="H196" s="261"/>
      <c r="I196" s="261"/>
      <c r="J196" s="261"/>
      <c r="K196" s="251"/>
    </row>
    <row r="197" spans="2:11" s="1" customFormat="1" ht="18.75" customHeight="1">
      <c r="B197" s="251"/>
      <c r="C197" s="261"/>
      <c r="D197" s="261"/>
      <c r="E197" s="261"/>
      <c r="F197" s="271"/>
      <c r="G197" s="261"/>
      <c r="H197" s="261"/>
      <c r="I197" s="261"/>
      <c r="J197" s="261"/>
      <c r="K197" s="251"/>
    </row>
    <row r="198" spans="2:11" s="1" customFormat="1" ht="18.75" customHeight="1">
      <c r="B198" s="224"/>
      <c r="C198" s="224"/>
      <c r="D198" s="224"/>
      <c r="E198" s="224"/>
      <c r="F198" s="224"/>
      <c r="G198" s="224"/>
      <c r="H198" s="224"/>
      <c r="I198" s="224"/>
      <c r="J198" s="224"/>
      <c r="K198" s="224"/>
    </row>
    <row r="199" spans="2:11" s="1" customFormat="1" ht="13.5">
      <c r="B199" s="206"/>
      <c r="C199" s="207"/>
      <c r="D199" s="207"/>
      <c r="E199" s="207"/>
      <c r="F199" s="207"/>
      <c r="G199" s="207"/>
      <c r="H199" s="207"/>
      <c r="I199" s="207"/>
      <c r="J199" s="207"/>
      <c r="K199" s="208"/>
    </row>
    <row r="200" spans="2:11" s="1" customFormat="1" ht="21">
      <c r="B200" s="209"/>
      <c r="C200" s="358" t="s">
        <v>2039</v>
      </c>
      <c r="D200" s="358"/>
      <c r="E200" s="358"/>
      <c r="F200" s="358"/>
      <c r="G200" s="358"/>
      <c r="H200" s="358"/>
      <c r="I200" s="358"/>
      <c r="J200" s="358"/>
      <c r="K200" s="210"/>
    </row>
    <row r="201" spans="2:11" s="1" customFormat="1" ht="25.5" customHeight="1">
      <c r="B201" s="209"/>
      <c r="C201" s="285" t="s">
        <v>2040</v>
      </c>
      <c r="D201" s="285"/>
      <c r="E201" s="285"/>
      <c r="F201" s="285" t="s">
        <v>2041</v>
      </c>
      <c r="G201" s="286"/>
      <c r="H201" s="359" t="s">
        <v>2042</v>
      </c>
      <c r="I201" s="359"/>
      <c r="J201" s="359"/>
      <c r="K201" s="210"/>
    </row>
    <row r="202" spans="2:11" s="1" customFormat="1" ht="5.25" customHeight="1">
      <c r="B202" s="240"/>
      <c r="C202" s="235"/>
      <c r="D202" s="235"/>
      <c r="E202" s="235"/>
      <c r="F202" s="235"/>
      <c r="G202" s="261"/>
      <c r="H202" s="235"/>
      <c r="I202" s="235"/>
      <c r="J202" s="235"/>
      <c r="K202" s="263"/>
    </row>
    <row r="203" spans="2:11" s="1" customFormat="1" ht="15" customHeight="1">
      <c r="B203" s="240"/>
      <c r="C203" s="217" t="s">
        <v>2032</v>
      </c>
      <c r="D203" s="217"/>
      <c r="E203" s="217"/>
      <c r="F203" s="238" t="s">
        <v>49</v>
      </c>
      <c r="G203" s="217"/>
      <c r="H203" s="357" t="s">
        <v>2043</v>
      </c>
      <c r="I203" s="357"/>
      <c r="J203" s="357"/>
      <c r="K203" s="263"/>
    </row>
    <row r="204" spans="2:11" s="1" customFormat="1" ht="15" customHeight="1">
      <c r="B204" s="240"/>
      <c r="C204" s="217"/>
      <c r="D204" s="217"/>
      <c r="E204" s="217"/>
      <c r="F204" s="238" t="s">
        <v>50</v>
      </c>
      <c r="G204" s="217"/>
      <c r="H204" s="357" t="s">
        <v>2044</v>
      </c>
      <c r="I204" s="357"/>
      <c r="J204" s="357"/>
      <c r="K204" s="263"/>
    </row>
    <row r="205" spans="2:11" s="1" customFormat="1" ht="15" customHeight="1">
      <c r="B205" s="240"/>
      <c r="C205" s="217"/>
      <c r="D205" s="217"/>
      <c r="E205" s="217"/>
      <c r="F205" s="238" t="s">
        <v>53</v>
      </c>
      <c r="G205" s="217"/>
      <c r="H205" s="357" t="s">
        <v>2045</v>
      </c>
      <c r="I205" s="357"/>
      <c r="J205" s="357"/>
      <c r="K205" s="263"/>
    </row>
    <row r="206" spans="2:11" s="1" customFormat="1" ht="15" customHeight="1">
      <c r="B206" s="240"/>
      <c r="C206" s="217"/>
      <c r="D206" s="217"/>
      <c r="E206" s="217"/>
      <c r="F206" s="238" t="s">
        <v>51</v>
      </c>
      <c r="G206" s="217"/>
      <c r="H206" s="357" t="s">
        <v>2046</v>
      </c>
      <c r="I206" s="357"/>
      <c r="J206" s="357"/>
      <c r="K206" s="263"/>
    </row>
    <row r="207" spans="2:11" s="1" customFormat="1" ht="15" customHeight="1">
      <c r="B207" s="240"/>
      <c r="C207" s="217"/>
      <c r="D207" s="217"/>
      <c r="E207" s="217"/>
      <c r="F207" s="238" t="s">
        <v>52</v>
      </c>
      <c r="G207" s="217"/>
      <c r="H207" s="357" t="s">
        <v>2047</v>
      </c>
      <c r="I207" s="357"/>
      <c r="J207" s="357"/>
      <c r="K207" s="263"/>
    </row>
    <row r="208" spans="2:11" s="1" customFormat="1" ht="15" customHeight="1">
      <c r="B208" s="240"/>
      <c r="C208" s="217"/>
      <c r="D208" s="217"/>
      <c r="E208" s="217"/>
      <c r="F208" s="238"/>
      <c r="G208" s="217"/>
      <c r="H208" s="217"/>
      <c r="I208" s="217"/>
      <c r="J208" s="217"/>
      <c r="K208" s="263"/>
    </row>
    <row r="209" spans="2:11" s="1" customFormat="1" ht="15" customHeight="1">
      <c r="B209" s="240"/>
      <c r="C209" s="217" t="s">
        <v>1986</v>
      </c>
      <c r="D209" s="217"/>
      <c r="E209" s="217"/>
      <c r="F209" s="238" t="s">
        <v>85</v>
      </c>
      <c r="G209" s="217"/>
      <c r="H209" s="357" t="s">
        <v>2048</v>
      </c>
      <c r="I209" s="357"/>
      <c r="J209" s="357"/>
      <c r="K209" s="263"/>
    </row>
    <row r="210" spans="2:11" s="1" customFormat="1" ht="15" customHeight="1">
      <c r="B210" s="240"/>
      <c r="C210" s="217"/>
      <c r="D210" s="217"/>
      <c r="E210" s="217"/>
      <c r="F210" s="238" t="s">
        <v>1881</v>
      </c>
      <c r="G210" s="217"/>
      <c r="H210" s="357" t="s">
        <v>1882</v>
      </c>
      <c r="I210" s="357"/>
      <c r="J210" s="357"/>
      <c r="K210" s="263"/>
    </row>
    <row r="211" spans="2:11" s="1" customFormat="1" ht="15" customHeight="1">
      <c r="B211" s="240"/>
      <c r="C211" s="217"/>
      <c r="D211" s="217"/>
      <c r="E211" s="217"/>
      <c r="F211" s="238" t="s">
        <v>1879</v>
      </c>
      <c r="G211" s="217"/>
      <c r="H211" s="357" t="s">
        <v>2049</v>
      </c>
      <c r="I211" s="357"/>
      <c r="J211" s="357"/>
      <c r="K211" s="263"/>
    </row>
    <row r="212" spans="2:11" s="1" customFormat="1" ht="15" customHeight="1">
      <c r="B212" s="287"/>
      <c r="C212" s="217"/>
      <c r="D212" s="217"/>
      <c r="E212" s="217"/>
      <c r="F212" s="238" t="s">
        <v>1883</v>
      </c>
      <c r="G212" s="276"/>
      <c r="H212" s="356" t="s">
        <v>1884</v>
      </c>
      <c r="I212" s="356"/>
      <c r="J212" s="356"/>
      <c r="K212" s="288"/>
    </row>
    <row r="213" spans="2:11" s="1" customFormat="1" ht="15" customHeight="1">
      <c r="B213" s="287"/>
      <c r="C213" s="217"/>
      <c r="D213" s="217"/>
      <c r="E213" s="217"/>
      <c r="F213" s="238" t="s">
        <v>1885</v>
      </c>
      <c r="G213" s="276"/>
      <c r="H213" s="356" t="s">
        <v>2050</v>
      </c>
      <c r="I213" s="356"/>
      <c r="J213" s="356"/>
      <c r="K213" s="288"/>
    </row>
    <row r="214" spans="2:11" s="1" customFormat="1" ht="15" customHeight="1">
      <c r="B214" s="287"/>
      <c r="C214" s="217"/>
      <c r="D214" s="217"/>
      <c r="E214" s="217"/>
      <c r="F214" s="238"/>
      <c r="G214" s="276"/>
      <c r="H214" s="267"/>
      <c r="I214" s="267"/>
      <c r="J214" s="267"/>
      <c r="K214" s="288"/>
    </row>
    <row r="215" spans="2:11" s="1" customFormat="1" ht="15" customHeight="1">
      <c r="B215" s="287"/>
      <c r="C215" s="217" t="s">
        <v>2010</v>
      </c>
      <c r="D215" s="217"/>
      <c r="E215" s="217"/>
      <c r="F215" s="238">
        <v>1</v>
      </c>
      <c r="G215" s="276"/>
      <c r="H215" s="356" t="s">
        <v>2051</v>
      </c>
      <c r="I215" s="356"/>
      <c r="J215" s="356"/>
      <c r="K215" s="288"/>
    </row>
    <row r="216" spans="2:11" s="1" customFormat="1" ht="15" customHeight="1">
      <c r="B216" s="287"/>
      <c r="C216" s="217"/>
      <c r="D216" s="217"/>
      <c r="E216" s="217"/>
      <c r="F216" s="238">
        <v>2</v>
      </c>
      <c r="G216" s="276"/>
      <c r="H216" s="356" t="s">
        <v>2052</v>
      </c>
      <c r="I216" s="356"/>
      <c r="J216" s="356"/>
      <c r="K216" s="288"/>
    </row>
    <row r="217" spans="2:11" s="1" customFormat="1" ht="15" customHeight="1">
      <c r="B217" s="287"/>
      <c r="C217" s="217"/>
      <c r="D217" s="217"/>
      <c r="E217" s="217"/>
      <c r="F217" s="238">
        <v>3</v>
      </c>
      <c r="G217" s="276"/>
      <c r="H217" s="356" t="s">
        <v>2053</v>
      </c>
      <c r="I217" s="356"/>
      <c r="J217" s="356"/>
      <c r="K217" s="288"/>
    </row>
    <row r="218" spans="2:11" s="1" customFormat="1" ht="15" customHeight="1">
      <c r="B218" s="287"/>
      <c r="C218" s="217"/>
      <c r="D218" s="217"/>
      <c r="E218" s="217"/>
      <c r="F218" s="238">
        <v>4</v>
      </c>
      <c r="G218" s="276"/>
      <c r="H218" s="356" t="s">
        <v>2054</v>
      </c>
      <c r="I218" s="356"/>
      <c r="J218" s="356"/>
      <c r="K218" s="288"/>
    </row>
    <row r="219" spans="2:11" s="1" customFormat="1" ht="12.75" customHeight="1">
      <c r="B219" s="289"/>
      <c r="C219" s="290"/>
      <c r="D219" s="290"/>
      <c r="E219" s="290"/>
      <c r="F219" s="290"/>
      <c r="G219" s="290"/>
      <c r="H219" s="290"/>
      <c r="I219" s="290"/>
      <c r="J219" s="290"/>
      <c r="K219" s="291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8</vt:i4>
      </vt:variant>
    </vt:vector>
  </HeadingPairs>
  <TitlesOfParts>
    <vt:vector size="13" baseType="lpstr">
      <vt:lpstr>Rekapitulace stavby</vt:lpstr>
      <vt:lpstr>16240D-S1 - Stavební úpra...</vt:lpstr>
      <vt:lpstr>16240D-S2 - Přístavba výt...</vt:lpstr>
      <vt:lpstr>Příloha specifikace výtahu</vt:lpstr>
      <vt:lpstr>Pokyny pro vyplnění</vt:lpstr>
      <vt:lpstr>'16240D-S1 - Stavební úpra...'!Názvy_tisku</vt:lpstr>
      <vt:lpstr>'16240D-S2 - Přístavba výt...'!Názvy_tisku</vt:lpstr>
      <vt:lpstr>'Rekapitulace stavby'!Názvy_tisku</vt:lpstr>
      <vt:lpstr>'16240D-S1 - Stavební úpra...'!Oblast_tisku</vt:lpstr>
      <vt:lpstr>'16240D-S2 - Přístavba výt...'!Oblast_tisku</vt:lpstr>
      <vt:lpstr>'Pokyny pro vyplnění'!Oblast_tisku</vt:lpstr>
      <vt:lpstr>'Příloha specifikace výtahu'!Oblast_tisku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PC22PRIPRAVA\Uzivatel</dc:creator>
  <cp:lastModifiedBy>Trávníček Jan</cp:lastModifiedBy>
  <dcterms:created xsi:type="dcterms:W3CDTF">2026-02-23T10:26:44Z</dcterms:created>
  <dcterms:modified xsi:type="dcterms:W3CDTF">2026-02-23T11:14:43Z</dcterms:modified>
</cp:coreProperties>
</file>