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activeTab="2"/>
  </bookViews>
  <sheets>
    <sheet name="Rekapitulace stavby" sheetId="1" r:id="rId1"/>
    <sheet name="I - Spodní stavba" sheetId="2" r:id="rId2"/>
    <sheet name="II - Umělý trávník III. g..." sheetId="3" r:id="rId3"/>
    <sheet name="III - Technické vybavení" sheetId="4" r:id="rId4"/>
    <sheet name="IV - Osvětlení hřiště" sheetId="5" r:id="rId5"/>
  </sheets>
  <externalReferences>
    <externalReference r:id="rId8"/>
  </externalReferences>
  <definedNames>
    <definedName name="_xlnm.Print_Titles" localSheetId="1">'I - Spodní stavba'!$108:$108</definedName>
    <definedName name="_xlnm.Print_Titles" localSheetId="2">'II - Umělý trávník III. g...'!$109:$109</definedName>
    <definedName name="_xlnm.Print_Titles" localSheetId="3">'III - Technické vybavení'!$107:$107</definedName>
    <definedName name="_xlnm.Print_Titles" localSheetId="4">'IV - Osvětlení hřiště'!$115:$115</definedName>
    <definedName name="_xlnm.Print_Titles" localSheetId="0">'Rekapitulace stavby'!$79:$79</definedName>
    <definedName name="_xlnm.Print_Area" localSheetId="1">'I - Spodní stavba'!$B$3:$R$118</definedName>
    <definedName name="_xlnm.Print_Area" localSheetId="2">'II - Umělý trávník III. g...'!$B$3:$R$117</definedName>
    <definedName name="_xlnm.Print_Area" localSheetId="3">'III - Technické vybavení'!$B$3:$R$113</definedName>
    <definedName name="_xlnm.Print_Area" localSheetId="4">'IV - Osvětlení hřiště'!$B$3:$R$129</definedName>
    <definedName name="_xlnm.Print_Area" localSheetId="0">'Rekapitulace stavby'!$B$3:$AQ$99</definedName>
  </definedNames>
  <calcPr fullCalcOnLoad="1"/>
</workbook>
</file>

<file path=xl/sharedStrings.xml><?xml version="1.0" encoding="utf-8"?>
<sst xmlns="http://schemas.openxmlformats.org/spreadsheetml/2006/main" count="879" uniqueCount="189">
  <si>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</si>
  <si>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</si>
  <si>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</si>
  <si>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</si>
  <si>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</si>
  <si>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</si>
  <si>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</si>
  <si>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20</t>
  </si>
  <si>
    <t>14</t>
  </si>
  <si>
    <t>SOUHRNNÝ LIST STAVBY</t>
  </si>
  <si>
    <t>v ---  níže se nacházejí doplnkové a pomocné údaje k sestavám  --- v</t>
  </si>
  <si>
    <t>0,001</t>
  </si>
  <si>
    <t>Stavba:</t>
  </si>
  <si>
    <t>0,1</t>
  </si>
  <si>
    <t>1</t>
  </si>
  <si>
    <t>Místo:</t>
  </si>
  <si>
    <t>Datum:</t>
  </si>
  <si>
    <t>100</t>
  </si>
  <si>
    <t>Objednavatel: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</si>
  <si>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</si>
  <si>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</si>
  <si>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</si>
  <si>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</si>
  <si>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</si>
  <si>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</si>
  <si>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</si>
  <si>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</si>
  <si>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</si>
  <si>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</si>
  <si>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</si>
  <si>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</si>
  <si>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</si>
  <si>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</si>
  <si>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přenesena</t>
  </si>
  <si>
    <t>sníž. přenesena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</si>
  <si>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</si>
  <si>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</si>
  <si>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</si>
  <si>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</si>
  <si>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</si>
  <si>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</si>
  <si>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</si>
  <si>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</si>
  <si>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</si>
  <si>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</si>
  <si>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</si>
  <si>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</si>
  <si>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</si>
  <si>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</si>
  <si>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</si>
  <si>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</si>
  <si>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</si>
  <si>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</si>
  <si>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</si>
  <si>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</si>
  <si>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</si>
  <si>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přenesena
[CZK]</t>
  </si>
  <si>
    <t>DPH snížená přenesena
[CZK]</t>
  </si>
  <si>
    <t>Základna
DPH základní</t>
  </si>
  <si>
    <t>Základna
DPH snížená</t>
  </si>
  <si>
    <t>Základna
DPH zákl. přenesena</t>
  </si>
  <si>
    <t>Základna
DPH sníž. přenesena</t>
  </si>
  <si>
    <t>Základna
DPH nulová</t>
  </si>
  <si>
    <t>1) Náklady z rozpočtů</t>
  </si>
  <si>
    <t>D</t>
  </si>
  <si>
    <t>0</t>
  </si>
  <si>
    <t>###NOIMPORT###</t>
  </si>
  <si>
    <t>IMPORT</t>
  </si>
  <si>
    <t>{9E306695-B64B-4625-AE40-1007C2D12C46}</t>
  </si>
  <si>
    <t>{00000000-0000-0000-0000-000000000000}</t>
  </si>
  <si>
    <t>I</t>
  </si>
  <si>
    <t>Spodní stavba</t>
  </si>
  <si>
    <t>{7E2FEAAE-EDD7-41AF-9A82-604DEF3EF5C7}</t>
  </si>
  <si>
    <t>II</t>
  </si>
  <si>
    <t>Umělý trávník III. generace</t>
  </si>
  <si>
    <t>{79A25A25-13BE-4674-B501-A6EDEE0554BC}</t>
  </si>
  <si>
    <t>III</t>
  </si>
  <si>
    <t>Technické vybavení</t>
  </si>
  <si>
    <t>{5DD92B54-3D02-41DF-93CD-2474A0B9C17D}</t>
  </si>
  <si>
    <t>IV</t>
  </si>
  <si>
    <t>Osvětlení hřiště</t>
  </si>
  <si>
    <t>{834A4E54-6A38-4972-8DFC-F9583AF45BFD}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</si>
  <si>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</si>
  <si>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</si>
  <si>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</si>
  <si>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</si>
  <si>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</si>
  <si>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</si>
  <si>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</si>
  <si>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I - Spodní stavba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</si>
  <si>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</si>
  <si>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</si>
  <si>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</si>
  <si>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</si>
  <si>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</si>
  <si>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</si>
  <si>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</si>
  <si>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</si>
  <si>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01 - Demolice</t>
  </si>
  <si>
    <t xml:space="preserve">    1 - Zemní práce</t>
  </si>
  <si>
    <t xml:space="preserve">    5 - Stavební práce - zpevněné plochy a hřiště</t>
  </si>
  <si>
    <t xml:space="preserve">    9 - Ostatní konstrukce  - podkladní vrstvy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</si>
  <si>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</si>
  <si>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</si>
  <si>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</si>
  <si>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</si>
  <si>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</si>
  <si>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</si>
  <si>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</si>
  <si>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</si>
  <si>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</si>
  <si>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</si>
  <si>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</si>
  <si>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</si>
  <si>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</si>
  <si>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</si>
  <si>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</si>
  <si>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</si>
  <si>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</si>
  <si>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</si>
  <si>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t</t>
  </si>
  <si>
    <t>4</t>
  </si>
  <si>
    <t>16</t>
  </si>
  <si>
    <t>m2</t>
  </si>
  <si>
    <t>564201111</t>
  </si>
  <si>
    <t>II - Umělý trávník III. generace</t>
  </si>
  <si>
    <t xml:space="preserve">    5 - Umělý trávník</t>
  </si>
  <si>
    <t>R 012</t>
  </si>
  <si>
    <t>III - Technické vybavení</t>
  </si>
  <si>
    <t>HSV - HSV</t>
  </si>
  <si>
    <t xml:space="preserve">    999 - Technické vybavení</t>
  </si>
  <si>
    <t>R 21</t>
  </si>
  <si>
    <t>ks</t>
  </si>
  <si>
    <t>R 23</t>
  </si>
  <si>
    <t>IV - Osvětlení hřiště</t>
  </si>
  <si>
    <t xml:space="preserve">    2 - Zakládání</t>
  </si>
  <si>
    <t>PSV - Práce a dodávky PSV</t>
  </si>
  <si>
    <t xml:space="preserve">    742 - Elektromontáže - rozvodný systém</t>
  </si>
  <si>
    <t xml:space="preserve">    744 - Elektromontáže - rozvody vodičů měděných</t>
  </si>
  <si>
    <t xml:space="preserve">    748 - Elektromontáže - osvětlovací zařízení a svítidla</t>
  </si>
  <si>
    <t>748719212</t>
  </si>
  <si>
    <t>1) Souhrnný list stavby</t>
  </si>
  <si>
    <t>2) Rekapitulace objektů</t>
  </si>
  <si>
    <t>1) Krycí list rozpočtu</t>
  </si>
  <si>
    <t>2) Rekapitulace rozpočtu</t>
  </si>
  <si>
    <t>3) Rozpočet</t>
  </si>
  <si>
    <t>Rekapitulace stavby</t>
  </si>
  <si>
    <t>vyjmutí vsypu z křemičitého písku a gumového granulátu z dožitého umělého trávníku</t>
  </si>
  <si>
    <t>rozřezání umělého trávníku na menší manipulovatelné části</t>
  </si>
  <si>
    <t>kpl.</t>
  </si>
  <si>
    <t>dodávka a zapracování křemičitého písku</t>
  </si>
  <si>
    <t>standartní lajnování fotbalového hřiště</t>
  </si>
  <si>
    <t>bm</t>
  </si>
  <si>
    <t>R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</si>
  <si>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</si>
  <si>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</si>
  <si>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</si>
  <si>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</si>
  <si>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</si>
  <si>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</si>
  <si>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</si>
  <si>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</si>
  <si>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</si>
  <si>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Zařízení staveniště</t>
  </si>
  <si>
    <t>Provozní a územní vlivy</t>
  </si>
  <si>
    <t>Dokumentace skutečného provedení stavby</t>
  </si>
  <si>
    <t>Kompletační činnost</t>
  </si>
  <si>
    <t>Koordinační činnost</t>
  </si>
  <si>
    <t>Vytyčení inženýrských sítí</t>
  </si>
  <si>
    <t>Zkoušky a revize</t>
  </si>
  <si>
    <t>Fotodokumentace</t>
  </si>
  <si>
    <t>Pojištění díla</t>
  </si>
  <si>
    <t>2) Vedlejší a ostatní náklady ze souhrnného listu</t>
  </si>
  <si>
    <t>dorovnání celého povrchu podkladem z lomové výsivky 0/4 mm tl 10 mm - velmi přesné urovnání</t>
  </si>
  <si>
    <t>dodávka a zapracování gumového granulátu EPDM</t>
  </si>
  <si>
    <t>manipulace, nakláka, doprava a poplatek za skládku za uložení demontovaného umělého trávníku včetně vsypu</t>
  </si>
  <si>
    <t>závěrečné hutnění celé plochy</t>
  </si>
  <si>
    <t>výpočet DPH</t>
  </si>
  <si>
    <t>výpočet DPH - kontrola</t>
  </si>
  <si>
    <t>DPH 21%</t>
  </si>
  <si>
    <t>DPH v Kč</t>
  </si>
  <si>
    <t>vč. DPH v Kč</t>
  </si>
  <si>
    <t>bez DPH</t>
  </si>
  <si>
    <t>včetně DPH</t>
  </si>
  <si>
    <t>Kutná Hora, ulice Jana Palacha</t>
  </si>
  <si>
    <t>Město Kutná Hora, Havlíčkovo náměstí 552/1, 284 01 Kutná Hora</t>
  </si>
  <si>
    <t>Výměna velkých vápen UT3G - SPARTA Kutná Hora</t>
  </si>
  <si>
    <t>Atestace hřiště FAČR pro soutěžní utkání včetně úhrady poplatku</t>
  </si>
  <si>
    <t>Umělý trávník  s délkou vlákna 60 mm včetně všitých lajn - dodávka + položení - umělý trávník s certifikací FIFA, s atestem FAČR, s monofilním, fibrilovaným vláknem, zasypaný ve spodní části křemičitým pískem a v horní části gumovým granulátem (identický typ jako původní umělý trávník UT3G na celém hřišti)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</si>
</sst>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#,##0.000"/>
    <numFmt numFmtId="171" formatCode="#,##0.0000"/>
    <numFmt numFmtId="172" formatCode="#,##0.00000"/>
    <numFmt numFmtId="173" formatCode="#,##0.0000;\-#,##0.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#,##0.000_ ;\-#,##0.000\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;\-#,##0"/>
    <numFmt numFmtId="188" formatCode="#,##0.00%"/>
  </numFmts>
  <fonts count="8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11"/>
      <color indexed="56"/>
      <name val="Arial"/>
      <family val="2"/>
    </font>
    <font>
      <sz val="11"/>
      <color indexed="55"/>
      <name val="Arial"/>
      <family val="2"/>
    </font>
    <font>
      <sz val="8"/>
      <color indexed="56"/>
      <name val="Arial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rebuchet MS"/>
      <family val="2"/>
    </font>
    <font>
      <b/>
      <sz val="9"/>
      <color indexed="10"/>
      <name val="Trebuchet MS"/>
      <family val="2"/>
    </font>
    <font>
      <sz val="8"/>
      <color indexed="12"/>
      <name val="Trebuchet MS"/>
      <family val="2"/>
    </font>
    <font>
      <b/>
      <sz val="9"/>
      <color indexed="12"/>
      <name val="Trebuchet MS"/>
      <family val="2"/>
    </font>
    <font>
      <sz val="8"/>
      <color indexed="12"/>
      <name val="Arial"/>
      <family val="2"/>
    </font>
    <font>
      <b/>
      <sz val="8"/>
      <color indexed="12"/>
      <name val="Trebuchet MS"/>
      <family val="2"/>
    </font>
    <font>
      <b/>
      <sz val="8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rebuchet MS"/>
      <family val="2"/>
    </font>
    <font>
      <b/>
      <sz val="9"/>
      <color rgb="FFFF0000"/>
      <name val="Trebuchet MS"/>
      <family val="2"/>
    </font>
    <font>
      <sz val="8"/>
      <color rgb="FF0000FF"/>
      <name val="Trebuchet MS"/>
      <family val="2"/>
    </font>
    <font>
      <b/>
      <sz val="9"/>
      <color rgb="FF0000FF"/>
      <name val="Trebuchet MS"/>
      <family val="2"/>
    </font>
    <font>
      <sz val="8"/>
      <color rgb="FF0000FF"/>
      <name val="Arial"/>
      <family val="2"/>
    </font>
    <font>
      <b/>
      <sz val="8"/>
      <color rgb="FF0000FF"/>
      <name val="Trebuchet MS"/>
      <family val="2"/>
    </font>
    <font>
      <b/>
      <sz val="8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4" borderId="8" applyNumberFormat="0" applyAlignment="0" applyProtection="0"/>
    <xf numFmtId="0" fontId="77" fillId="25" borderId="8" applyNumberFormat="0" applyAlignment="0" applyProtection="0"/>
    <xf numFmtId="0" fontId="78" fillId="25" borderId="9" applyNumberFormat="0" applyAlignment="0" applyProtection="0"/>
    <xf numFmtId="0" fontId="79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</cellStyleXfs>
  <cellXfs count="34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2" borderId="0" xfId="0" applyFill="1" applyAlignment="1">
      <alignment horizontal="left" vertical="top"/>
    </xf>
    <xf numFmtId="0" fontId="1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0" fontId="17" fillId="3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1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 vertical="center"/>
      <protection/>
    </xf>
    <xf numFmtId="0" fontId="27" fillId="32" borderId="0" xfId="36" applyFont="1" applyFill="1" applyAlignment="1" applyProtection="1">
      <alignment horizontal="left" vertical="center"/>
      <protection/>
    </xf>
    <xf numFmtId="0" fontId="0" fillId="32" borderId="0" xfId="0" applyFont="1" applyFill="1" applyAlignment="1" applyProtection="1">
      <alignment horizontal="left" vertical="top"/>
      <protection/>
    </xf>
    <xf numFmtId="0" fontId="0" fillId="0" borderId="33" xfId="0" applyBorder="1" applyAlignment="1">
      <alignment horizontal="center" vertical="center" wrapText="1"/>
    </xf>
    <xf numFmtId="16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 vertical="top"/>
    </xf>
    <xf numFmtId="14" fontId="0" fillId="0" borderId="0" xfId="0" applyNumberFormat="1" applyFont="1" applyAlignment="1">
      <alignment horizontal="left" vertical="center"/>
    </xf>
    <xf numFmtId="0" fontId="24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22" xfId="0" applyFont="1" applyFill="1" applyBorder="1" applyAlignment="1">
      <alignment horizontal="left"/>
    </xf>
    <xf numFmtId="167" fontId="24" fillId="0" borderId="0" xfId="0" applyNumberFormat="1" applyFont="1" applyFill="1" applyAlignment="1">
      <alignment horizontal="right"/>
    </xf>
    <xf numFmtId="167" fontId="24" fillId="0" borderId="23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168" fontId="0" fillId="0" borderId="3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67" fontId="11" fillId="0" borderId="0" xfId="0" applyNumberFormat="1" applyFont="1" applyFill="1" applyAlignment="1">
      <alignment horizontal="right" vertical="center"/>
    </xf>
    <xf numFmtId="167" fontId="11" fillId="0" borderId="23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 wrapText="1"/>
    </xf>
    <xf numFmtId="168" fontId="0" fillId="0" borderId="33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right" vertical="center"/>
    </xf>
    <xf numFmtId="167" fontId="0" fillId="0" borderId="23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0" xfId="0" applyFill="1" applyAlignment="1">
      <alignment horizontal="left" vertical="top"/>
    </xf>
    <xf numFmtId="1" fontId="8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33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4" fontId="34" fillId="0" borderId="22" xfId="0" applyNumberFormat="1" applyFont="1" applyBorder="1" applyAlignment="1">
      <alignment horizontal="right" vertical="center"/>
    </xf>
    <xf numFmtId="164" fontId="34" fillId="0" borderId="0" xfId="0" applyNumberFormat="1" applyFont="1" applyAlignment="1">
      <alignment horizontal="right" vertical="center"/>
    </xf>
    <xf numFmtId="167" fontId="34" fillId="0" borderId="0" xfId="0" applyNumberFormat="1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0" fillId="32" borderId="0" xfId="0" applyFont="1" applyFill="1" applyAlignment="1">
      <alignment horizontal="left" vertical="top"/>
    </xf>
    <xf numFmtId="0" fontId="0" fillId="32" borderId="0" xfId="0" applyFont="1" applyFill="1" applyAlignment="1">
      <alignment horizontal="right" vertical="top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left" vertical="center"/>
    </xf>
    <xf numFmtId="4" fontId="0" fillId="32" borderId="0" xfId="0" applyNumberFormat="1" applyFont="1" applyFill="1" applyAlignment="1">
      <alignment horizontal="left" vertical="top"/>
    </xf>
    <xf numFmtId="4" fontId="0" fillId="0" borderId="0" xfId="0" applyNumberFormat="1" applyAlignment="1">
      <alignment horizontal="left" vertical="top"/>
    </xf>
    <xf numFmtId="4" fontId="0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left" vertical="top"/>
    </xf>
    <xf numFmtId="4" fontId="18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 horizontal="left" vertical="center"/>
    </xf>
    <xf numFmtId="4" fontId="0" fillId="0" borderId="0" xfId="0" applyNumberFormat="1" applyFill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64" fontId="0" fillId="0" borderId="0" xfId="0" applyNumberFormat="1" applyFont="1" applyAlignment="1">
      <alignment horizontal="left" vertical="center"/>
    </xf>
    <xf numFmtId="164" fontId="16" fillId="0" borderId="0" xfId="0" applyNumberFormat="1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right" vertical="center"/>
    </xf>
    <xf numFmtId="164" fontId="34" fillId="0" borderId="0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right" vertical="center"/>
    </xf>
    <xf numFmtId="4" fontId="81" fillId="0" borderId="40" xfId="0" applyNumberFormat="1" applyFont="1" applyBorder="1" applyAlignment="1">
      <alignment horizontal="right" vertical="center"/>
    </xf>
    <xf numFmtId="4" fontId="81" fillId="0" borderId="41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center"/>
    </xf>
    <xf numFmtId="0" fontId="80" fillId="0" borderId="38" xfId="0" applyFont="1" applyBorder="1" applyAlignment="1">
      <alignment horizontal="center" vertical="center"/>
    </xf>
    <xf numFmtId="0" fontId="80" fillId="0" borderId="39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/>
    </xf>
    <xf numFmtId="0" fontId="82" fillId="0" borderId="39" xfId="0" applyFont="1" applyBorder="1" applyAlignment="1">
      <alignment horizontal="center" vertical="center"/>
    </xf>
    <xf numFmtId="10" fontId="83" fillId="0" borderId="40" xfId="0" applyNumberFormat="1" applyFont="1" applyBorder="1" applyAlignment="1">
      <alignment horizontal="left" vertical="center"/>
    </xf>
    <xf numFmtId="4" fontId="83" fillId="0" borderId="41" xfId="0" applyNumberFormat="1" applyFont="1" applyBorder="1" applyAlignment="1">
      <alignment horizontal="right" vertical="center"/>
    </xf>
    <xf numFmtId="0" fontId="82" fillId="34" borderId="34" xfId="0" applyFont="1" applyFill="1" applyBorder="1" applyAlignment="1">
      <alignment horizontal="center" vertical="center"/>
    </xf>
    <xf numFmtId="4" fontId="83" fillId="34" borderId="0" xfId="0" applyNumberFormat="1" applyFont="1" applyFill="1" applyBorder="1" applyAlignment="1">
      <alignment horizontal="right" vertical="center"/>
    </xf>
    <xf numFmtId="0" fontId="0" fillId="34" borderId="34" xfId="0" applyFont="1" applyFill="1" applyBorder="1" applyAlignment="1">
      <alignment horizontal="right" vertical="center"/>
    </xf>
    <xf numFmtId="0" fontId="80" fillId="35" borderId="34" xfId="0" applyFont="1" applyFill="1" applyBorder="1" applyAlignment="1">
      <alignment horizontal="center" vertical="center"/>
    </xf>
    <xf numFmtId="4" fontId="81" fillId="35" borderId="0" xfId="0" applyNumberFormat="1" applyFont="1" applyFill="1" applyBorder="1" applyAlignment="1">
      <alignment horizontal="right" vertical="center"/>
    </xf>
    <xf numFmtId="0" fontId="0" fillId="35" borderId="34" xfId="0" applyFont="1" applyFill="1" applyBorder="1" applyAlignment="1">
      <alignment horizontal="left" vertical="center"/>
    </xf>
    <xf numFmtId="10" fontId="82" fillId="0" borderId="42" xfId="0" applyNumberFormat="1" applyFont="1" applyBorder="1" applyAlignment="1">
      <alignment horizontal="left" vertical="center"/>
    </xf>
    <xf numFmtId="4" fontId="82" fillId="34" borderId="43" xfId="0" applyNumberFormat="1" applyFont="1" applyFill="1" applyBorder="1" applyAlignment="1">
      <alignment horizontal="right" vertical="center"/>
    </xf>
    <xf numFmtId="4" fontId="82" fillId="0" borderId="44" xfId="0" applyNumberFormat="1" applyFont="1" applyBorder="1" applyAlignment="1">
      <alignment horizontal="right" vertical="center"/>
    </xf>
    <xf numFmtId="4" fontId="80" fillId="0" borderId="42" xfId="0" applyNumberFormat="1" applyFont="1" applyBorder="1" applyAlignment="1">
      <alignment horizontal="right" vertical="center"/>
    </xf>
    <xf numFmtId="4" fontId="80" fillId="35" borderId="43" xfId="0" applyNumberFormat="1" applyFont="1" applyFill="1" applyBorder="1" applyAlignment="1">
      <alignment horizontal="right" vertical="center"/>
    </xf>
    <xf numFmtId="4" fontId="80" fillId="0" borderId="44" xfId="0" applyNumberFormat="1" applyFont="1" applyBorder="1" applyAlignment="1">
      <alignment horizontal="right" vertical="center"/>
    </xf>
    <xf numFmtId="10" fontId="83" fillId="0" borderId="42" xfId="0" applyNumberFormat="1" applyFont="1" applyBorder="1" applyAlignment="1">
      <alignment horizontal="left" vertical="center"/>
    </xf>
    <xf numFmtId="4" fontId="83" fillId="34" borderId="43" xfId="0" applyNumberFormat="1" applyFont="1" applyFill="1" applyBorder="1" applyAlignment="1">
      <alignment horizontal="right" vertical="center"/>
    </xf>
    <xf numFmtId="4" fontId="83" fillId="0" borderId="44" xfId="0" applyNumberFormat="1" applyFont="1" applyBorder="1" applyAlignment="1">
      <alignment horizontal="right" vertical="center"/>
    </xf>
    <xf numFmtId="4" fontId="81" fillId="0" borderId="42" xfId="0" applyNumberFormat="1" applyFont="1" applyBorder="1" applyAlignment="1">
      <alignment horizontal="right" vertical="center"/>
    </xf>
    <xf numFmtId="4" fontId="81" fillId="35" borderId="43" xfId="0" applyNumberFormat="1" applyFont="1" applyFill="1" applyBorder="1" applyAlignment="1">
      <alignment horizontal="right" vertical="center"/>
    </xf>
    <xf numFmtId="4" fontId="81" fillId="0" borderId="44" xfId="0" applyNumberFormat="1" applyFont="1" applyBorder="1" applyAlignment="1">
      <alignment horizontal="right" vertical="center"/>
    </xf>
    <xf numFmtId="3" fontId="84" fillId="0" borderId="42" xfId="0" applyNumberFormat="1" applyFont="1" applyBorder="1" applyAlignment="1">
      <alignment horizontal="left" vertical="center"/>
    </xf>
    <xf numFmtId="4" fontId="84" fillId="34" borderId="43" xfId="0" applyNumberFormat="1" applyFont="1" applyFill="1" applyBorder="1" applyAlignment="1">
      <alignment horizontal="left" vertical="center"/>
    </xf>
    <xf numFmtId="187" fontId="84" fillId="0" borderId="44" xfId="0" applyNumberFormat="1" applyFont="1" applyBorder="1" applyAlignment="1">
      <alignment horizontal="left" vertical="center"/>
    </xf>
    <xf numFmtId="10" fontId="28" fillId="0" borderId="42" xfId="0" applyNumberFormat="1" applyFont="1" applyBorder="1" applyAlignment="1">
      <alignment horizontal="left" vertical="center"/>
    </xf>
    <xf numFmtId="187" fontId="29" fillId="35" borderId="43" xfId="0" applyNumberFormat="1" applyFont="1" applyFill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82" fillId="0" borderId="42" xfId="0" applyFont="1" applyBorder="1" applyAlignment="1">
      <alignment horizontal="left" vertical="center"/>
    </xf>
    <xf numFmtId="0" fontId="82" fillId="34" borderId="43" xfId="0" applyFont="1" applyFill="1" applyBorder="1" applyAlignment="1">
      <alignment horizontal="right" vertical="center"/>
    </xf>
    <xf numFmtId="0" fontId="82" fillId="0" borderId="44" xfId="0" applyFont="1" applyBorder="1" applyAlignment="1">
      <alignment horizontal="right" vertical="center"/>
    </xf>
    <xf numFmtId="0" fontId="0" fillId="0" borderId="42" xfId="0" applyFont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4" fontId="82" fillId="0" borderId="42" xfId="0" applyNumberFormat="1" applyFont="1" applyBorder="1" applyAlignment="1">
      <alignment horizontal="left" vertical="center"/>
    </xf>
    <xf numFmtId="4" fontId="85" fillId="34" borderId="43" xfId="0" applyNumberFormat="1" applyFont="1" applyFill="1" applyBorder="1" applyAlignment="1">
      <alignment vertical="center"/>
    </xf>
    <xf numFmtId="4" fontId="85" fillId="0" borderId="43" xfId="0" applyNumberFormat="1" applyFont="1" applyBorder="1" applyAlignment="1">
      <alignment vertical="center"/>
    </xf>
    <xf numFmtId="4" fontId="86" fillId="0" borderId="42" xfId="0" applyNumberFormat="1" applyFont="1" applyBorder="1" applyAlignment="1">
      <alignment vertical="center"/>
    </xf>
    <xf numFmtId="4" fontId="86" fillId="35" borderId="43" xfId="0" applyNumberFormat="1" applyFont="1" applyFill="1" applyBorder="1" applyAlignment="1">
      <alignment vertical="center"/>
    </xf>
    <xf numFmtId="4" fontId="86" fillId="0" borderId="44" xfId="0" applyNumberFormat="1" applyFont="1" applyBorder="1" applyAlignment="1">
      <alignment vertical="center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Fill="1" applyAlignment="1">
      <alignment horizontal="left" vertical="center"/>
    </xf>
    <xf numFmtId="0" fontId="80" fillId="0" borderId="45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4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0" fontId="32" fillId="0" borderId="0" xfId="0" applyNumberFormat="1" applyFont="1" applyAlignment="1">
      <alignment horizontal="center" vertical="center"/>
    </xf>
    <xf numFmtId="164" fontId="33" fillId="0" borderId="0" xfId="0" applyNumberFormat="1" applyFont="1" applyAlignment="1">
      <alignment horizontal="right" vertical="center"/>
    </xf>
    <xf numFmtId="0" fontId="0" fillId="0" borderId="0" xfId="0" applyAlignment="1">
      <alignment vertical="top"/>
    </xf>
    <xf numFmtId="0" fontId="33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2" fillId="0" borderId="45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2" fillId="0" borderId="46" xfId="0" applyFont="1" applyBorder="1" applyAlignment="1">
      <alignment horizontal="center" vertical="center"/>
    </xf>
    <xf numFmtId="164" fontId="17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7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5" fillId="33" borderId="18" xfId="0" applyFont="1" applyFill="1" applyBorder="1" applyAlignment="1">
      <alignment horizontal="left" vertical="center"/>
    </xf>
    <xf numFmtId="164" fontId="5" fillId="33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164" fontId="0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/>
    </xf>
    <xf numFmtId="164" fontId="25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33" borderId="31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30" xfId="0" applyNumberFormat="1" applyFont="1" applyFill="1" applyBorder="1" applyAlignment="1">
      <alignment horizontal="right" vertical="center"/>
    </xf>
    <xf numFmtId="164" fontId="0" fillId="0" borderId="31" xfId="0" applyNumberFormat="1" applyFont="1" applyFill="1" applyBorder="1" applyAlignment="1">
      <alignment horizontal="right" vertical="center"/>
    </xf>
    <xf numFmtId="164" fontId="0" fillId="0" borderId="32" xfId="0" applyNumberFormat="1" applyFont="1" applyFill="1" applyBorder="1" applyAlignment="1">
      <alignment horizontal="right" vertical="center"/>
    </xf>
    <xf numFmtId="164" fontId="0" fillId="9" borderId="33" xfId="0" applyNumberFormat="1" applyFont="1" applyFill="1" applyBorder="1" applyAlignment="1">
      <alignment horizontal="right" vertical="center"/>
    </xf>
    <xf numFmtId="0" fontId="0" fillId="9" borderId="33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 wrapText="1"/>
    </xf>
    <xf numFmtId="164" fontId="0" fillId="9" borderId="33" xfId="0" applyNumberFormat="1" applyFont="1" applyFill="1" applyBorder="1" applyAlignment="1">
      <alignment horizontal="right" vertical="center"/>
    </xf>
    <xf numFmtId="0" fontId="0" fillId="9" borderId="33" xfId="0" applyFont="1" applyFill="1" applyBorder="1" applyAlignment="1">
      <alignment horizontal="left" vertical="center"/>
    </xf>
    <xf numFmtId="164" fontId="0" fillId="0" borderId="33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27" fillId="32" borderId="0" xfId="36" applyFont="1" applyFill="1" applyAlignment="1" applyProtection="1">
      <alignment horizontal="center" vertical="center"/>
      <protection/>
    </xf>
    <xf numFmtId="0" fontId="0" fillId="33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7" fillId="33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0" fillId="0" borderId="33" xfId="0" applyFill="1" applyBorder="1" applyAlignment="1">
      <alignment horizontal="left" vertical="center" wrapText="1"/>
    </xf>
    <xf numFmtId="164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 vertical="center"/>
    </xf>
    <xf numFmtId="0" fontId="0" fillId="0" borderId="33" xfId="0" applyFont="1" applyFill="1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0" fillId="0" borderId="33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6BB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55E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F33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C9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D2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1</xdr:row>
      <xdr:rowOff>95250</xdr:rowOff>
    </xdr:to>
    <xdr:pic>
      <xdr:nvPicPr>
        <xdr:cNvPr id="1" name="Obrázek 1" descr="C:\KROSplusData\System\Temp\radA6BB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55E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F33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40</xdr:col>
      <xdr:colOff>133350</xdr:colOff>
      <xdr:row>1</xdr:row>
      <xdr:rowOff>0</xdr:rowOff>
    </xdr:to>
    <xdr:pic>
      <xdr:nvPicPr>
        <xdr:cNvPr id="1" name="Obrázek 1" descr="C:\KROSplusData\System\Temp\rad04C9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37</xdr:col>
      <xdr:colOff>133350</xdr:colOff>
      <xdr:row>1</xdr:row>
      <xdr:rowOff>0</xdr:rowOff>
    </xdr:to>
    <xdr:pic>
      <xdr:nvPicPr>
        <xdr:cNvPr id="1" name="Obrázek 1" descr="C:\KROSplusData\System\Temp\rad5AD2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-%20R&#366;ZN&#201;%20%20INFORMACE%20%201\VZOR%20-%20ROZPO&#268;TY%20FOTBAL\&#268;esk&#225;%20L&#237;pa%20-%20fotbal,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I - Spodní stavba"/>
      <sheetName val="II - Umělý trávník III. g..."/>
      <sheetName val="III - Technické vybavení"/>
      <sheetName val="IV - Osvětlení hřiště"/>
    </sheetNames>
    <sheetDataSet>
      <sheetData sheetId="1">
        <row r="25">
          <cell r="M25">
            <v>0</v>
          </cell>
        </row>
        <row r="29">
          <cell r="H29">
            <v>7115976.43</v>
          </cell>
          <cell r="M29">
            <v>1494355.1</v>
          </cell>
        </row>
        <row r="30">
          <cell r="H30">
            <v>0</v>
          </cell>
          <cell r="M30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114">
          <cell r="W114">
            <v>7692.1206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showZeros="0" zoomScalePageLayoutView="0" workbookViewId="0" topLeftCell="A1">
      <pane ySplit="1" topLeftCell="A71" activePane="bottomLeft" state="frozen"/>
      <selection pane="topLeft" activeCell="A1" sqref="A1"/>
      <selection pane="bottomLeft" activeCell="AN90" sqref="AN90:AP90"/>
    </sheetView>
  </sheetViews>
  <sheetFormatPr defaultColWidth="10.66015625" defaultRowHeight="14.25" customHeight="1"/>
  <cols>
    <col min="1" max="1" width="2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5" width="19.16015625" style="2" hidden="1" customWidth="1"/>
    <col min="56" max="56" width="7.16015625" style="2" hidden="1" customWidth="1"/>
    <col min="57" max="57" width="8" style="158" hidden="1" customWidth="1"/>
    <col min="58" max="59" width="13.83203125" style="159" hidden="1" customWidth="1"/>
    <col min="60" max="60" width="13.83203125" style="158" hidden="1" customWidth="1"/>
    <col min="61" max="62" width="13.83203125" style="1" hidden="1" customWidth="1"/>
    <col min="63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15">
      <c r="A1" s="110" t="s">
        <v>0</v>
      </c>
      <c r="B1" s="111"/>
      <c r="C1" s="111"/>
      <c r="D1" s="112" t="s">
        <v>1</v>
      </c>
      <c r="E1" s="111"/>
      <c r="F1" s="111"/>
      <c r="G1" s="111"/>
      <c r="H1" s="111"/>
      <c r="I1" s="111"/>
      <c r="J1" s="111"/>
      <c r="K1" s="113" t="s">
        <v>141</v>
      </c>
      <c r="L1" s="113"/>
      <c r="M1" s="113"/>
      <c r="N1" s="113"/>
      <c r="O1" s="113"/>
      <c r="P1" s="113"/>
      <c r="Q1" s="113"/>
      <c r="R1" s="113"/>
      <c r="S1" s="113"/>
      <c r="T1" s="111"/>
      <c r="U1" s="111"/>
      <c r="V1" s="111"/>
      <c r="W1" s="113" t="s">
        <v>142</v>
      </c>
      <c r="X1" s="113"/>
      <c r="Y1" s="113"/>
      <c r="Z1" s="113"/>
      <c r="AA1" s="113"/>
      <c r="AB1" s="113"/>
      <c r="AC1" s="113"/>
      <c r="AD1" s="113"/>
      <c r="AE1" s="113"/>
      <c r="AF1" s="113"/>
      <c r="AG1" s="111"/>
      <c r="AH1" s="111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171"/>
      <c r="BF1" s="172"/>
      <c r="BG1" s="172"/>
      <c r="BH1" s="171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13.5">
      <c r="C2" s="295" t="s">
        <v>4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R2" s="262" t="s">
        <v>5</v>
      </c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159"/>
      <c r="BG2" s="159"/>
      <c r="BH2" s="158"/>
      <c r="BS2" s="6" t="s">
        <v>6</v>
      </c>
      <c r="BT2" s="6" t="s">
        <v>7</v>
      </c>
    </row>
    <row r="3" spans="2:72" s="2" customFormat="1" ht="13.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E3" s="158"/>
      <c r="BF3" s="159"/>
      <c r="BG3" s="159"/>
      <c r="BH3" s="158"/>
      <c r="BS3" s="6" t="s">
        <v>6</v>
      </c>
      <c r="BT3" s="6" t="s">
        <v>8</v>
      </c>
    </row>
    <row r="4" spans="2:71" s="2" customFormat="1" ht="21">
      <c r="B4" s="10"/>
      <c r="C4" s="291" t="s">
        <v>9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11"/>
      <c r="AS4" s="12" t="s">
        <v>10</v>
      </c>
      <c r="BE4" s="158"/>
      <c r="BF4" s="159"/>
      <c r="BG4" s="159"/>
      <c r="BH4" s="158"/>
      <c r="BS4" s="6" t="s">
        <v>11</v>
      </c>
    </row>
    <row r="5" spans="2:71" s="2" customFormat="1" ht="13.5">
      <c r="B5" s="10"/>
      <c r="AQ5" s="11"/>
      <c r="BE5" s="158"/>
      <c r="BF5" s="159"/>
      <c r="BG5" s="159"/>
      <c r="BH5" s="158"/>
      <c r="BS5" s="6" t="s">
        <v>6</v>
      </c>
    </row>
    <row r="6" spans="2:71" s="2" customFormat="1" ht="18">
      <c r="B6" s="10"/>
      <c r="D6" s="13" t="s">
        <v>12</v>
      </c>
      <c r="K6" s="292" t="s">
        <v>186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Q6" s="11"/>
      <c r="BE6" s="158"/>
      <c r="BF6" s="159"/>
      <c r="BG6" s="159"/>
      <c r="BH6" s="158"/>
      <c r="BS6" s="6" t="s">
        <v>13</v>
      </c>
    </row>
    <row r="7" spans="2:71" s="2" customFormat="1" ht="13.5">
      <c r="B7" s="10"/>
      <c r="AQ7" s="11"/>
      <c r="BE7" s="158"/>
      <c r="BF7" s="159"/>
      <c r="BG7" s="159"/>
      <c r="BH7" s="158"/>
      <c r="BS7" s="6" t="s">
        <v>14</v>
      </c>
    </row>
    <row r="8" spans="2:60" s="6" customFormat="1" ht="15">
      <c r="B8" s="18"/>
      <c r="C8" s="14" t="s">
        <v>15</v>
      </c>
      <c r="L8" s="48" t="s">
        <v>184</v>
      </c>
      <c r="AI8" s="14" t="s">
        <v>16</v>
      </c>
      <c r="AL8" s="118"/>
      <c r="AM8" s="49"/>
      <c r="AN8" s="118">
        <v>0</v>
      </c>
      <c r="AQ8" s="19"/>
      <c r="BE8" s="155"/>
      <c r="BF8" s="160"/>
      <c r="BG8" s="160"/>
      <c r="BH8" s="155"/>
    </row>
    <row r="9" spans="2:71" s="2" customFormat="1" ht="13.5">
      <c r="B9" s="10"/>
      <c r="AQ9" s="11"/>
      <c r="BE9" s="158"/>
      <c r="BF9" s="159"/>
      <c r="BG9" s="159"/>
      <c r="BH9" s="158"/>
      <c r="BS9" s="6" t="s">
        <v>17</v>
      </c>
    </row>
    <row r="10" spans="2:71" s="2" customFormat="1" ht="15">
      <c r="B10" s="10"/>
      <c r="D10" s="14" t="s">
        <v>18</v>
      </c>
      <c r="L10" s="158" t="s">
        <v>185</v>
      </c>
      <c r="AK10" s="14" t="s">
        <v>19</v>
      </c>
      <c r="AN10" s="15"/>
      <c r="AQ10" s="11"/>
      <c r="BE10" s="158"/>
      <c r="BF10" s="159"/>
      <c r="BG10" s="159"/>
      <c r="BH10" s="158"/>
      <c r="BS10" s="6" t="s">
        <v>13</v>
      </c>
    </row>
    <row r="11" spans="2:71" s="2" customFormat="1" ht="15">
      <c r="B11" s="10"/>
      <c r="E11" s="15" t="s">
        <v>20</v>
      </c>
      <c r="AK11" s="14" t="s">
        <v>21</v>
      </c>
      <c r="AN11" s="15"/>
      <c r="AQ11" s="11"/>
      <c r="BE11" s="158"/>
      <c r="BF11" s="159"/>
      <c r="BG11" s="159"/>
      <c r="BH11" s="158"/>
      <c r="BS11" s="6" t="s">
        <v>13</v>
      </c>
    </row>
    <row r="12" spans="2:71" s="2" customFormat="1" ht="13.5">
      <c r="B12" s="10"/>
      <c r="AQ12" s="11"/>
      <c r="BE12" s="158"/>
      <c r="BF12" s="159"/>
      <c r="BG12" s="159"/>
      <c r="BH12" s="158"/>
      <c r="BS12" s="6" t="s">
        <v>13</v>
      </c>
    </row>
    <row r="13" spans="2:71" s="2" customFormat="1" ht="15">
      <c r="B13" s="10"/>
      <c r="D13" s="14" t="s">
        <v>22</v>
      </c>
      <c r="AK13" s="14" t="s">
        <v>19</v>
      </c>
      <c r="AN13" s="15"/>
      <c r="AQ13" s="11"/>
      <c r="BE13" s="158"/>
      <c r="BF13" s="159"/>
      <c r="BG13" s="159"/>
      <c r="BH13" s="158"/>
      <c r="BS13" s="6" t="s">
        <v>13</v>
      </c>
    </row>
    <row r="14" spans="2:71" s="2" customFormat="1" ht="15">
      <c r="B14" s="10"/>
      <c r="E14" s="15" t="s">
        <v>20</v>
      </c>
      <c r="AK14" s="14" t="s">
        <v>21</v>
      </c>
      <c r="AN14" s="15"/>
      <c r="AQ14" s="11"/>
      <c r="BE14" s="158"/>
      <c r="BF14" s="159"/>
      <c r="BG14" s="159"/>
      <c r="BH14" s="158"/>
      <c r="BS14" s="6" t="s">
        <v>13</v>
      </c>
    </row>
    <row r="15" spans="2:71" s="2" customFormat="1" ht="13.5">
      <c r="B15" s="10"/>
      <c r="AQ15" s="11"/>
      <c r="BE15" s="158"/>
      <c r="BF15" s="159"/>
      <c r="BG15" s="159"/>
      <c r="BH15" s="158"/>
      <c r="BS15" s="6" t="s">
        <v>3</v>
      </c>
    </row>
    <row r="16" spans="2:71" s="2" customFormat="1" ht="15">
      <c r="B16" s="10"/>
      <c r="D16" s="14" t="s">
        <v>23</v>
      </c>
      <c r="L16" s="158"/>
      <c r="AK16" s="14" t="s">
        <v>19</v>
      </c>
      <c r="AN16" s="15"/>
      <c r="AQ16" s="11"/>
      <c r="BE16" s="158"/>
      <c r="BF16" s="159"/>
      <c r="BG16" s="159"/>
      <c r="BH16" s="158"/>
      <c r="BS16" s="6" t="s">
        <v>3</v>
      </c>
    </row>
    <row r="17" spans="2:71" ht="15">
      <c r="B17" s="10"/>
      <c r="E17" s="15" t="s">
        <v>20</v>
      </c>
      <c r="AK17" s="14" t="s">
        <v>21</v>
      </c>
      <c r="AN17" s="15"/>
      <c r="AQ17" s="11"/>
      <c r="AR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24</v>
      </c>
    </row>
    <row r="18" spans="2:71" ht="13.5">
      <c r="B18" s="10"/>
      <c r="AQ18" s="11"/>
      <c r="AR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>
      <c r="B19" s="10"/>
      <c r="D19" s="14" t="s">
        <v>25</v>
      </c>
      <c r="AK19" s="14" t="s">
        <v>19</v>
      </c>
      <c r="AN19" s="15"/>
      <c r="AQ19" s="11"/>
      <c r="AR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13</v>
      </c>
    </row>
    <row r="20" spans="2:70" ht="15">
      <c r="B20" s="10"/>
      <c r="E20" s="15" t="s">
        <v>20</v>
      </c>
      <c r="AK20" s="14" t="s">
        <v>21</v>
      </c>
      <c r="AN20" s="15"/>
      <c r="AQ20" s="11"/>
      <c r="AR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13.5">
      <c r="B21" s="10"/>
      <c r="AQ21" s="11"/>
      <c r="AR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13.5">
      <c r="B22" s="10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Q22" s="11"/>
      <c r="AR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">
      <c r="B23" s="10"/>
      <c r="D23" s="17" t="s">
        <v>26</v>
      </c>
      <c r="AK23" s="296">
        <f>ROUNDUP($AG$81,2)</f>
        <v>0</v>
      </c>
      <c r="AL23" s="263"/>
      <c r="AM23" s="263"/>
      <c r="AN23" s="263"/>
      <c r="AO23" s="263"/>
      <c r="AQ23" s="11"/>
      <c r="AR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15">
      <c r="B24" s="10"/>
      <c r="D24" s="17" t="s">
        <v>27</v>
      </c>
      <c r="AK24" s="296">
        <f>ROUNDUP($AG$87,2)</f>
        <v>0</v>
      </c>
      <c r="AL24" s="263"/>
      <c r="AM24" s="263"/>
      <c r="AN24" s="263"/>
      <c r="AO24" s="263"/>
      <c r="AQ24" s="11"/>
      <c r="AR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60" s="6" customFormat="1" ht="13.5">
      <c r="B25" s="18"/>
      <c r="AQ25" s="19"/>
      <c r="BE25" s="155"/>
      <c r="BF25" s="160"/>
      <c r="BG25" s="160"/>
      <c r="BH25" s="155"/>
    </row>
    <row r="26" spans="2:60" s="6" customFormat="1" ht="29.25" customHeight="1">
      <c r="B26" s="18"/>
      <c r="D26" s="20" t="s">
        <v>28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97">
        <f>ROUNDUP($AK$23+$AK$24,2)</f>
        <v>0</v>
      </c>
      <c r="AL26" s="298"/>
      <c r="AM26" s="298"/>
      <c r="AN26" s="298"/>
      <c r="AO26" s="298"/>
      <c r="AQ26" s="19"/>
      <c r="BE26" s="155"/>
      <c r="BF26" s="160"/>
      <c r="BG26" s="160"/>
      <c r="BH26" s="155"/>
    </row>
    <row r="27" spans="2:60" s="6" customFormat="1" ht="13.5">
      <c r="B27" s="18"/>
      <c r="AQ27" s="19"/>
      <c r="BE27" s="155"/>
      <c r="BF27" s="160"/>
      <c r="BG27" s="160"/>
      <c r="BH27" s="155"/>
    </row>
    <row r="28" spans="2:59" s="15" customFormat="1" ht="15">
      <c r="B28" s="175"/>
      <c r="D28" s="15" t="s">
        <v>29</v>
      </c>
      <c r="F28" s="15" t="s">
        <v>30</v>
      </c>
      <c r="L28" s="293">
        <v>0.21</v>
      </c>
      <c r="M28" s="267"/>
      <c r="N28" s="267"/>
      <c r="O28" s="267"/>
      <c r="T28" s="176" t="s">
        <v>31</v>
      </c>
      <c r="W28" s="294">
        <f>AK26</f>
        <v>0</v>
      </c>
      <c r="X28" s="267"/>
      <c r="Y28" s="267"/>
      <c r="Z28" s="267"/>
      <c r="AA28" s="267"/>
      <c r="AB28" s="267"/>
      <c r="AC28" s="267"/>
      <c r="AD28" s="267"/>
      <c r="AE28" s="267"/>
      <c r="AK28" s="294">
        <f>W28*L28</f>
        <v>0</v>
      </c>
      <c r="AL28" s="267"/>
      <c r="AM28" s="267"/>
      <c r="AN28" s="267"/>
      <c r="AO28" s="267"/>
      <c r="AQ28" s="177"/>
      <c r="BF28" s="178"/>
      <c r="BG28" s="178"/>
    </row>
    <row r="29" spans="2:60" s="6" customFormat="1" ht="13.5">
      <c r="B29" s="22"/>
      <c r="F29" s="23" t="s">
        <v>32</v>
      </c>
      <c r="L29" s="286">
        <v>0.15</v>
      </c>
      <c r="M29" s="287"/>
      <c r="N29" s="287"/>
      <c r="O29" s="287"/>
      <c r="T29" s="25" t="s">
        <v>31</v>
      </c>
      <c r="W29" s="288" t="e">
        <f>ROUNDUP($BA$81+SUM($CE$97:$CE$97),2)</f>
        <v>#REF!</v>
      </c>
      <c r="X29" s="287"/>
      <c r="Y29" s="287"/>
      <c r="Z29" s="287"/>
      <c r="AA29" s="287"/>
      <c r="AB29" s="287"/>
      <c r="AC29" s="287"/>
      <c r="AD29" s="287"/>
      <c r="AE29" s="287"/>
      <c r="AK29" s="288">
        <v>0</v>
      </c>
      <c r="AL29" s="287"/>
      <c r="AM29" s="287"/>
      <c r="AN29" s="287"/>
      <c r="AO29" s="287"/>
      <c r="AQ29" s="26"/>
      <c r="BE29" s="155"/>
      <c r="BF29" s="160"/>
      <c r="BG29" s="160"/>
      <c r="BH29" s="155"/>
    </row>
    <row r="30" spans="2:60" s="6" customFormat="1" ht="13.5">
      <c r="B30" s="22"/>
      <c r="F30" s="23" t="s">
        <v>33</v>
      </c>
      <c r="L30" s="286">
        <v>0.21</v>
      </c>
      <c r="M30" s="287"/>
      <c r="N30" s="287"/>
      <c r="O30" s="287"/>
      <c r="T30" s="25" t="s">
        <v>31</v>
      </c>
      <c r="W30" s="288" t="e">
        <f>ROUNDUP($BB$81+SUM($CF$97:$CF$97),2)</f>
        <v>#REF!</v>
      </c>
      <c r="X30" s="287"/>
      <c r="Y30" s="287"/>
      <c r="Z30" s="287"/>
      <c r="AA30" s="287"/>
      <c r="AB30" s="287"/>
      <c r="AC30" s="287"/>
      <c r="AD30" s="287"/>
      <c r="AE30" s="287"/>
      <c r="AK30" s="288">
        <v>0</v>
      </c>
      <c r="AL30" s="287"/>
      <c r="AM30" s="287"/>
      <c r="AN30" s="287"/>
      <c r="AO30" s="287"/>
      <c r="AQ30" s="26"/>
      <c r="BE30" s="155"/>
      <c r="BF30" s="160"/>
      <c r="BG30" s="160"/>
      <c r="BH30" s="155"/>
    </row>
    <row r="31" spans="2:60" s="6" customFormat="1" ht="13.5">
      <c r="B31" s="22"/>
      <c r="F31" s="23" t="s">
        <v>34</v>
      </c>
      <c r="L31" s="286">
        <v>0.15</v>
      </c>
      <c r="M31" s="287"/>
      <c r="N31" s="287"/>
      <c r="O31" s="287"/>
      <c r="T31" s="25" t="s">
        <v>31</v>
      </c>
      <c r="W31" s="288" t="e">
        <f>ROUNDUP($BC$81+SUM($CG$97:$CG$97),2)</f>
        <v>#REF!</v>
      </c>
      <c r="X31" s="287"/>
      <c r="Y31" s="287"/>
      <c r="Z31" s="287"/>
      <c r="AA31" s="287"/>
      <c r="AB31" s="287"/>
      <c r="AC31" s="287"/>
      <c r="AD31" s="287"/>
      <c r="AE31" s="287"/>
      <c r="AK31" s="288">
        <v>0</v>
      </c>
      <c r="AL31" s="287"/>
      <c r="AM31" s="287"/>
      <c r="AN31" s="287"/>
      <c r="AO31" s="287"/>
      <c r="AQ31" s="26"/>
      <c r="BE31" s="155"/>
      <c r="BF31" s="160"/>
      <c r="BG31" s="160"/>
      <c r="BH31" s="155"/>
    </row>
    <row r="32" spans="2:60" s="6" customFormat="1" ht="13.5">
      <c r="B32" s="22"/>
      <c r="F32" s="23" t="s">
        <v>35</v>
      </c>
      <c r="L32" s="286">
        <v>0</v>
      </c>
      <c r="M32" s="287"/>
      <c r="N32" s="287"/>
      <c r="O32" s="287"/>
      <c r="T32" s="25" t="s">
        <v>31</v>
      </c>
      <c r="W32" s="288" t="e">
        <f>ROUNDUP($BD$81+SUM($CH$97:$CH$97),2)</f>
        <v>#REF!</v>
      </c>
      <c r="X32" s="287"/>
      <c r="Y32" s="287"/>
      <c r="Z32" s="287"/>
      <c r="AA32" s="287"/>
      <c r="AB32" s="287"/>
      <c r="AC32" s="287"/>
      <c r="AD32" s="287"/>
      <c r="AE32" s="287"/>
      <c r="AK32" s="288">
        <v>0</v>
      </c>
      <c r="AL32" s="287"/>
      <c r="AM32" s="287"/>
      <c r="AN32" s="287"/>
      <c r="AO32" s="287"/>
      <c r="AQ32" s="26"/>
      <c r="BE32" s="155"/>
      <c r="BF32" s="160"/>
      <c r="BG32" s="160"/>
      <c r="BH32" s="155"/>
    </row>
    <row r="33" spans="2:60" s="6" customFormat="1" ht="13.5">
      <c r="B33" s="18"/>
      <c r="AQ33" s="19"/>
      <c r="BE33" s="155"/>
      <c r="BF33" s="160"/>
      <c r="BG33" s="160"/>
      <c r="BH33" s="155"/>
    </row>
    <row r="34" spans="2:60" s="6" customFormat="1" ht="18">
      <c r="B34" s="18"/>
      <c r="C34" s="27"/>
      <c r="D34" s="28" t="s">
        <v>36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0" t="s">
        <v>37</v>
      </c>
      <c r="U34" s="29"/>
      <c r="V34" s="29"/>
      <c r="W34" s="29"/>
      <c r="X34" s="289" t="s">
        <v>38</v>
      </c>
      <c r="Y34" s="283"/>
      <c r="Z34" s="283"/>
      <c r="AA34" s="283"/>
      <c r="AB34" s="283"/>
      <c r="AC34" s="29"/>
      <c r="AD34" s="29"/>
      <c r="AE34" s="29"/>
      <c r="AF34" s="29"/>
      <c r="AG34" s="29"/>
      <c r="AH34" s="29"/>
      <c r="AI34" s="29"/>
      <c r="AJ34" s="29"/>
      <c r="AK34" s="290">
        <f>ROUNDUP(SUM($AK$26:$AK$32),2)</f>
        <v>0</v>
      </c>
      <c r="AL34" s="283"/>
      <c r="AM34" s="283"/>
      <c r="AN34" s="283"/>
      <c r="AO34" s="285"/>
      <c r="AP34" s="27"/>
      <c r="AQ34" s="19"/>
      <c r="BE34" s="155"/>
      <c r="BF34" s="179"/>
      <c r="BG34" s="160"/>
      <c r="BH34" s="155"/>
    </row>
    <row r="35" spans="2:60" s="6" customFormat="1" ht="13.5">
      <c r="B35" s="18"/>
      <c r="AQ35" s="19"/>
      <c r="BE35" s="155"/>
      <c r="BF35" s="160"/>
      <c r="BG35" s="160"/>
      <c r="BH35" s="155"/>
    </row>
    <row r="36" spans="2:60" s="2" customFormat="1" ht="13.5">
      <c r="B36" s="10"/>
      <c r="AQ36" s="11"/>
      <c r="BE36" s="158"/>
      <c r="BF36" s="159"/>
      <c r="BG36" s="159"/>
      <c r="BH36" s="158"/>
    </row>
    <row r="37" spans="2:60" s="2" customFormat="1" ht="13.5">
      <c r="B37" s="10"/>
      <c r="AQ37" s="11"/>
      <c r="BE37" s="158"/>
      <c r="BF37" s="159"/>
      <c r="BG37" s="159"/>
      <c r="BH37" s="158"/>
    </row>
    <row r="38" spans="2:60" s="2" customFormat="1" ht="13.5">
      <c r="B38" s="10"/>
      <c r="AQ38" s="11"/>
      <c r="BE38" s="158"/>
      <c r="BF38" s="159"/>
      <c r="BG38" s="159"/>
      <c r="BH38" s="158"/>
    </row>
    <row r="39" spans="2:60" s="2" customFormat="1" ht="13.5">
      <c r="B39" s="10"/>
      <c r="AQ39" s="11"/>
      <c r="BE39" s="158"/>
      <c r="BF39" s="159"/>
      <c r="BG39" s="159"/>
      <c r="BH39" s="158"/>
    </row>
    <row r="40" spans="2:60" s="2" customFormat="1" ht="13.5">
      <c r="B40" s="10"/>
      <c r="AQ40" s="11"/>
      <c r="BE40" s="158"/>
      <c r="BF40" s="159"/>
      <c r="BG40" s="159"/>
      <c r="BH40" s="158"/>
    </row>
    <row r="41" spans="2:60" s="2" customFormat="1" ht="13.5">
      <c r="B41" s="10"/>
      <c r="AQ41" s="11"/>
      <c r="BE41" s="158"/>
      <c r="BF41" s="159"/>
      <c r="BG41" s="159"/>
      <c r="BH41" s="158"/>
    </row>
    <row r="42" spans="2:60" s="2" customFormat="1" ht="13.5">
      <c r="B42" s="10"/>
      <c r="AQ42" s="11"/>
      <c r="BE42" s="158"/>
      <c r="BF42" s="159"/>
      <c r="BG42" s="159"/>
      <c r="BH42" s="158"/>
    </row>
    <row r="43" spans="2:60" s="2" customFormat="1" ht="13.5">
      <c r="B43" s="10"/>
      <c r="AQ43" s="11"/>
      <c r="BE43" s="158"/>
      <c r="BF43" s="159"/>
      <c r="BG43" s="159"/>
      <c r="BH43" s="158"/>
    </row>
    <row r="44" spans="2:60" s="2" customFormat="1" ht="13.5">
      <c r="B44" s="10"/>
      <c r="AQ44" s="11"/>
      <c r="BE44" s="158"/>
      <c r="BF44" s="159"/>
      <c r="BG44" s="159"/>
      <c r="BH44" s="158"/>
    </row>
    <row r="45" spans="2:60" s="6" customFormat="1" ht="15">
      <c r="B45" s="18"/>
      <c r="D45" s="31" t="s">
        <v>39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C45" s="31" t="s">
        <v>40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3"/>
      <c r="AQ45" s="19"/>
      <c r="BE45" s="155"/>
      <c r="BF45" s="160"/>
      <c r="BG45" s="160"/>
      <c r="BH45" s="155"/>
    </row>
    <row r="46" spans="2:60" s="2" customFormat="1" ht="13.5">
      <c r="B46" s="10"/>
      <c r="D46" s="34"/>
      <c r="Z46" s="35"/>
      <c r="AC46" s="34"/>
      <c r="AO46" s="35"/>
      <c r="AQ46" s="11"/>
      <c r="BE46" s="158"/>
      <c r="BF46" s="159"/>
      <c r="BG46" s="159"/>
      <c r="BH46" s="158"/>
    </row>
    <row r="47" spans="2:60" s="2" customFormat="1" ht="13.5">
      <c r="B47" s="10"/>
      <c r="D47" s="34"/>
      <c r="Z47" s="35"/>
      <c r="AC47" s="34"/>
      <c r="AO47" s="35"/>
      <c r="AQ47" s="11"/>
      <c r="BE47" s="158"/>
      <c r="BF47" s="159"/>
      <c r="BG47" s="159"/>
      <c r="BH47" s="158"/>
    </row>
    <row r="48" spans="2:60" s="2" customFormat="1" ht="13.5">
      <c r="B48" s="10"/>
      <c r="D48" s="34"/>
      <c r="Z48" s="35"/>
      <c r="AC48" s="34"/>
      <c r="AO48" s="35"/>
      <c r="AQ48" s="11"/>
      <c r="BE48" s="158"/>
      <c r="BF48" s="159"/>
      <c r="BG48" s="159"/>
      <c r="BH48" s="158"/>
    </row>
    <row r="49" spans="2:60" s="2" customFormat="1" ht="13.5">
      <c r="B49" s="10"/>
      <c r="D49" s="34"/>
      <c r="Z49" s="35"/>
      <c r="AC49" s="34"/>
      <c r="AO49" s="35"/>
      <c r="AQ49" s="11"/>
      <c r="BE49" s="158"/>
      <c r="BF49" s="159"/>
      <c r="BG49" s="159"/>
      <c r="BH49" s="158"/>
    </row>
    <row r="50" spans="2:60" s="2" customFormat="1" ht="13.5">
      <c r="B50" s="10"/>
      <c r="D50" s="34"/>
      <c r="Z50" s="35"/>
      <c r="AC50" s="34"/>
      <c r="AO50" s="35"/>
      <c r="AQ50" s="11"/>
      <c r="BE50" s="158"/>
      <c r="BF50" s="159"/>
      <c r="BG50" s="159"/>
      <c r="BH50" s="158"/>
    </row>
    <row r="51" spans="2:60" s="2" customFormat="1" ht="13.5">
      <c r="B51" s="10"/>
      <c r="D51" s="34"/>
      <c r="Z51" s="35"/>
      <c r="AC51" s="34"/>
      <c r="AO51" s="35"/>
      <c r="AQ51" s="11"/>
      <c r="BE51" s="158"/>
      <c r="BF51" s="159"/>
      <c r="BG51" s="159"/>
      <c r="BH51" s="158"/>
    </row>
    <row r="52" spans="2:60" s="2" customFormat="1" ht="13.5">
      <c r="B52" s="10"/>
      <c r="D52" s="34"/>
      <c r="Z52" s="35"/>
      <c r="AC52" s="34"/>
      <c r="AO52" s="35"/>
      <c r="AQ52" s="11"/>
      <c r="BE52" s="158"/>
      <c r="BF52" s="159"/>
      <c r="BG52" s="159"/>
      <c r="BH52" s="158"/>
    </row>
    <row r="53" spans="2:60" s="2" customFormat="1" ht="13.5">
      <c r="B53" s="10"/>
      <c r="D53" s="34"/>
      <c r="Z53" s="35"/>
      <c r="AC53" s="34"/>
      <c r="AO53" s="35"/>
      <c r="AQ53" s="11"/>
      <c r="BE53" s="158"/>
      <c r="BF53" s="159"/>
      <c r="BG53" s="159"/>
      <c r="BH53" s="158"/>
    </row>
    <row r="54" spans="2:60" s="6" customFormat="1" ht="15">
      <c r="B54" s="18"/>
      <c r="D54" s="36" t="s">
        <v>41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8" t="s">
        <v>42</v>
      </c>
      <c r="S54" s="37"/>
      <c r="T54" s="37"/>
      <c r="U54" s="37"/>
      <c r="V54" s="37"/>
      <c r="W54" s="37"/>
      <c r="X54" s="37"/>
      <c r="Y54" s="37"/>
      <c r="Z54" s="39"/>
      <c r="AC54" s="36" t="s">
        <v>41</v>
      </c>
      <c r="AD54" s="37"/>
      <c r="AE54" s="37"/>
      <c r="AF54" s="37"/>
      <c r="AG54" s="37"/>
      <c r="AH54" s="37"/>
      <c r="AI54" s="37"/>
      <c r="AJ54" s="37"/>
      <c r="AK54" s="37"/>
      <c r="AL54" s="37"/>
      <c r="AM54" s="38" t="s">
        <v>42</v>
      </c>
      <c r="AN54" s="37"/>
      <c r="AO54" s="39"/>
      <c r="AQ54" s="19"/>
      <c r="BE54" s="155"/>
      <c r="BF54" s="160"/>
      <c r="BG54" s="160"/>
      <c r="BH54" s="155"/>
    </row>
    <row r="55" spans="2:60" s="2" customFormat="1" ht="13.5">
      <c r="B55" s="10"/>
      <c r="AQ55" s="11"/>
      <c r="BE55" s="158"/>
      <c r="BF55" s="159"/>
      <c r="BG55" s="159"/>
      <c r="BH55" s="158"/>
    </row>
    <row r="56" spans="2:60" s="6" customFormat="1" ht="15">
      <c r="B56" s="18"/>
      <c r="D56" s="31" t="s">
        <v>43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  <c r="AC56" s="31" t="s">
        <v>44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3"/>
      <c r="AQ56" s="19"/>
      <c r="BE56" s="155"/>
      <c r="BF56" s="160"/>
      <c r="BG56" s="160"/>
      <c r="BH56" s="155"/>
    </row>
    <row r="57" spans="2:60" s="2" customFormat="1" ht="13.5">
      <c r="B57" s="10"/>
      <c r="D57" s="34"/>
      <c r="Z57" s="35"/>
      <c r="AC57" s="34"/>
      <c r="AO57" s="35"/>
      <c r="AQ57" s="11"/>
      <c r="BE57" s="158"/>
      <c r="BF57" s="159"/>
      <c r="BG57" s="159"/>
      <c r="BH57" s="158"/>
    </row>
    <row r="58" spans="2:60" s="2" customFormat="1" ht="13.5">
      <c r="B58" s="10"/>
      <c r="D58" s="34"/>
      <c r="Z58" s="35"/>
      <c r="AC58" s="34"/>
      <c r="AO58" s="35"/>
      <c r="AQ58" s="11"/>
      <c r="BE58" s="158"/>
      <c r="BF58" s="159"/>
      <c r="BG58" s="159"/>
      <c r="BH58" s="158"/>
    </row>
    <row r="59" spans="2:60" s="2" customFormat="1" ht="13.5">
      <c r="B59" s="10"/>
      <c r="D59" s="34"/>
      <c r="Z59" s="35"/>
      <c r="AC59" s="34"/>
      <c r="AO59" s="35"/>
      <c r="AQ59" s="11"/>
      <c r="BE59" s="158"/>
      <c r="BF59" s="159"/>
      <c r="BG59" s="159"/>
      <c r="BH59" s="158"/>
    </row>
    <row r="60" spans="2:60" s="2" customFormat="1" ht="13.5">
      <c r="B60" s="10"/>
      <c r="D60" s="34"/>
      <c r="Z60" s="35"/>
      <c r="AC60" s="34"/>
      <c r="AO60" s="35"/>
      <c r="AQ60" s="11"/>
      <c r="BE60" s="158"/>
      <c r="BF60" s="159"/>
      <c r="BG60" s="159"/>
      <c r="BH60" s="158"/>
    </row>
    <row r="61" spans="2:44" ht="13.5">
      <c r="B61" s="10"/>
      <c r="D61" s="34"/>
      <c r="Z61" s="35"/>
      <c r="AC61" s="34"/>
      <c r="AO61" s="35"/>
      <c r="AQ61" s="11"/>
      <c r="AR61" s="2"/>
    </row>
    <row r="62" spans="2:44" ht="13.5">
      <c r="B62" s="10"/>
      <c r="D62" s="34"/>
      <c r="Z62" s="35"/>
      <c r="AC62" s="34"/>
      <c r="AO62" s="35"/>
      <c r="AQ62" s="11"/>
      <c r="AR62" s="2"/>
    </row>
    <row r="63" spans="2:60" s="6" customFormat="1" ht="15">
      <c r="B63" s="18"/>
      <c r="D63" s="36" t="s">
        <v>41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8" t="s">
        <v>42</v>
      </c>
      <c r="S63" s="37"/>
      <c r="T63" s="37"/>
      <c r="U63" s="37"/>
      <c r="V63" s="37"/>
      <c r="W63" s="37"/>
      <c r="X63" s="37"/>
      <c r="Y63" s="37"/>
      <c r="Z63" s="39"/>
      <c r="AC63" s="36" t="s">
        <v>41</v>
      </c>
      <c r="AD63" s="37"/>
      <c r="AE63" s="37"/>
      <c r="AF63" s="37"/>
      <c r="AG63" s="37"/>
      <c r="AH63" s="37"/>
      <c r="AI63" s="37"/>
      <c r="AJ63" s="37"/>
      <c r="AK63" s="37"/>
      <c r="AL63" s="37"/>
      <c r="AM63" s="38" t="s">
        <v>42</v>
      </c>
      <c r="AN63" s="37"/>
      <c r="AO63" s="39"/>
      <c r="AQ63" s="19"/>
      <c r="BE63" s="155"/>
      <c r="BF63" s="160"/>
      <c r="BG63" s="160"/>
      <c r="BH63" s="155"/>
    </row>
    <row r="64" spans="2:60" s="6" customFormat="1" ht="13.5">
      <c r="B64" s="18"/>
      <c r="AQ64" s="19"/>
      <c r="BE64" s="155"/>
      <c r="BF64" s="160"/>
      <c r="BG64" s="160"/>
      <c r="BH64" s="155"/>
    </row>
    <row r="65" spans="2:60" s="6" customFormat="1" ht="13.5"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2"/>
      <c r="BE65" s="155"/>
      <c r="BF65" s="160"/>
      <c r="BG65" s="160"/>
      <c r="BH65" s="155"/>
    </row>
    <row r="66" ht="13.5"/>
    <row r="67" ht="13.5"/>
    <row r="68" ht="13.5"/>
    <row r="69" spans="2:60" s="6" customFormat="1" ht="13.5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5"/>
      <c r="BE69" s="155"/>
      <c r="BF69" s="160"/>
      <c r="BG69" s="160"/>
      <c r="BH69" s="155"/>
    </row>
    <row r="70" spans="2:60" s="6" customFormat="1" ht="21">
      <c r="B70" s="18"/>
      <c r="C70" s="291" t="s">
        <v>45</v>
      </c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19"/>
      <c r="BE70" s="155"/>
      <c r="BF70" s="160"/>
      <c r="BG70" s="160"/>
      <c r="BH70" s="155"/>
    </row>
    <row r="71" spans="2:60" s="6" customFormat="1" ht="13.5">
      <c r="B71" s="18"/>
      <c r="AQ71" s="19"/>
      <c r="BE71" s="155"/>
      <c r="BF71" s="160"/>
      <c r="BG71" s="160"/>
      <c r="BH71" s="155"/>
    </row>
    <row r="72" spans="2:60" s="13" customFormat="1" ht="18">
      <c r="B72" s="46"/>
      <c r="C72" s="13" t="s">
        <v>12</v>
      </c>
      <c r="L72" s="292" t="str">
        <f>$K$6</f>
        <v>Výměna velkých vápen UT3G - SPARTA Kutná Hora</v>
      </c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Q72" s="47"/>
      <c r="BE72" s="173"/>
      <c r="BF72" s="174"/>
      <c r="BG72" s="174"/>
      <c r="BH72" s="173"/>
    </row>
    <row r="73" spans="2:60" s="6" customFormat="1" ht="13.5">
      <c r="B73" s="18"/>
      <c r="AQ73" s="19"/>
      <c r="BE73" s="155"/>
      <c r="BF73" s="160"/>
      <c r="BG73" s="160"/>
      <c r="BH73" s="155"/>
    </row>
    <row r="74" spans="2:60" s="6" customFormat="1" ht="15">
      <c r="B74" s="18"/>
      <c r="C74" s="14" t="s">
        <v>15</v>
      </c>
      <c r="L74" s="48" t="str">
        <f>L8</f>
        <v>Kutná Hora, ulice Jana Palacha</v>
      </c>
      <c r="AI74" s="14" t="s">
        <v>16</v>
      </c>
      <c r="AL74" s="118"/>
      <c r="AN74" s="118">
        <f>AN8</f>
        <v>0</v>
      </c>
      <c r="AQ74" s="19"/>
      <c r="BE74" s="155"/>
      <c r="BF74" s="160"/>
      <c r="BG74" s="160"/>
      <c r="BH74" s="155"/>
    </row>
    <row r="75" spans="2:60" s="6" customFormat="1" ht="13.5">
      <c r="B75" s="18"/>
      <c r="AQ75" s="19"/>
      <c r="BE75" s="155"/>
      <c r="BF75" s="160"/>
      <c r="BG75" s="160"/>
      <c r="BH75" s="155"/>
    </row>
    <row r="76" spans="2:60" s="6" customFormat="1" ht="15">
      <c r="B76" s="18"/>
      <c r="C76" s="14" t="s">
        <v>18</v>
      </c>
      <c r="L76" s="15" t="str">
        <f>L10</f>
        <v>Město Kutná Hora, Havlíčkovo náměstí 552/1, 284 01 Kutná Hora</v>
      </c>
      <c r="AI76" s="14" t="s">
        <v>23</v>
      </c>
      <c r="AM76" s="267">
        <f>L16</f>
        <v>0</v>
      </c>
      <c r="AN76" s="266"/>
      <c r="AO76" s="266"/>
      <c r="AP76" s="266"/>
      <c r="AQ76" s="19"/>
      <c r="AS76" s="268" t="s">
        <v>46</v>
      </c>
      <c r="AT76" s="269"/>
      <c r="AU76" s="32"/>
      <c r="AV76" s="32"/>
      <c r="AW76" s="32"/>
      <c r="AX76" s="32"/>
      <c r="AY76" s="32"/>
      <c r="AZ76" s="32"/>
      <c r="BA76" s="32"/>
      <c r="BB76" s="32"/>
      <c r="BC76" s="32"/>
      <c r="BD76" s="33"/>
      <c r="BE76" s="155"/>
      <c r="BF76" s="160"/>
      <c r="BG76" s="160"/>
      <c r="BH76" s="155"/>
    </row>
    <row r="77" spans="2:60" s="6" customFormat="1" ht="15">
      <c r="B77" s="18"/>
      <c r="C77" s="14" t="s">
        <v>22</v>
      </c>
      <c r="L77" s="15" t="str">
        <f>IF($E$14="","",$E$14)</f>
        <v> </v>
      </c>
      <c r="AI77" s="14" t="s">
        <v>25</v>
      </c>
      <c r="AM77" s="267" t="str">
        <f>IF($E$20="","",$E$20)</f>
        <v> </v>
      </c>
      <c r="AN77" s="266"/>
      <c r="AO77" s="266"/>
      <c r="AP77" s="266"/>
      <c r="AQ77" s="19"/>
      <c r="AS77" s="270"/>
      <c r="AT77" s="266"/>
      <c r="BD77" s="50"/>
      <c r="BE77" s="155"/>
      <c r="BF77" s="160"/>
      <c r="BG77" s="160"/>
      <c r="BH77" s="155"/>
    </row>
    <row r="78" spans="2:60" s="6" customFormat="1" ht="13.5">
      <c r="B78" s="18"/>
      <c r="AQ78" s="19"/>
      <c r="AS78" s="270"/>
      <c r="AT78" s="266"/>
      <c r="BD78" s="50"/>
      <c r="BE78" s="155"/>
      <c r="BF78" s="160"/>
      <c r="BG78" s="160"/>
      <c r="BH78" s="155"/>
    </row>
    <row r="79" spans="2:62" s="6" customFormat="1" ht="60">
      <c r="B79" s="18"/>
      <c r="C79" s="282" t="s">
        <v>47</v>
      </c>
      <c r="D79" s="283"/>
      <c r="E79" s="283"/>
      <c r="F79" s="283"/>
      <c r="G79" s="283"/>
      <c r="H79" s="29"/>
      <c r="I79" s="284" t="s">
        <v>48</v>
      </c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4" t="s">
        <v>49</v>
      </c>
      <c r="AH79" s="283"/>
      <c r="AI79" s="283"/>
      <c r="AJ79" s="283"/>
      <c r="AK79" s="283"/>
      <c r="AL79" s="283"/>
      <c r="AM79" s="283"/>
      <c r="AN79" s="284" t="s">
        <v>50</v>
      </c>
      <c r="AO79" s="283"/>
      <c r="AP79" s="285"/>
      <c r="AQ79" s="19"/>
      <c r="AR79" s="155"/>
      <c r="AS79" s="51" t="s">
        <v>51</v>
      </c>
      <c r="AT79" s="52" t="s">
        <v>52</v>
      </c>
      <c r="AU79" s="52" t="s">
        <v>53</v>
      </c>
      <c r="AV79" s="52" t="s">
        <v>54</v>
      </c>
      <c r="AW79" s="52" t="s">
        <v>55</v>
      </c>
      <c r="AX79" s="52" t="s">
        <v>56</v>
      </c>
      <c r="AY79" s="52" t="s">
        <v>57</v>
      </c>
      <c r="AZ79" s="52" t="s">
        <v>58</v>
      </c>
      <c r="BA79" s="52" t="s">
        <v>59</v>
      </c>
      <c r="BB79" s="52" t="s">
        <v>60</v>
      </c>
      <c r="BC79" s="52" t="s">
        <v>61</v>
      </c>
      <c r="BD79" s="52" t="s">
        <v>62</v>
      </c>
      <c r="BE79" s="271" t="s">
        <v>177</v>
      </c>
      <c r="BF79" s="272"/>
      <c r="BG79" s="273"/>
      <c r="BH79" s="251" t="s">
        <v>178</v>
      </c>
      <c r="BI79" s="252"/>
      <c r="BJ79" s="253"/>
    </row>
    <row r="80" spans="2:62" s="6" customFormat="1" ht="13.5">
      <c r="B80" s="18"/>
      <c r="AQ80" s="19"/>
      <c r="AR80" s="155"/>
      <c r="AS80" s="156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208" t="s">
        <v>179</v>
      </c>
      <c r="BF80" s="212" t="s">
        <v>180</v>
      </c>
      <c r="BG80" s="209" t="s">
        <v>181</v>
      </c>
      <c r="BH80" s="206" t="s">
        <v>182</v>
      </c>
      <c r="BI80" s="215" t="s">
        <v>180</v>
      </c>
      <c r="BJ80" s="207" t="s">
        <v>183</v>
      </c>
    </row>
    <row r="81" spans="2:76" s="13" customFormat="1" ht="18">
      <c r="B81" s="46"/>
      <c r="C81" s="55" t="s">
        <v>63</v>
      </c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264">
        <f>ROUNDUP(SUM($AG$82:$AG$85),2)</f>
        <v>0</v>
      </c>
      <c r="AH81" s="265"/>
      <c r="AI81" s="265"/>
      <c r="AJ81" s="265"/>
      <c r="AK81" s="265"/>
      <c r="AL81" s="265"/>
      <c r="AM81" s="265"/>
      <c r="AN81" s="264">
        <f>AN82+AN83+AN84+AN85</f>
        <v>0</v>
      </c>
      <c r="AO81" s="265"/>
      <c r="AP81" s="265"/>
      <c r="AQ81" s="47"/>
      <c r="AR81" s="59"/>
      <c r="AS81" s="56">
        <f>ROUNDUP(SUM($AS$82:$AS$85),2)</f>
        <v>0</v>
      </c>
      <c r="AT81" s="57" t="e">
        <f>ROUNDUP(SUM($AV$81:$AY$81),1)</f>
        <v>#REF!</v>
      </c>
      <c r="AU81" s="58" t="e">
        <f>ROUNDUP(SUM($AU$82:$AU$85),5)</f>
        <v>#REF!</v>
      </c>
      <c r="AV81" s="57">
        <f>ROUNDUP($AZ$81*$L$28,2)</f>
        <v>0</v>
      </c>
      <c r="AW81" s="57" t="e">
        <f>ROUNDUP($BA$81*$L$29,2)</f>
        <v>#REF!</v>
      </c>
      <c r="AX81" s="57" t="e">
        <f>ROUNDUP($BB$81*$L$28,2)</f>
        <v>#REF!</v>
      </c>
      <c r="AY81" s="57" t="e">
        <f>ROUNDUP($BC$81*$L$29,2)</f>
        <v>#REF!</v>
      </c>
      <c r="AZ81" s="57">
        <f>ROUNDUP(SUM($AZ$82:$AZ$85),2)</f>
        <v>0</v>
      </c>
      <c r="BA81" s="57" t="e">
        <f>ROUNDUP(SUM($BA$82:$BA$85),2)</f>
        <v>#REF!</v>
      </c>
      <c r="BB81" s="57" t="e">
        <f>ROUNDUP(SUM($BB$82:$BB$85),2)</f>
        <v>#REF!</v>
      </c>
      <c r="BC81" s="57" t="e">
        <f>ROUNDUP(SUM($BC$82:$BC$85),2)</f>
        <v>#REF!</v>
      </c>
      <c r="BD81" s="198" t="e">
        <f>ROUNDUP(SUM($BD$82:$BD$85),2)</f>
        <v>#REF!</v>
      </c>
      <c r="BE81" s="210">
        <v>0.21</v>
      </c>
      <c r="BF81" s="213">
        <f>AG81*BE81</f>
        <v>0</v>
      </c>
      <c r="BG81" s="211">
        <f>AG81+BF81</f>
        <v>0</v>
      </c>
      <c r="BH81" s="203">
        <f>SUM(BH82:BH85)</f>
        <v>0</v>
      </c>
      <c r="BI81" s="216">
        <f>SUM(BI82:BI85)</f>
        <v>0</v>
      </c>
      <c r="BJ81" s="204">
        <f>SUM(BJ82:BJ85)</f>
        <v>0</v>
      </c>
      <c r="BK81" s="13">
        <v>1566</v>
      </c>
      <c r="BS81" s="13" t="s">
        <v>64</v>
      </c>
      <c r="BT81" s="13" t="s">
        <v>65</v>
      </c>
      <c r="BU81" s="59" t="s">
        <v>66</v>
      </c>
      <c r="BV81" s="13" t="s">
        <v>67</v>
      </c>
      <c r="BW81" s="13" t="s">
        <v>68</v>
      </c>
      <c r="BX81" s="13" t="s">
        <v>69</v>
      </c>
    </row>
    <row r="82" spans="1:76" s="60" customFormat="1" ht="18">
      <c r="A82" s="13"/>
      <c r="B82" s="61"/>
      <c r="C82" s="62"/>
      <c r="D82" s="278" t="s">
        <v>70</v>
      </c>
      <c r="E82" s="279"/>
      <c r="F82" s="279"/>
      <c r="G82" s="279"/>
      <c r="H82" s="279"/>
      <c r="I82" s="62"/>
      <c r="J82" s="280" t="s">
        <v>71</v>
      </c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76">
        <f>'I - Spodní stavba'!$M$27</f>
        <v>0</v>
      </c>
      <c r="AH82" s="277"/>
      <c r="AI82" s="277"/>
      <c r="AJ82" s="277"/>
      <c r="AK82" s="277"/>
      <c r="AL82" s="277"/>
      <c r="AM82" s="277"/>
      <c r="AN82" s="276">
        <f>AG82*1.21</f>
        <v>0</v>
      </c>
      <c r="AO82" s="277"/>
      <c r="AP82" s="277"/>
      <c r="AQ82" s="63"/>
      <c r="AS82" s="64">
        <f>'I - Spodní stavba'!$M$25</f>
        <v>0</v>
      </c>
      <c r="AT82" s="65" t="e">
        <f>ROUNDUP(SUM($AV$82:$AY$82),1)</f>
        <v>#REF!</v>
      </c>
      <c r="AU82" s="66" t="e">
        <f>'I - Spodní stavba'!$W$109</f>
        <v>#REF!</v>
      </c>
      <c r="AV82" s="65">
        <f>'I - Spodní stavba'!$M$29</f>
        <v>0</v>
      </c>
      <c r="AW82" s="65" t="e">
        <f>'I - Spodní stavba'!$M$30</f>
        <v>#REF!</v>
      </c>
      <c r="AX82" s="65">
        <f>'I - Spodní stavba'!$M$31</f>
        <v>0</v>
      </c>
      <c r="AY82" s="65">
        <f>'I - Spodní stavba'!$M$32</f>
        <v>0</v>
      </c>
      <c r="AZ82" s="65">
        <f>'I - Spodní stavba'!$H$29</f>
        <v>0</v>
      </c>
      <c r="BA82" s="65" t="e">
        <f>'I - Spodní stavba'!$H$30</f>
        <v>#REF!</v>
      </c>
      <c r="BB82" s="65" t="e">
        <f>'I - Spodní stavba'!$H$31</f>
        <v>#REF!</v>
      </c>
      <c r="BC82" s="65" t="e">
        <f>'I - Spodní stavba'!$H$32</f>
        <v>#REF!</v>
      </c>
      <c r="BD82" s="199" t="e">
        <f>'I - Spodní stavba'!$H$33</f>
        <v>#REF!</v>
      </c>
      <c r="BE82" s="218">
        <f>BE81</f>
        <v>0.21</v>
      </c>
      <c r="BF82" s="219">
        <f>AG82*BE82</f>
        <v>0</v>
      </c>
      <c r="BG82" s="220">
        <f>AG82+BF82</f>
        <v>0</v>
      </c>
      <c r="BH82" s="221">
        <f>'I - Spodní stavba'!AK27</f>
        <v>0</v>
      </c>
      <c r="BI82" s="222">
        <f>'I - Spodní stavba'!AK29</f>
        <v>0</v>
      </c>
      <c r="BJ82" s="223">
        <f>'I - Spodní stavba'!AK35</f>
        <v>0</v>
      </c>
      <c r="BT82" s="60" t="s">
        <v>14</v>
      </c>
      <c r="BV82" s="60" t="s">
        <v>67</v>
      </c>
      <c r="BW82" s="60" t="s">
        <v>72</v>
      </c>
      <c r="BX82" s="60" t="s">
        <v>68</v>
      </c>
    </row>
    <row r="83" spans="1:76" s="60" customFormat="1" ht="18">
      <c r="A83" s="13"/>
      <c r="B83" s="61"/>
      <c r="C83" s="62"/>
      <c r="D83" s="278" t="s">
        <v>73</v>
      </c>
      <c r="E83" s="279"/>
      <c r="F83" s="279"/>
      <c r="G83" s="279"/>
      <c r="H83" s="279"/>
      <c r="I83" s="62"/>
      <c r="J83" s="280" t="s">
        <v>74</v>
      </c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76">
        <f>'II - Umělý trávník III. g...'!$M$27</f>
        <v>0</v>
      </c>
      <c r="AH83" s="277"/>
      <c r="AI83" s="277"/>
      <c r="AJ83" s="277"/>
      <c r="AK83" s="277"/>
      <c r="AL83" s="277"/>
      <c r="AM83" s="277"/>
      <c r="AN83" s="276">
        <f>AG83*1.21</f>
        <v>0</v>
      </c>
      <c r="AO83" s="277"/>
      <c r="AP83" s="277"/>
      <c r="AQ83" s="63"/>
      <c r="AS83" s="64">
        <f>'II - Umělý trávník III. g...'!$M$25</f>
        <v>0</v>
      </c>
      <c r="AT83" s="65">
        <f>ROUNDUP(SUM($AV$83:$AY$83),1)</f>
        <v>0</v>
      </c>
      <c r="AU83" s="66">
        <f>'II - Umělý trávník III. g...'!$W$110</f>
        <v>129.28</v>
      </c>
      <c r="AV83" s="65">
        <f>'II - Umělý trávník III. g...'!$M$29</f>
        <v>0</v>
      </c>
      <c r="AW83" s="65">
        <f>'II - Umělý trávník III. g...'!$M$30</f>
        <v>0</v>
      </c>
      <c r="AX83" s="65">
        <f>'II - Umělý trávník III. g...'!$M$31</f>
        <v>0</v>
      </c>
      <c r="AY83" s="65">
        <f>'II - Umělý trávník III. g...'!$M$32</f>
        <v>0</v>
      </c>
      <c r="AZ83" s="65">
        <f>'II - Umělý trávník III. g...'!$H$29</f>
        <v>0</v>
      </c>
      <c r="BA83" s="65">
        <f>'II - Umělý trávník III. g...'!$H$30</f>
        <v>0</v>
      </c>
      <c r="BB83" s="65">
        <f>'II - Umělý trávník III. g...'!$H$31</f>
        <v>0</v>
      </c>
      <c r="BC83" s="65">
        <f>'II - Umělý trávník III. g...'!$H$32</f>
        <v>0</v>
      </c>
      <c r="BD83" s="199">
        <f>'II - Umělý trávník III. g...'!$H$33</f>
        <v>0</v>
      </c>
      <c r="BE83" s="218">
        <f>BE82</f>
        <v>0.21</v>
      </c>
      <c r="BF83" s="219">
        <f>AG83*BE83</f>
        <v>0</v>
      </c>
      <c r="BG83" s="220">
        <f>AG83+BF83</f>
        <v>0</v>
      </c>
      <c r="BH83" s="221">
        <f>'II - Umělý trávník III. g...'!AG27</f>
        <v>0</v>
      </c>
      <c r="BI83" s="222">
        <f>'II - Umělý trávník III. g...'!AG29</f>
        <v>0</v>
      </c>
      <c r="BJ83" s="223">
        <f>'II - Umělý trávník III. g...'!AG35</f>
        <v>0</v>
      </c>
      <c r="BT83" s="60" t="s">
        <v>14</v>
      </c>
      <c r="BV83" s="60" t="s">
        <v>67</v>
      </c>
      <c r="BW83" s="60" t="s">
        <v>75</v>
      </c>
      <c r="BX83" s="60" t="s">
        <v>68</v>
      </c>
    </row>
    <row r="84" spans="1:76" s="60" customFormat="1" ht="18">
      <c r="A84" s="13"/>
      <c r="B84" s="61"/>
      <c r="C84" s="62"/>
      <c r="D84" s="278" t="s">
        <v>76</v>
      </c>
      <c r="E84" s="279"/>
      <c r="F84" s="279"/>
      <c r="G84" s="279"/>
      <c r="H84" s="279"/>
      <c r="I84" s="62"/>
      <c r="J84" s="280" t="s">
        <v>77</v>
      </c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76">
        <f>'III - Technické vybavení'!$M$27</f>
        <v>0</v>
      </c>
      <c r="AH84" s="277"/>
      <c r="AI84" s="277"/>
      <c r="AJ84" s="277"/>
      <c r="AK84" s="277"/>
      <c r="AL84" s="277"/>
      <c r="AM84" s="277"/>
      <c r="AN84" s="276">
        <f>AG84*1.21</f>
        <v>0</v>
      </c>
      <c r="AO84" s="277"/>
      <c r="AP84" s="277"/>
      <c r="AQ84" s="63"/>
      <c r="AS84" s="64">
        <f>'III - Technické vybavení'!$M$25</f>
        <v>0</v>
      </c>
      <c r="AT84" s="65">
        <f>ROUNDUP(SUM($AV$84:$AY$84),1)</f>
        <v>0</v>
      </c>
      <c r="AU84" s="66">
        <f>'III - Technické vybavení'!$W$108</f>
        <v>0</v>
      </c>
      <c r="AV84" s="65">
        <f>'III - Technické vybavení'!$M$29</f>
        <v>0</v>
      </c>
      <c r="AW84" s="65">
        <f>'III - Technické vybavení'!$M$30</f>
        <v>0</v>
      </c>
      <c r="AX84" s="65">
        <f>'III - Technické vybavení'!$M$31</f>
        <v>0</v>
      </c>
      <c r="AY84" s="65">
        <f>'III - Technické vybavení'!$M$32</f>
        <v>0</v>
      </c>
      <c r="AZ84" s="65">
        <f>'III - Technické vybavení'!$H$29</f>
        <v>0</v>
      </c>
      <c r="BA84" s="65">
        <f>'III - Technické vybavení'!$H$30</f>
        <v>0</v>
      </c>
      <c r="BB84" s="65">
        <f>'III - Technické vybavení'!$H$31</f>
        <v>0</v>
      </c>
      <c r="BC84" s="65">
        <f>'III - Technické vybavení'!$H$32</f>
        <v>0</v>
      </c>
      <c r="BD84" s="199">
        <f>'III - Technické vybavení'!$H$33</f>
        <v>0</v>
      </c>
      <c r="BE84" s="218">
        <f>BE83</f>
        <v>0.21</v>
      </c>
      <c r="BF84" s="219">
        <f>AG84*BE84</f>
        <v>0</v>
      </c>
      <c r="BG84" s="220">
        <f>AG84+BF84</f>
        <v>0</v>
      </c>
      <c r="BH84" s="221">
        <f>'III - Technické vybavení'!AJ27</f>
        <v>0</v>
      </c>
      <c r="BI84" s="222">
        <f>'III - Technické vybavení'!AJ29</f>
        <v>0</v>
      </c>
      <c r="BJ84" s="223">
        <f>'III - Technické vybavení'!AJ35</f>
        <v>0</v>
      </c>
      <c r="BT84" s="60" t="s">
        <v>14</v>
      </c>
      <c r="BV84" s="60" t="s">
        <v>67</v>
      </c>
      <c r="BW84" s="60" t="s">
        <v>78</v>
      </c>
      <c r="BX84" s="60" t="s">
        <v>68</v>
      </c>
    </row>
    <row r="85" spans="1:76" s="60" customFormat="1" ht="18">
      <c r="A85" s="13"/>
      <c r="B85" s="61"/>
      <c r="C85" s="62"/>
      <c r="D85" s="278" t="s">
        <v>79</v>
      </c>
      <c r="E85" s="279"/>
      <c r="F85" s="279"/>
      <c r="G85" s="279"/>
      <c r="H85" s="279"/>
      <c r="I85" s="62"/>
      <c r="J85" s="280" t="s">
        <v>80</v>
      </c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76">
        <f>'IV - Osvětlení hřiště'!$M$27</f>
        <v>0</v>
      </c>
      <c r="AH85" s="277"/>
      <c r="AI85" s="277"/>
      <c r="AJ85" s="277"/>
      <c r="AK85" s="277"/>
      <c r="AL85" s="277"/>
      <c r="AM85" s="277"/>
      <c r="AN85" s="276">
        <f>AG85*1.21</f>
        <v>0</v>
      </c>
      <c r="AO85" s="277"/>
      <c r="AP85" s="277"/>
      <c r="AQ85" s="63"/>
      <c r="AS85" s="67">
        <f>'IV - Osvětlení hřiště'!$M$25</f>
        <v>0</v>
      </c>
      <c r="AT85" s="68">
        <f>ROUNDUP(SUM($AV$85:$AY$85),1)</f>
        <v>0</v>
      </c>
      <c r="AU85" s="69">
        <f>'IV - Osvětlení hřiště'!$W$116</f>
        <v>0</v>
      </c>
      <c r="AV85" s="68">
        <f>'IV - Osvětlení hřiště'!$M$29</f>
        <v>0</v>
      </c>
      <c r="AW85" s="68">
        <f>'IV - Osvětlení hřiště'!$M$30</f>
        <v>0</v>
      </c>
      <c r="AX85" s="68">
        <f>'IV - Osvětlení hřiště'!$M$31</f>
        <v>0</v>
      </c>
      <c r="AY85" s="68">
        <f>'IV - Osvětlení hřiště'!$M$32</f>
        <v>0</v>
      </c>
      <c r="AZ85" s="68">
        <f>'IV - Osvětlení hřiště'!$H$29</f>
        <v>0</v>
      </c>
      <c r="BA85" s="68">
        <f>'IV - Osvětlení hřiště'!$H$30</f>
        <v>0</v>
      </c>
      <c r="BB85" s="68">
        <f>'IV - Osvětlení hřiště'!$H$31</f>
        <v>0</v>
      </c>
      <c r="BC85" s="68">
        <f>'IV - Osvětlení hřiště'!$H$32</f>
        <v>0</v>
      </c>
      <c r="BD85" s="68">
        <f>'IV - Osvětlení hřiště'!$H$33</f>
        <v>0</v>
      </c>
      <c r="BE85" s="218">
        <f>BE84</f>
        <v>0.21</v>
      </c>
      <c r="BF85" s="219">
        <f aca="true" t="shared" si="0" ref="BF85:BF95">AG85*BE85</f>
        <v>0</v>
      </c>
      <c r="BG85" s="220">
        <f aca="true" t="shared" si="1" ref="BG85:BG95">AG85+BF85</f>
        <v>0</v>
      </c>
      <c r="BH85" s="221">
        <f>'IV - Osvětlení hřiště'!AJ27</f>
        <v>0</v>
      </c>
      <c r="BI85" s="222">
        <f>'IV - Osvětlení hřiště'!AJ29</f>
        <v>0</v>
      </c>
      <c r="BJ85" s="223">
        <f>'IV - Osvětlení hřiště'!AJ35</f>
        <v>0</v>
      </c>
      <c r="BT85" s="60" t="s">
        <v>14</v>
      </c>
      <c r="BV85" s="60" t="s">
        <v>67</v>
      </c>
      <c r="BW85" s="60" t="s">
        <v>81</v>
      </c>
      <c r="BX85" s="60" t="s">
        <v>68</v>
      </c>
    </row>
    <row r="86" spans="1:256" s="2" customFormat="1" ht="18">
      <c r="A86" s="13"/>
      <c r="B86" s="10"/>
      <c r="AQ86" s="11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218"/>
      <c r="BF86" s="219">
        <f t="shared" si="0"/>
        <v>0</v>
      </c>
      <c r="BG86" s="220">
        <f t="shared" si="1"/>
        <v>0</v>
      </c>
      <c r="BH86" s="221"/>
      <c r="BI86" s="222"/>
      <c r="BJ86" s="223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2:62" s="6" customFormat="1" ht="30">
      <c r="B87" s="18"/>
      <c r="C87" s="55" t="s">
        <v>172</v>
      </c>
      <c r="AG87" s="264">
        <f>SUM(AG88:AM96)</f>
        <v>0</v>
      </c>
      <c r="AH87" s="266"/>
      <c r="AI87" s="266"/>
      <c r="AJ87" s="266"/>
      <c r="AK87" s="266"/>
      <c r="AL87" s="266"/>
      <c r="AM87" s="266"/>
      <c r="AN87" s="264">
        <f>SUM(AN88:AP96)</f>
        <v>0</v>
      </c>
      <c r="AO87" s="266"/>
      <c r="AP87" s="266"/>
      <c r="AQ87" s="19"/>
      <c r="AR87" s="155"/>
      <c r="AS87" s="51" t="s">
        <v>82</v>
      </c>
      <c r="AT87" s="52" t="s">
        <v>83</v>
      </c>
      <c r="AU87" s="52" t="s">
        <v>29</v>
      </c>
      <c r="AV87" s="53" t="s">
        <v>52</v>
      </c>
      <c r="AW87" s="155"/>
      <c r="AX87" s="155"/>
      <c r="AY87" s="155"/>
      <c r="AZ87" s="155"/>
      <c r="BA87" s="155"/>
      <c r="BB87" s="155"/>
      <c r="BC87" s="155"/>
      <c r="BD87" s="155"/>
      <c r="BE87" s="224">
        <f>BE85</f>
        <v>0.21</v>
      </c>
      <c r="BF87" s="225">
        <f t="shared" si="0"/>
        <v>0</v>
      </c>
      <c r="BG87" s="226">
        <f t="shared" si="1"/>
        <v>0</v>
      </c>
      <c r="BH87" s="227">
        <f>SUM(BH88:BH95)</f>
        <v>0</v>
      </c>
      <c r="BI87" s="228">
        <f>SUM(BI88:BI95)</f>
        <v>0</v>
      </c>
      <c r="BJ87" s="229">
        <f>SUM(BJ88:BJ95)</f>
        <v>0</v>
      </c>
    </row>
    <row r="88" spans="1:76" s="166" customFormat="1" ht="15">
      <c r="A88" s="162"/>
      <c r="B88" s="163"/>
      <c r="C88" s="170">
        <v>18</v>
      </c>
      <c r="D88" s="254" t="s">
        <v>154</v>
      </c>
      <c r="E88" s="255"/>
      <c r="F88" s="255"/>
      <c r="G88" s="255"/>
      <c r="H88" s="255"/>
      <c r="I88" s="164"/>
      <c r="J88" s="256" t="s">
        <v>163</v>
      </c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8">
        <v>0.018</v>
      </c>
      <c r="AE88" s="258"/>
      <c r="AF88" s="258"/>
      <c r="AG88" s="259">
        <f>AG81*AD88</f>
        <v>0</v>
      </c>
      <c r="AH88" s="260"/>
      <c r="AI88" s="260"/>
      <c r="AJ88" s="260"/>
      <c r="AK88" s="260"/>
      <c r="AL88" s="260"/>
      <c r="AM88" s="260"/>
      <c r="AN88" s="259">
        <f>AG88*1.21</f>
        <v>0</v>
      </c>
      <c r="AO88" s="261"/>
      <c r="AP88" s="261"/>
      <c r="AQ88" s="165"/>
      <c r="AS88" s="167">
        <f>'[1]I - Spodní stavba'!$M$25</f>
        <v>0</v>
      </c>
      <c r="AT88" s="168">
        <f>ROUNDUP(SUM($AV$104:$AY$104),1)</f>
        <v>0</v>
      </c>
      <c r="AU88" s="169">
        <f>'[1]I - Spodní stavba'!$W$114</f>
        <v>7692.1206</v>
      </c>
      <c r="AV88" s="168">
        <f>'[1]I - Spodní stavba'!$M$29</f>
        <v>1494355.1</v>
      </c>
      <c r="AW88" s="168">
        <f>'[1]I - Spodní stavba'!$M$30</f>
        <v>0</v>
      </c>
      <c r="AX88" s="168">
        <f>'[1]I - Spodní stavba'!$M$31</f>
        <v>0</v>
      </c>
      <c r="AY88" s="168">
        <f>'[1]I - Spodní stavba'!$M$32</f>
        <v>0</v>
      </c>
      <c r="AZ88" s="168">
        <f>'[1]I - Spodní stavba'!$H$29</f>
        <v>7115976.43</v>
      </c>
      <c r="BA88" s="168">
        <f>'[1]I - Spodní stavba'!$H$30</f>
        <v>0</v>
      </c>
      <c r="BB88" s="168">
        <f>'[1]I - Spodní stavba'!$H$31</f>
        <v>0</v>
      </c>
      <c r="BC88" s="168">
        <f>'[1]I - Spodní stavba'!$H$32</f>
        <v>0</v>
      </c>
      <c r="BD88" s="200">
        <f>'[1]I - Spodní stavba'!$H$33</f>
        <v>0</v>
      </c>
      <c r="BE88" s="218">
        <f aca="true" t="shared" si="2" ref="BE88:BE95">BE87</f>
        <v>0.21</v>
      </c>
      <c r="BF88" s="219">
        <f t="shared" si="0"/>
        <v>0</v>
      </c>
      <c r="BG88" s="220">
        <f t="shared" si="1"/>
        <v>0</v>
      </c>
      <c r="BH88" s="221">
        <f>AG88</f>
        <v>0</v>
      </c>
      <c r="BI88" s="222">
        <f>BH88*BE88</f>
        <v>0</v>
      </c>
      <c r="BJ88" s="223">
        <f>BH88+BI88</f>
        <v>0</v>
      </c>
      <c r="BT88" s="166" t="s">
        <v>14</v>
      </c>
      <c r="BV88" s="166" t="s">
        <v>67</v>
      </c>
      <c r="BW88" s="166" t="s">
        <v>72</v>
      </c>
      <c r="BX88" s="166" t="s">
        <v>68</v>
      </c>
    </row>
    <row r="89" spans="1:62" s="166" customFormat="1" ht="15">
      <c r="A89" s="162"/>
      <c r="B89" s="163"/>
      <c r="C89" s="170">
        <v>19</v>
      </c>
      <c r="D89" s="254" t="s">
        <v>155</v>
      </c>
      <c r="E89" s="255"/>
      <c r="F89" s="255"/>
      <c r="G89" s="255"/>
      <c r="H89" s="255"/>
      <c r="I89" s="164"/>
      <c r="J89" s="256" t="s">
        <v>164</v>
      </c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8">
        <v>0</v>
      </c>
      <c r="AE89" s="258"/>
      <c r="AF89" s="258"/>
      <c r="AG89" s="259">
        <f>AG81*AD89</f>
        <v>0</v>
      </c>
      <c r="AH89" s="260"/>
      <c r="AI89" s="260"/>
      <c r="AJ89" s="260"/>
      <c r="AK89" s="260"/>
      <c r="AL89" s="260"/>
      <c r="AM89" s="260"/>
      <c r="AN89" s="259">
        <f>AG89*1.21</f>
        <v>0</v>
      </c>
      <c r="AO89" s="261"/>
      <c r="AP89" s="261"/>
      <c r="AQ89" s="165"/>
      <c r="AS89" s="167"/>
      <c r="AT89" s="168"/>
      <c r="AU89" s="169"/>
      <c r="AV89" s="168"/>
      <c r="AW89" s="168"/>
      <c r="AX89" s="168"/>
      <c r="AY89" s="168"/>
      <c r="AZ89" s="168"/>
      <c r="BA89" s="168"/>
      <c r="BB89" s="168"/>
      <c r="BC89" s="168"/>
      <c r="BD89" s="200"/>
      <c r="BE89" s="218">
        <f t="shared" si="2"/>
        <v>0.21</v>
      </c>
      <c r="BF89" s="219">
        <f t="shared" si="0"/>
        <v>0</v>
      </c>
      <c r="BG89" s="220">
        <f t="shared" si="1"/>
        <v>0</v>
      </c>
      <c r="BH89" s="221">
        <f aca="true" t="shared" si="3" ref="BH89:BH95">AG89</f>
        <v>0</v>
      </c>
      <c r="BI89" s="222">
        <f aca="true" t="shared" si="4" ref="BI89:BI95">BH89*BE89</f>
        <v>0</v>
      </c>
      <c r="BJ89" s="223">
        <f aca="true" t="shared" si="5" ref="BJ89:BJ95">BH89+BI89</f>
        <v>0</v>
      </c>
    </row>
    <row r="90" spans="1:76" s="166" customFormat="1" ht="29.25" customHeight="1">
      <c r="A90" s="162"/>
      <c r="B90" s="163"/>
      <c r="C90" s="170">
        <v>20</v>
      </c>
      <c r="D90" s="254" t="s">
        <v>156</v>
      </c>
      <c r="E90" s="255"/>
      <c r="F90" s="255"/>
      <c r="G90" s="255"/>
      <c r="H90" s="255"/>
      <c r="I90" s="164"/>
      <c r="J90" s="256" t="s">
        <v>165</v>
      </c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8">
        <v>0</v>
      </c>
      <c r="AE90" s="258"/>
      <c r="AF90" s="258"/>
      <c r="AG90" s="259">
        <f>AG81*AD90</f>
        <v>0</v>
      </c>
      <c r="AH90" s="260"/>
      <c r="AI90" s="260"/>
      <c r="AJ90" s="260"/>
      <c r="AK90" s="260"/>
      <c r="AL90" s="260"/>
      <c r="AM90" s="260"/>
      <c r="AN90" s="259">
        <f aca="true" t="shared" si="6" ref="AN90:AN96">AG90*1.21</f>
        <v>0</v>
      </c>
      <c r="AO90" s="261"/>
      <c r="AP90" s="261"/>
      <c r="AQ90" s="165"/>
      <c r="AS90" s="167">
        <f>'[1]I - Spodní stavba'!$M$25</f>
        <v>0</v>
      </c>
      <c r="AT90" s="168">
        <f aca="true" t="shared" si="7" ref="AT90:AT96">ROUNDUP(SUM($AV$104:$AY$104),1)</f>
        <v>0</v>
      </c>
      <c r="AU90" s="169">
        <f>'[1]I - Spodní stavba'!$W$114</f>
        <v>7692.1206</v>
      </c>
      <c r="AV90" s="168">
        <f>'[1]I - Spodní stavba'!$M$29</f>
        <v>1494355.1</v>
      </c>
      <c r="AW90" s="168">
        <f>'[1]I - Spodní stavba'!$M$30</f>
        <v>0</v>
      </c>
      <c r="AX90" s="168">
        <f>'[1]I - Spodní stavba'!$M$31</f>
        <v>0</v>
      </c>
      <c r="AY90" s="168">
        <f>'[1]I - Spodní stavba'!$M$32</f>
        <v>0</v>
      </c>
      <c r="AZ90" s="168">
        <f>'[1]I - Spodní stavba'!$H$29</f>
        <v>7115976.43</v>
      </c>
      <c r="BA90" s="168">
        <f>'[1]I - Spodní stavba'!$H$30</f>
        <v>0</v>
      </c>
      <c r="BB90" s="168">
        <f>'[1]I - Spodní stavba'!$H$31</f>
        <v>0</v>
      </c>
      <c r="BC90" s="168">
        <f>'[1]I - Spodní stavba'!$H$32</f>
        <v>0</v>
      </c>
      <c r="BD90" s="200">
        <f>'[1]I - Spodní stavba'!$H$33</f>
        <v>0</v>
      </c>
      <c r="BE90" s="218">
        <f t="shared" si="2"/>
        <v>0.21</v>
      </c>
      <c r="BF90" s="219">
        <f t="shared" si="0"/>
        <v>0</v>
      </c>
      <c r="BG90" s="220">
        <f t="shared" si="1"/>
        <v>0</v>
      </c>
      <c r="BH90" s="221">
        <f t="shared" si="3"/>
        <v>0</v>
      </c>
      <c r="BI90" s="222">
        <f t="shared" si="4"/>
        <v>0</v>
      </c>
      <c r="BJ90" s="223">
        <f t="shared" si="5"/>
        <v>0</v>
      </c>
      <c r="BT90" s="166" t="s">
        <v>14</v>
      </c>
      <c r="BV90" s="166" t="s">
        <v>67</v>
      </c>
      <c r="BW90" s="166" t="s">
        <v>72</v>
      </c>
      <c r="BX90" s="166" t="s">
        <v>68</v>
      </c>
    </row>
    <row r="91" spans="1:76" s="166" customFormat="1" ht="15">
      <c r="A91" s="162"/>
      <c r="B91" s="163"/>
      <c r="C91" s="170">
        <v>21</v>
      </c>
      <c r="D91" s="254" t="s">
        <v>157</v>
      </c>
      <c r="E91" s="255"/>
      <c r="F91" s="255"/>
      <c r="G91" s="255"/>
      <c r="H91" s="255"/>
      <c r="I91" s="164"/>
      <c r="J91" s="256" t="s">
        <v>166</v>
      </c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8">
        <v>0</v>
      </c>
      <c r="AE91" s="258"/>
      <c r="AF91" s="258"/>
      <c r="AG91" s="259">
        <f>AG81*AD91</f>
        <v>0</v>
      </c>
      <c r="AH91" s="260"/>
      <c r="AI91" s="260"/>
      <c r="AJ91" s="260"/>
      <c r="AK91" s="260"/>
      <c r="AL91" s="260"/>
      <c r="AM91" s="260"/>
      <c r="AN91" s="259">
        <f t="shared" si="6"/>
        <v>0</v>
      </c>
      <c r="AO91" s="261"/>
      <c r="AP91" s="261"/>
      <c r="AQ91" s="165"/>
      <c r="AS91" s="167">
        <f>'[1]I - Spodní stavba'!$M$25</f>
        <v>0</v>
      </c>
      <c r="AT91" s="168">
        <f t="shared" si="7"/>
        <v>0</v>
      </c>
      <c r="AU91" s="169">
        <f>'[1]I - Spodní stavba'!$W$114</f>
        <v>7692.1206</v>
      </c>
      <c r="AV91" s="168">
        <f>'[1]I - Spodní stavba'!$M$29</f>
        <v>1494355.1</v>
      </c>
      <c r="AW91" s="168">
        <f>'[1]I - Spodní stavba'!$M$30</f>
        <v>0</v>
      </c>
      <c r="AX91" s="168">
        <f>'[1]I - Spodní stavba'!$M$31</f>
        <v>0</v>
      </c>
      <c r="AY91" s="168">
        <f>'[1]I - Spodní stavba'!$M$32</f>
        <v>0</v>
      </c>
      <c r="AZ91" s="168">
        <f>'[1]I - Spodní stavba'!$H$29</f>
        <v>7115976.43</v>
      </c>
      <c r="BA91" s="168">
        <f>'[1]I - Spodní stavba'!$H$30</f>
        <v>0</v>
      </c>
      <c r="BB91" s="168">
        <f>'[1]I - Spodní stavba'!$H$31</f>
        <v>0</v>
      </c>
      <c r="BC91" s="168">
        <f>'[1]I - Spodní stavba'!$H$32</f>
        <v>0</v>
      </c>
      <c r="BD91" s="200">
        <f>'[1]I - Spodní stavba'!$H$33</f>
        <v>0</v>
      </c>
      <c r="BE91" s="218">
        <f t="shared" si="2"/>
        <v>0.21</v>
      </c>
      <c r="BF91" s="219">
        <f t="shared" si="0"/>
        <v>0</v>
      </c>
      <c r="BG91" s="220">
        <f t="shared" si="1"/>
        <v>0</v>
      </c>
      <c r="BH91" s="221">
        <f t="shared" si="3"/>
        <v>0</v>
      </c>
      <c r="BI91" s="222">
        <f t="shared" si="4"/>
        <v>0</v>
      </c>
      <c r="BJ91" s="223">
        <f t="shared" si="5"/>
        <v>0</v>
      </c>
      <c r="BT91" s="166" t="s">
        <v>14</v>
      </c>
      <c r="BV91" s="166" t="s">
        <v>67</v>
      </c>
      <c r="BW91" s="166" t="s">
        <v>72</v>
      </c>
      <c r="BX91" s="166" t="s">
        <v>68</v>
      </c>
    </row>
    <row r="92" spans="1:76" s="166" customFormat="1" ht="15">
      <c r="A92" s="162"/>
      <c r="B92" s="163"/>
      <c r="C92" s="170">
        <v>22</v>
      </c>
      <c r="D92" s="254" t="s">
        <v>158</v>
      </c>
      <c r="E92" s="255"/>
      <c r="F92" s="255"/>
      <c r="G92" s="255"/>
      <c r="H92" s="255"/>
      <c r="I92" s="164"/>
      <c r="J92" s="256" t="s">
        <v>167</v>
      </c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8">
        <v>0</v>
      </c>
      <c r="AE92" s="258"/>
      <c r="AF92" s="258"/>
      <c r="AG92" s="259">
        <f>AD92*AG81</f>
        <v>0</v>
      </c>
      <c r="AH92" s="260"/>
      <c r="AI92" s="260"/>
      <c r="AJ92" s="260"/>
      <c r="AK92" s="260"/>
      <c r="AL92" s="260"/>
      <c r="AM92" s="260"/>
      <c r="AN92" s="259">
        <f t="shared" si="6"/>
        <v>0</v>
      </c>
      <c r="AO92" s="261"/>
      <c r="AP92" s="261"/>
      <c r="AQ92" s="165"/>
      <c r="AS92" s="167">
        <f>'[1]I - Spodní stavba'!$M$25</f>
        <v>0</v>
      </c>
      <c r="AT92" s="168">
        <f t="shared" si="7"/>
        <v>0</v>
      </c>
      <c r="AU92" s="169">
        <f>'[1]I - Spodní stavba'!$W$114</f>
        <v>7692.1206</v>
      </c>
      <c r="AV92" s="168">
        <f>'[1]I - Spodní stavba'!$M$29</f>
        <v>1494355.1</v>
      </c>
      <c r="AW92" s="168">
        <f>'[1]I - Spodní stavba'!$M$30</f>
        <v>0</v>
      </c>
      <c r="AX92" s="168">
        <f>'[1]I - Spodní stavba'!$M$31</f>
        <v>0</v>
      </c>
      <c r="AY92" s="168">
        <f>'[1]I - Spodní stavba'!$M$32</f>
        <v>0</v>
      </c>
      <c r="AZ92" s="168">
        <f>'[1]I - Spodní stavba'!$H$29</f>
        <v>7115976.43</v>
      </c>
      <c r="BA92" s="168">
        <f>'[1]I - Spodní stavba'!$H$30</f>
        <v>0</v>
      </c>
      <c r="BB92" s="168">
        <f>'[1]I - Spodní stavba'!$H$31</f>
        <v>0</v>
      </c>
      <c r="BC92" s="168">
        <f>'[1]I - Spodní stavba'!$H$32</f>
        <v>0</v>
      </c>
      <c r="BD92" s="200">
        <f>'[1]I - Spodní stavba'!$H$33</f>
        <v>0</v>
      </c>
      <c r="BE92" s="218">
        <f t="shared" si="2"/>
        <v>0.21</v>
      </c>
      <c r="BF92" s="219">
        <f t="shared" si="0"/>
        <v>0</v>
      </c>
      <c r="BG92" s="220">
        <f t="shared" si="1"/>
        <v>0</v>
      </c>
      <c r="BH92" s="221">
        <f t="shared" si="3"/>
        <v>0</v>
      </c>
      <c r="BI92" s="222">
        <f t="shared" si="4"/>
        <v>0</v>
      </c>
      <c r="BJ92" s="223">
        <f t="shared" si="5"/>
        <v>0</v>
      </c>
      <c r="BT92" s="166" t="s">
        <v>14</v>
      </c>
      <c r="BV92" s="166" t="s">
        <v>67</v>
      </c>
      <c r="BW92" s="166" t="s">
        <v>72</v>
      </c>
      <c r="BX92" s="166" t="s">
        <v>68</v>
      </c>
    </row>
    <row r="93" spans="1:76" s="166" customFormat="1" ht="15">
      <c r="A93" s="162"/>
      <c r="B93" s="163"/>
      <c r="C93" s="170">
        <v>23</v>
      </c>
      <c r="D93" s="254" t="s">
        <v>159</v>
      </c>
      <c r="E93" s="255"/>
      <c r="F93" s="255"/>
      <c r="G93" s="255"/>
      <c r="H93" s="255"/>
      <c r="I93" s="164"/>
      <c r="J93" s="256" t="s">
        <v>168</v>
      </c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8">
        <v>0</v>
      </c>
      <c r="AE93" s="258"/>
      <c r="AF93" s="258"/>
      <c r="AG93" s="259">
        <f>AG81*AD93</f>
        <v>0</v>
      </c>
      <c r="AH93" s="260"/>
      <c r="AI93" s="260"/>
      <c r="AJ93" s="260"/>
      <c r="AK93" s="260"/>
      <c r="AL93" s="260"/>
      <c r="AM93" s="260"/>
      <c r="AN93" s="259">
        <f t="shared" si="6"/>
        <v>0</v>
      </c>
      <c r="AO93" s="261"/>
      <c r="AP93" s="261"/>
      <c r="AQ93" s="165"/>
      <c r="AS93" s="167">
        <f>'[1]I - Spodní stavba'!$M$25</f>
        <v>0</v>
      </c>
      <c r="AT93" s="168">
        <f t="shared" si="7"/>
        <v>0</v>
      </c>
      <c r="AU93" s="169">
        <f>'[1]I - Spodní stavba'!$W$114</f>
        <v>7692.1206</v>
      </c>
      <c r="AV93" s="168">
        <f>'[1]I - Spodní stavba'!$M$29</f>
        <v>1494355.1</v>
      </c>
      <c r="AW93" s="168">
        <f>'[1]I - Spodní stavba'!$M$30</f>
        <v>0</v>
      </c>
      <c r="AX93" s="168">
        <f>'[1]I - Spodní stavba'!$M$31</f>
        <v>0</v>
      </c>
      <c r="AY93" s="168">
        <f>'[1]I - Spodní stavba'!$M$32</f>
        <v>0</v>
      </c>
      <c r="AZ93" s="168">
        <f>'[1]I - Spodní stavba'!$H$29</f>
        <v>7115976.43</v>
      </c>
      <c r="BA93" s="168">
        <f>'[1]I - Spodní stavba'!$H$30</f>
        <v>0</v>
      </c>
      <c r="BB93" s="168">
        <f>'[1]I - Spodní stavba'!$H$31</f>
        <v>0</v>
      </c>
      <c r="BC93" s="168">
        <f>'[1]I - Spodní stavba'!$H$32</f>
        <v>0</v>
      </c>
      <c r="BD93" s="200">
        <f>'[1]I - Spodní stavba'!$H$33</f>
        <v>0</v>
      </c>
      <c r="BE93" s="218">
        <f t="shared" si="2"/>
        <v>0.21</v>
      </c>
      <c r="BF93" s="219">
        <f t="shared" si="0"/>
        <v>0</v>
      </c>
      <c r="BG93" s="220">
        <f t="shared" si="1"/>
        <v>0</v>
      </c>
      <c r="BH93" s="221">
        <f t="shared" si="3"/>
        <v>0</v>
      </c>
      <c r="BI93" s="222">
        <f t="shared" si="4"/>
        <v>0</v>
      </c>
      <c r="BJ93" s="223">
        <f t="shared" si="5"/>
        <v>0</v>
      </c>
      <c r="BT93" s="166" t="s">
        <v>14</v>
      </c>
      <c r="BV93" s="166" t="s">
        <v>67</v>
      </c>
      <c r="BW93" s="166" t="s">
        <v>72</v>
      </c>
      <c r="BX93" s="166" t="s">
        <v>68</v>
      </c>
    </row>
    <row r="94" spans="1:76" s="166" customFormat="1" ht="15">
      <c r="A94" s="162"/>
      <c r="B94" s="163"/>
      <c r="C94" s="170">
        <v>24</v>
      </c>
      <c r="D94" s="254" t="s">
        <v>160</v>
      </c>
      <c r="E94" s="255"/>
      <c r="F94" s="255"/>
      <c r="G94" s="255"/>
      <c r="H94" s="255"/>
      <c r="I94" s="164"/>
      <c r="J94" s="256" t="s">
        <v>169</v>
      </c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8">
        <v>0</v>
      </c>
      <c r="AE94" s="258"/>
      <c r="AF94" s="258"/>
      <c r="AG94" s="259">
        <f>AG81*AD94</f>
        <v>0</v>
      </c>
      <c r="AH94" s="260"/>
      <c r="AI94" s="260"/>
      <c r="AJ94" s="260"/>
      <c r="AK94" s="260"/>
      <c r="AL94" s="260"/>
      <c r="AM94" s="260"/>
      <c r="AN94" s="259">
        <f t="shared" si="6"/>
        <v>0</v>
      </c>
      <c r="AO94" s="261"/>
      <c r="AP94" s="261"/>
      <c r="AQ94" s="165"/>
      <c r="AS94" s="167">
        <f>'[1]I - Spodní stavba'!$M$25</f>
        <v>0</v>
      </c>
      <c r="AT94" s="168">
        <f t="shared" si="7"/>
        <v>0</v>
      </c>
      <c r="AU94" s="169">
        <f>'[1]I - Spodní stavba'!$W$114</f>
        <v>7692.1206</v>
      </c>
      <c r="AV94" s="168">
        <f>'[1]I - Spodní stavba'!$M$29</f>
        <v>1494355.1</v>
      </c>
      <c r="AW94" s="168">
        <f>'[1]I - Spodní stavba'!$M$30</f>
        <v>0</v>
      </c>
      <c r="AX94" s="168">
        <f>'[1]I - Spodní stavba'!$M$31</f>
        <v>0</v>
      </c>
      <c r="AY94" s="168">
        <f>'[1]I - Spodní stavba'!$M$32</f>
        <v>0</v>
      </c>
      <c r="AZ94" s="168">
        <f>'[1]I - Spodní stavba'!$H$29</f>
        <v>7115976.43</v>
      </c>
      <c r="BA94" s="168">
        <f>'[1]I - Spodní stavba'!$H$30</f>
        <v>0</v>
      </c>
      <c r="BB94" s="168">
        <f>'[1]I - Spodní stavba'!$H$31</f>
        <v>0</v>
      </c>
      <c r="BC94" s="168">
        <f>'[1]I - Spodní stavba'!$H$32</f>
        <v>0</v>
      </c>
      <c r="BD94" s="200">
        <f>'[1]I - Spodní stavba'!$H$33</f>
        <v>0</v>
      </c>
      <c r="BE94" s="218">
        <f t="shared" si="2"/>
        <v>0.21</v>
      </c>
      <c r="BF94" s="219">
        <f t="shared" si="0"/>
        <v>0</v>
      </c>
      <c r="BG94" s="220">
        <f t="shared" si="1"/>
        <v>0</v>
      </c>
      <c r="BH94" s="221">
        <f t="shared" si="3"/>
        <v>0</v>
      </c>
      <c r="BI94" s="222">
        <f t="shared" si="4"/>
        <v>0</v>
      </c>
      <c r="BJ94" s="223">
        <f t="shared" si="5"/>
        <v>0</v>
      </c>
      <c r="BT94" s="166" t="s">
        <v>14</v>
      </c>
      <c r="BV94" s="166" t="s">
        <v>67</v>
      </c>
      <c r="BW94" s="166" t="s">
        <v>72</v>
      </c>
      <c r="BX94" s="166" t="s">
        <v>68</v>
      </c>
    </row>
    <row r="95" spans="1:76" s="166" customFormat="1" ht="15">
      <c r="A95" s="162"/>
      <c r="B95" s="163"/>
      <c r="C95" s="170">
        <v>25</v>
      </c>
      <c r="D95" s="254" t="s">
        <v>161</v>
      </c>
      <c r="E95" s="255"/>
      <c r="F95" s="255"/>
      <c r="G95" s="255"/>
      <c r="H95" s="255"/>
      <c r="I95" s="164"/>
      <c r="J95" s="256" t="s">
        <v>170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8">
        <v>0</v>
      </c>
      <c r="AE95" s="258"/>
      <c r="AF95" s="258"/>
      <c r="AG95" s="259">
        <f>AG81*AD95</f>
        <v>0</v>
      </c>
      <c r="AH95" s="260"/>
      <c r="AI95" s="260"/>
      <c r="AJ95" s="260"/>
      <c r="AK95" s="260"/>
      <c r="AL95" s="260"/>
      <c r="AM95" s="260"/>
      <c r="AN95" s="259">
        <f t="shared" si="6"/>
        <v>0</v>
      </c>
      <c r="AO95" s="261"/>
      <c r="AP95" s="261"/>
      <c r="AQ95" s="165"/>
      <c r="AS95" s="167">
        <f>'[1]I - Spodní stavba'!$M$25</f>
        <v>0</v>
      </c>
      <c r="AT95" s="168">
        <f t="shared" si="7"/>
        <v>0</v>
      </c>
      <c r="AU95" s="169">
        <f>'[1]I - Spodní stavba'!$W$114</f>
        <v>7692.1206</v>
      </c>
      <c r="AV95" s="168">
        <f>'[1]I - Spodní stavba'!$M$29</f>
        <v>1494355.1</v>
      </c>
      <c r="AW95" s="168">
        <f>'[1]I - Spodní stavba'!$M$30</f>
        <v>0</v>
      </c>
      <c r="AX95" s="168">
        <f>'[1]I - Spodní stavba'!$M$31</f>
        <v>0</v>
      </c>
      <c r="AY95" s="168">
        <f>'[1]I - Spodní stavba'!$M$32</f>
        <v>0</v>
      </c>
      <c r="AZ95" s="168">
        <f>'[1]I - Spodní stavba'!$H$29</f>
        <v>7115976.43</v>
      </c>
      <c r="BA95" s="168">
        <f>'[1]I - Spodní stavba'!$H$30</f>
        <v>0</v>
      </c>
      <c r="BB95" s="168">
        <f>'[1]I - Spodní stavba'!$H$31</f>
        <v>0</v>
      </c>
      <c r="BC95" s="168">
        <f>'[1]I - Spodní stavba'!$H$32</f>
        <v>0</v>
      </c>
      <c r="BD95" s="200">
        <f>'[1]I - Spodní stavba'!$H$33</f>
        <v>0</v>
      </c>
      <c r="BE95" s="218">
        <f t="shared" si="2"/>
        <v>0.21</v>
      </c>
      <c r="BF95" s="219">
        <f t="shared" si="0"/>
        <v>0</v>
      </c>
      <c r="BG95" s="220">
        <f t="shared" si="1"/>
        <v>0</v>
      </c>
      <c r="BH95" s="221">
        <f t="shared" si="3"/>
        <v>0</v>
      </c>
      <c r="BI95" s="222">
        <f t="shared" si="4"/>
        <v>0</v>
      </c>
      <c r="BJ95" s="223">
        <f t="shared" si="5"/>
        <v>0</v>
      </c>
      <c r="BT95" s="166" t="s">
        <v>14</v>
      </c>
      <c r="BV95" s="166" t="s">
        <v>67</v>
      </c>
      <c r="BW95" s="166" t="s">
        <v>72</v>
      </c>
      <c r="BX95" s="166" t="s">
        <v>68</v>
      </c>
    </row>
    <row r="96" spans="1:76" s="166" customFormat="1" ht="15">
      <c r="A96" s="162"/>
      <c r="B96" s="163"/>
      <c r="C96" s="170">
        <v>26</v>
      </c>
      <c r="D96" s="254" t="s">
        <v>162</v>
      </c>
      <c r="E96" s="255"/>
      <c r="F96" s="255"/>
      <c r="G96" s="255"/>
      <c r="H96" s="255"/>
      <c r="I96" s="164"/>
      <c r="J96" s="256" t="s">
        <v>171</v>
      </c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8">
        <v>0</v>
      </c>
      <c r="AE96" s="258"/>
      <c r="AF96" s="258"/>
      <c r="AG96" s="259">
        <f>AG81*AD96</f>
        <v>0</v>
      </c>
      <c r="AH96" s="260"/>
      <c r="AI96" s="260"/>
      <c r="AJ96" s="260"/>
      <c r="AK96" s="260"/>
      <c r="AL96" s="260"/>
      <c r="AM96" s="260"/>
      <c r="AN96" s="259">
        <f t="shared" si="6"/>
        <v>0</v>
      </c>
      <c r="AO96" s="261"/>
      <c r="AP96" s="261"/>
      <c r="AQ96" s="165"/>
      <c r="AS96" s="167">
        <f>'[1]I - Spodní stavba'!$M$25</f>
        <v>0</v>
      </c>
      <c r="AT96" s="168">
        <f t="shared" si="7"/>
        <v>0</v>
      </c>
      <c r="AU96" s="169">
        <f>'[1]I - Spodní stavba'!$W$114</f>
        <v>7692.1206</v>
      </c>
      <c r="AV96" s="168">
        <f>'[1]I - Spodní stavba'!$M$29</f>
        <v>1494355.1</v>
      </c>
      <c r="AW96" s="168">
        <f>'[1]I - Spodní stavba'!$M$30</f>
        <v>0</v>
      </c>
      <c r="AX96" s="168">
        <f>'[1]I - Spodní stavba'!$M$31</f>
        <v>0</v>
      </c>
      <c r="AY96" s="168">
        <f>'[1]I - Spodní stavba'!$M$32</f>
        <v>0</v>
      </c>
      <c r="AZ96" s="168">
        <f>'[1]I - Spodní stavba'!$H$29</f>
        <v>7115976.43</v>
      </c>
      <c r="BA96" s="168">
        <f>'[1]I - Spodní stavba'!$H$30</f>
        <v>0</v>
      </c>
      <c r="BB96" s="168">
        <f>'[1]I - Spodní stavba'!$H$31</f>
        <v>0</v>
      </c>
      <c r="BC96" s="168">
        <f>'[1]I - Spodní stavba'!$H$32</f>
        <v>0</v>
      </c>
      <c r="BD96" s="200">
        <f>'[1]I - Spodní stavba'!$H$33</f>
        <v>0</v>
      </c>
      <c r="BE96" s="230">
        <f>'[1]I - Spodní stavba'!AC103</f>
        <v>0</v>
      </c>
      <c r="BF96" s="231">
        <f>AG96*1.21</f>
        <v>0</v>
      </c>
      <c r="BG96" s="232"/>
      <c r="BH96" s="233"/>
      <c r="BI96" s="234"/>
      <c r="BJ96" s="235"/>
      <c r="BT96" s="166" t="s">
        <v>14</v>
      </c>
      <c r="BV96" s="166" t="s">
        <v>67</v>
      </c>
      <c r="BW96" s="166" t="s">
        <v>72</v>
      </c>
      <c r="BX96" s="166" t="s">
        <v>68</v>
      </c>
    </row>
    <row r="97" spans="2:62" s="6" customFormat="1" ht="13.5">
      <c r="B97" s="18"/>
      <c r="AQ97" s="19"/>
      <c r="AR97" s="155"/>
      <c r="AS97" s="157"/>
      <c r="AT97" s="157"/>
      <c r="AU97" s="157"/>
      <c r="AV97" s="157"/>
      <c r="AW97" s="155"/>
      <c r="AX97" s="155"/>
      <c r="AY97" s="155"/>
      <c r="AZ97" s="155"/>
      <c r="BA97" s="155"/>
      <c r="BB97" s="155"/>
      <c r="BC97" s="155"/>
      <c r="BD97" s="155"/>
      <c r="BE97" s="236"/>
      <c r="BF97" s="237"/>
      <c r="BG97" s="238"/>
      <c r="BH97" s="239"/>
      <c r="BI97" s="240"/>
      <c r="BJ97" s="241"/>
    </row>
    <row r="98" spans="2:62" s="6" customFormat="1" ht="31.5" customHeight="1">
      <c r="B98" s="18"/>
      <c r="C98" s="70" t="s">
        <v>84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4">
        <f>ROUNDUP($AG$81+$AG$87,2)</f>
        <v>0</v>
      </c>
      <c r="AH98" s="275"/>
      <c r="AI98" s="275"/>
      <c r="AJ98" s="275"/>
      <c r="AK98" s="275"/>
      <c r="AL98" s="275"/>
      <c r="AM98" s="275"/>
      <c r="AN98" s="274">
        <f>ROUNDUP($AN$81+$AN$87,2)</f>
        <v>0</v>
      </c>
      <c r="AO98" s="275"/>
      <c r="AP98" s="275"/>
      <c r="AQ98" s="19"/>
      <c r="BE98" s="242"/>
      <c r="BF98" s="243">
        <f>BF87+BF81</f>
        <v>0</v>
      </c>
      <c r="BG98" s="244">
        <f>BG87+BG81</f>
        <v>0</v>
      </c>
      <c r="BH98" s="245">
        <f>BH87+BH81</f>
        <v>0</v>
      </c>
      <c r="BI98" s="246">
        <f>BI87+BI81</f>
        <v>0</v>
      </c>
      <c r="BJ98" s="247">
        <f>BJ87+BJ81</f>
        <v>0</v>
      </c>
    </row>
    <row r="99" spans="2:62" s="6" customFormat="1" ht="13.5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2"/>
      <c r="BE99" s="201"/>
      <c r="BF99" s="214"/>
      <c r="BG99" s="202"/>
      <c r="BH99" s="201"/>
      <c r="BI99" s="217"/>
      <c r="BJ99" s="205"/>
    </row>
    <row r="100" ht="13.5"/>
    <row r="101" ht="13.5"/>
    <row r="102" ht="13.5">
      <c r="AN102" s="117"/>
    </row>
    <row r="103" ht="13.5"/>
    <row r="104" ht="13.5">
      <c r="AN104" s="248"/>
    </row>
    <row r="105" ht="13.5">
      <c r="AN105" s="249"/>
    </row>
    <row r="106" ht="13.5">
      <c r="AN106" s="249"/>
    </row>
    <row r="107" ht="13.5">
      <c r="AN107" s="249"/>
    </row>
    <row r="108" ht="13.5">
      <c r="AN108" s="249"/>
    </row>
    <row r="109" ht="13.5">
      <c r="AN109" s="249"/>
    </row>
    <row r="110" ht="13.5">
      <c r="AN110" s="249"/>
    </row>
    <row r="111" ht="13.5">
      <c r="AN111" s="248"/>
    </row>
    <row r="112" ht="13.5">
      <c r="AN112" s="248"/>
    </row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</sheetData>
  <sheetProtection/>
  <mergeCells count="102">
    <mergeCell ref="L28:O28"/>
    <mergeCell ref="W28:AE28"/>
    <mergeCell ref="AK28:AO28"/>
    <mergeCell ref="C2:AP2"/>
    <mergeCell ref="C4:AP4"/>
    <mergeCell ref="K6:AO6"/>
    <mergeCell ref="AK23:AO23"/>
    <mergeCell ref="AK24:AO24"/>
    <mergeCell ref="AK26:AO26"/>
    <mergeCell ref="X34:AB34"/>
    <mergeCell ref="AK34:AO34"/>
    <mergeCell ref="C70:AP70"/>
    <mergeCell ref="L72:AO72"/>
    <mergeCell ref="L29:O29"/>
    <mergeCell ref="W29:AE29"/>
    <mergeCell ref="AK29:AO29"/>
    <mergeCell ref="L30:O30"/>
    <mergeCell ref="W30:AE30"/>
    <mergeCell ref="AK30:AO30"/>
    <mergeCell ref="C79:G79"/>
    <mergeCell ref="I79:AF79"/>
    <mergeCell ref="AG79:AM79"/>
    <mergeCell ref="AN79:AP79"/>
    <mergeCell ref="L31:O31"/>
    <mergeCell ref="W31:AE31"/>
    <mergeCell ref="AK31:AO31"/>
    <mergeCell ref="L32:O32"/>
    <mergeCell ref="W32:AE32"/>
    <mergeCell ref="AK32:AO32"/>
    <mergeCell ref="D82:H82"/>
    <mergeCell ref="J82:AF82"/>
    <mergeCell ref="AN83:AP83"/>
    <mergeCell ref="AG83:AM83"/>
    <mergeCell ref="D83:H83"/>
    <mergeCell ref="J83:AF83"/>
    <mergeCell ref="AN82:AP82"/>
    <mergeCell ref="AG82:AM82"/>
    <mergeCell ref="AG98:AM98"/>
    <mergeCell ref="AN98:AP98"/>
    <mergeCell ref="AN84:AP84"/>
    <mergeCell ref="AG84:AM84"/>
    <mergeCell ref="D84:H84"/>
    <mergeCell ref="J84:AF84"/>
    <mergeCell ref="AN85:AP85"/>
    <mergeCell ref="AG85:AM85"/>
    <mergeCell ref="D85:H85"/>
    <mergeCell ref="J85:AF85"/>
    <mergeCell ref="AR2:BE2"/>
    <mergeCell ref="AG81:AM81"/>
    <mergeCell ref="AN81:AP81"/>
    <mergeCell ref="AG87:AM87"/>
    <mergeCell ref="AN87:AP87"/>
    <mergeCell ref="AM76:AP76"/>
    <mergeCell ref="AS76:AT78"/>
    <mergeCell ref="AM77:AP77"/>
    <mergeCell ref="BE79:BG79"/>
    <mergeCell ref="D88:H88"/>
    <mergeCell ref="J88:AC88"/>
    <mergeCell ref="AD88:AF88"/>
    <mergeCell ref="AG88:AM88"/>
    <mergeCell ref="AN88:AP88"/>
    <mergeCell ref="D89:H89"/>
    <mergeCell ref="J89:AC89"/>
    <mergeCell ref="AD89:AF89"/>
    <mergeCell ref="AG89:AM89"/>
    <mergeCell ref="AN89:AP89"/>
    <mergeCell ref="D90:H90"/>
    <mergeCell ref="J90:AC90"/>
    <mergeCell ref="AD90:AF90"/>
    <mergeCell ref="AG90:AM90"/>
    <mergeCell ref="AN90:AP90"/>
    <mergeCell ref="D91:H91"/>
    <mergeCell ref="J91:AC91"/>
    <mergeCell ref="AD91:AF91"/>
    <mergeCell ref="AG91:AM91"/>
    <mergeCell ref="AN91:AP91"/>
    <mergeCell ref="D92:H92"/>
    <mergeCell ref="J92:AC92"/>
    <mergeCell ref="AD92:AF92"/>
    <mergeCell ref="AG92:AM92"/>
    <mergeCell ref="AN92:AP92"/>
    <mergeCell ref="D93:H93"/>
    <mergeCell ref="J93:AC93"/>
    <mergeCell ref="AD93:AF93"/>
    <mergeCell ref="AG93:AM93"/>
    <mergeCell ref="AN93:AP93"/>
    <mergeCell ref="AN94:AP94"/>
    <mergeCell ref="D95:H95"/>
    <mergeCell ref="J95:AC95"/>
    <mergeCell ref="AD95:AF95"/>
    <mergeCell ref="AG95:AM95"/>
    <mergeCell ref="AN95:AP95"/>
    <mergeCell ref="BH79:BJ79"/>
    <mergeCell ref="D96:H96"/>
    <mergeCell ref="J96:AC96"/>
    <mergeCell ref="AD96:AF96"/>
    <mergeCell ref="AG96:AM96"/>
    <mergeCell ref="AN96:AP96"/>
    <mergeCell ref="D94:H94"/>
    <mergeCell ref="J94:AC94"/>
    <mergeCell ref="AD94:AF94"/>
    <mergeCell ref="AG94:AM94"/>
  </mergeCells>
  <hyperlinks>
    <hyperlink ref="K1:S1" location="C2" tooltip="Souhrnný list stavby" display="1) Souhrnný list stavby"/>
    <hyperlink ref="W1:AF1" location="C87" tooltip="Rekapitulace objektů" display="2) Rekapitulace objektů"/>
  </hyperlinks>
  <printOptions horizontalCentered="1"/>
  <pageMargins left="0.3937007874015748" right="0.3937007874015748" top="0.5905511811023623" bottom="0.5905511811023623" header="0" footer="0"/>
  <pageSetup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9"/>
  <sheetViews>
    <sheetView showGridLines="0" showZeros="0" zoomScalePageLayoutView="0" workbookViewId="0" topLeftCell="A1">
      <pane ySplit="1" topLeftCell="A2" activePane="bottomLeft" state="frozen"/>
      <selection pane="topLeft" activeCell="A1" sqref="A1"/>
      <selection pane="bottomLeft" activeCell="L112" sqref="L112:M11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9" width="9.16015625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2.83203125" style="2" hidden="1" customWidth="1"/>
    <col min="30" max="30" width="12" style="2" hidden="1" customWidth="1"/>
    <col min="31" max="31" width="16.33203125" style="2" hidden="1" customWidth="1"/>
    <col min="32" max="32" width="12" style="2" hidden="1" customWidth="1"/>
    <col min="33" max="33" width="6" style="2" hidden="1" customWidth="1"/>
    <col min="34" max="35" width="10.5" style="1" hidden="1" customWidth="1"/>
    <col min="36" max="36" width="12.83203125" style="184" bestFit="1" customWidth="1"/>
    <col min="37" max="37" width="11.83203125" style="1" bestFit="1" customWidth="1"/>
    <col min="38" max="43" width="10.5" style="1" customWidth="1"/>
    <col min="44" max="62" width="10.5" style="2" hidden="1" customWidth="1"/>
    <col min="63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143</v>
      </c>
      <c r="G1" s="113"/>
      <c r="H1" s="320" t="s">
        <v>144</v>
      </c>
      <c r="I1" s="320"/>
      <c r="J1" s="320"/>
      <c r="K1" s="320"/>
      <c r="L1" s="113" t="s">
        <v>145</v>
      </c>
      <c r="M1" s="111"/>
      <c r="N1" s="111"/>
      <c r="O1" s="112" t="s">
        <v>85</v>
      </c>
      <c r="P1" s="111"/>
      <c r="Q1" s="111"/>
      <c r="R1" s="111"/>
      <c r="S1" s="113" t="s">
        <v>146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113" t="s">
        <v>145</v>
      </c>
      <c r="AE1" s="5"/>
      <c r="AF1" s="113" t="s">
        <v>145</v>
      </c>
      <c r="AG1" s="111"/>
      <c r="AH1" s="5"/>
      <c r="AI1" s="5"/>
      <c r="AJ1" s="181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95" t="s">
        <v>4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S2" s="262" t="s">
        <v>5</v>
      </c>
      <c r="T2" s="263"/>
      <c r="U2" s="263"/>
      <c r="V2" s="263"/>
      <c r="W2" s="263"/>
      <c r="X2" s="263"/>
      <c r="Y2" s="263"/>
      <c r="Z2" s="263"/>
      <c r="AA2" s="263"/>
      <c r="AB2" s="263"/>
      <c r="AC2" s="263"/>
      <c r="AJ2" s="182"/>
      <c r="AT2" s="2" t="s">
        <v>72</v>
      </c>
    </row>
    <row r="3" spans="2:46" s="2" customFormat="1" ht="13.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D3" s="8"/>
      <c r="AF3" s="8"/>
      <c r="AG3" s="8"/>
      <c r="AJ3" s="182"/>
      <c r="AT3" s="2" t="s">
        <v>86</v>
      </c>
    </row>
    <row r="4" spans="2:46" s="2" customFormat="1" ht="21">
      <c r="B4" s="10"/>
      <c r="C4" s="291" t="s">
        <v>87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11"/>
      <c r="T4" s="12" t="s">
        <v>10</v>
      </c>
      <c r="AJ4" s="182"/>
      <c r="AT4" s="2" t="s">
        <v>3</v>
      </c>
    </row>
    <row r="5" spans="2:36" s="2" customFormat="1" ht="13.5">
      <c r="B5" s="10"/>
      <c r="R5" s="11"/>
      <c r="AJ5" s="182"/>
    </row>
    <row r="6" spans="2:36" s="2" customFormat="1" ht="15">
      <c r="B6" s="10"/>
      <c r="D6" s="14" t="s">
        <v>12</v>
      </c>
      <c r="F6" s="323" t="str">
        <f>'Rekapitulace stavby'!$K$6</f>
        <v>Výměna velkých vápen UT3G - SPARTA Kutná Hora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R6" s="11"/>
      <c r="AJ6" s="182"/>
    </row>
    <row r="7" spans="2:36" s="6" customFormat="1" ht="18">
      <c r="B7" s="18"/>
      <c r="D7" s="13" t="s">
        <v>88</v>
      </c>
      <c r="F7" s="292" t="s">
        <v>89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R7" s="19"/>
      <c r="AJ7" s="183"/>
    </row>
    <row r="8" spans="2:36" s="6" customFormat="1" ht="13.5">
      <c r="B8" s="18"/>
      <c r="R8" s="19"/>
      <c r="AJ8" s="183"/>
    </row>
    <row r="9" spans="2:36" s="6" customFormat="1" ht="15">
      <c r="B9" s="18"/>
      <c r="C9" s="14" t="s">
        <v>15</v>
      </c>
      <c r="F9" s="15" t="str">
        <f>'Rekapitulace stavby'!L8</f>
        <v>Kutná Hora, ulice Jana Palacha</v>
      </c>
      <c r="K9" s="14" t="s">
        <v>16</v>
      </c>
      <c r="M9" s="299">
        <f>'Rekapitulace stavby'!AN8</f>
        <v>0</v>
      </c>
      <c r="N9" s="266"/>
      <c r="O9" s="266"/>
      <c r="P9" s="266"/>
      <c r="R9" s="19"/>
      <c r="AJ9" s="183"/>
    </row>
    <row r="10" spans="2:36" s="6" customFormat="1" ht="13.5">
      <c r="B10" s="18"/>
      <c r="R10" s="19"/>
      <c r="AJ10" s="183"/>
    </row>
    <row r="11" spans="2:36" s="6" customFormat="1" ht="15">
      <c r="B11" s="18"/>
      <c r="D11" s="14" t="s">
        <v>18</v>
      </c>
      <c r="F11" s="6" t="str">
        <f>'Rekapitulace stavby'!L10</f>
        <v>Město Kutná Hora, Havlíčkovo náměstí 552/1, 284 01 Kutná Hora</v>
      </c>
      <c r="M11" s="14" t="s">
        <v>19</v>
      </c>
      <c r="O11" s="267">
        <f>IF('Rekapitulace stavby'!$AN$10="","",'Rekapitulace stavby'!$AN$10)</f>
      </c>
      <c r="P11" s="266"/>
      <c r="R11" s="19"/>
      <c r="AG11" s="14" t="s">
        <v>19</v>
      </c>
      <c r="AJ11" s="183"/>
    </row>
    <row r="12" spans="2:36" s="6" customFormat="1" ht="15">
      <c r="B12" s="18"/>
      <c r="E12" s="15" t="str">
        <f>IF('Rekapitulace stavby'!$E$11="","",'Rekapitulace stavby'!$E$11)</f>
        <v> </v>
      </c>
      <c r="M12" s="14" t="s">
        <v>21</v>
      </c>
      <c r="O12" s="267">
        <f>IF('Rekapitulace stavby'!$AN$11="","",'Rekapitulace stavby'!$AN$11)</f>
      </c>
      <c r="P12" s="266"/>
      <c r="R12" s="19"/>
      <c r="AG12" s="14" t="s">
        <v>21</v>
      </c>
      <c r="AJ12" s="183"/>
    </row>
    <row r="13" spans="2:36" s="6" customFormat="1" ht="13.5">
      <c r="B13" s="18"/>
      <c r="R13" s="19"/>
      <c r="AJ13" s="183"/>
    </row>
    <row r="14" spans="2:36" s="6" customFormat="1" ht="15">
      <c r="B14" s="18"/>
      <c r="D14" s="14" t="s">
        <v>22</v>
      </c>
      <c r="M14" s="14" t="s">
        <v>19</v>
      </c>
      <c r="O14" s="267">
        <f>IF('Rekapitulace stavby'!$AN$13="","",'Rekapitulace stavby'!$AN$13)</f>
      </c>
      <c r="P14" s="266"/>
      <c r="R14" s="19"/>
      <c r="AG14" s="14" t="s">
        <v>19</v>
      </c>
      <c r="AJ14" s="183"/>
    </row>
    <row r="15" spans="2:36" s="6" customFormat="1" ht="15">
      <c r="B15" s="18"/>
      <c r="E15" s="15" t="str">
        <f>IF('Rekapitulace stavby'!$E$14="","",'Rekapitulace stavby'!$E$14)</f>
        <v> </v>
      </c>
      <c r="M15" s="14" t="s">
        <v>21</v>
      </c>
      <c r="O15" s="267">
        <f>IF('Rekapitulace stavby'!$AN$14="","",'Rekapitulace stavby'!$AN$14)</f>
      </c>
      <c r="P15" s="266"/>
      <c r="R15" s="19"/>
      <c r="AG15" s="14" t="s">
        <v>21</v>
      </c>
      <c r="AJ15" s="183"/>
    </row>
    <row r="16" spans="2:36" s="6" customFormat="1" ht="13.5">
      <c r="B16" s="18"/>
      <c r="R16" s="19"/>
      <c r="AJ16" s="183"/>
    </row>
    <row r="17" spans="2:36" s="6" customFormat="1" ht="15">
      <c r="B17" s="18"/>
      <c r="D17" s="14" t="s">
        <v>23</v>
      </c>
      <c r="F17" s="6">
        <f>'Rekapitulace stavby'!L16</f>
        <v>0</v>
      </c>
      <c r="M17" s="14" t="s">
        <v>19</v>
      </c>
      <c r="O17" s="267">
        <f>IF('Rekapitulace stavby'!$AN$16="","",'Rekapitulace stavby'!$AN$16)</f>
      </c>
      <c r="P17" s="266"/>
      <c r="R17" s="19"/>
      <c r="AG17" s="14" t="s">
        <v>19</v>
      </c>
      <c r="AJ17" s="183"/>
    </row>
    <row r="18" spans="2:36" s="6" customFormat="1" ht="15">
      <c r="B18" s="18"/>
      <c r="E18" s="15" t="str">
        <f>IF('Rekapitulace stavby'!$E$17="","",'Rekapitulace stavby'!$E$17)</f>
        <v> </v>
      </c>
      <c r="M18" s="14" t="s">
        <v>21</v>
      </c>
      <c r="O18" s="267">
        <f>IF('Rekapitulace stavby'!$AN$17="","",'Rekapitulace stavby'!$AN$17)</f>
      </c>
      <c r="P18" s="266"/>
      <c r="R18" s="19"/>
      <c r="AG18" s="14" t="s">
        <v>21</v>
      </c>
      <c r="AJ18" s="183"/>
    </row>
    <row r="19" spans="2:36" s="6" customFormat="1" ht="13.5">
      <c r="B19" s="18"/>
      <c r="R19" s="19"/>
      <c r="AJ19" s="183"/>
    </row>
    <row r="20" spans="2:36" s="6" customFormat="1" ht="15">
      <c r="B20" s="18"/>
      <c r="D20" s="14" t="s">
        <v>25</v>
      </c>
      <c r="M20" s="14" t="s">
        <v>19</v>
      </c>
      <c r="O20" s="267">
        <f>IF('Rekapitulace stavby'!$AN$19="","",'Rekapitulace stavby'!$AN$19)</f>
      </c>
      <c r="P20" s="266"/>
      <c r="R20" s="19"/>
      <c r="AG20" s="14" t="s">
        <v>19</v>
      </c>
      <c r="AJ20" s="183"/>
    </row>
    <row r="21" spans="2:36" s="6" customFormat="1" ht="15">
      <c r="B21" s="18"/>
      <c r="E21" s="15" t="str">
        <f>IF('Rekapitulace stavby'!$E$20="","",'Rekapitulace stavby'!$E$20)</f>
        <v> </v>
      </c>
      <c r="M21" s="14" t="s">
        <v>21</v>
      </c>
      <c r="O21" s="267">
        <f>IF('Rekapitulace stavby'!$AN$20="","",'Rekapitulace stavby'!$AN$20)</f>
      </c>
      <c r="P21" s="266"/>
      <c r="R21" s="19"/>
      <c r="AG21" s="14" t="s">
        <v>21</v>
      </c>
      <c r="AJ21" s="183"/>
    </row>
    <row r="22" spans="2:36" s="6" customFormat="1" ht="13.5">
      <c r="B22" s="18"/>
      <c r="R22" s="19"/>
      <c r="AJ22" s="183"/>
    </row>
    <row r="23" spans="2:36" s="6" customFormat="1" ht="13.5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  <c r="AD23" s="32"/>
      <c r="AF23" s="32"/>
      <c r="AG23" s="32"/>
      <c r="AJ23" s="183"/>
    </row>
    <row r="24" spans="2:37" s="6" customFormat="1" ht="15">
      <c r="B24" s="18"/>
      <c r="D24" s="71" t="s">
        <v>90</v>
      </c>
      <c r="M24" s="296">
        <f>$N$83</f>
        <v>0</v>
      </c>
      <c r="N24" s="266"/>
      <c r="O24" s="266"/>
      <c r="P24" s="266"/>
      <c r="R24" s="19"/>
      <c r="AJ24" s="183"/>
      <c r="AK24" s="197"/>
    </row>
    <row r="25" spans="2:36" s="6" customFormat="1" ht="15">
      <c r="B25" s="18"/>
      <c r="D25" s="17" t="s">
        <v>91</v>
      </c>
      <c r="M25" s="296">
        <f>$N$90</f>
        <v>0</v>
      </c>
      <c r="N25" s="266"/>
      <c r="O25" s="266"/>
      <c r="P25" s="266"/>
      <c r="R25" s="19"/>
      <c r="AJ25" s="183"/>
    </row>
    <row r="26" spans="2:36" s="6" customFormat="1" ht="13.5">
      <c r="B26" s="18"/>
      <c r="R26" s="19"/>
      <c r="AJ26" s="183"/>
    </row>
    <row r="27" spans="2:37" s="6" customFormat="1" ht="15">
      <c r="B27" s="18"/>
      <c r="D27" s="72" t="s">
        <v>28</v>
      </c>
      <c r="M27" s="328">
        <f>ROUNDUP($M$24+$M$25,2)</f>
        <v>0</v>
      </c>
      <c r="N27" s="266"/>
      <c r="O27" s="266"/>
      <c r="P27" s="266"/>
      <c r="R27" s="19"/>
      <c r="AJ27" s="183"/>
      <c r="AK27" s="197">
        <f>M27</f>
        <v>0</v>
      </c>
    </row>
    <row r="28" spans="2:37" s="6" customFormat="1" ht="13.5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  <c r="AD28" s="32"/>
      <c r="AF28" s="32"/>
      <c r="AG28" s="32"/>
      <c r="AJ28" s="183"/>
      <c r="AK28" s="197">
        <f>M28</f>
        <v>0</v>
      </c>
    </row>
    <row r="29" spans="2:37" s="6" customFormat="1" ht="13.5">
      <c r="B29" s="18"/>
      <c r="D29" s="23" t="s">
        <v>29</v>
      </c>
      <c r="E29" s="23" t="s">
        <v>30</v>
      </c>
      <c r="F29" s="24">
        <v>0.21</v>
      </c>
      <c r="G29" s="73" t="s">
        <v>31</v>
      </c>
      <c r="H29" s="327">
        <f>M27</f>
        <v>0</v>
      </c>
      <c r="I29" s="266"/>
      <c r="J29" s="266"/>
      <c r="M29" s="327">
        <f>F29*H29</f>
        <v>0</v>
      </c>
      <c r="N29" s="266"/>
      <c r="O29" s="266"/>
      <c r="P29" s="266"/>
      <c r="R29" s="19"/>
      <c r="AJ29" s="183"/>
      <c r="AK29" s="197">
        <f>M29</f>
        <v>0</v>
      </c>
    </row>
    <row r="30" spans="2:36" s="6" customFormat="1" ht="13.5">
      <c r="B30" s="18"/>
      <c r="E30" s="23" t="s">
        <v>32</v>
      </c>
      <c r="F30" s="24">
        <v>0.15</v>
      </c>
      <c r="G30" s="73" t="s">
        <v>31</v>
      </c>
      <c r="H30" s="327" t="e">
        <f>ROUNDUP((SUM($BF$90:$BF$91)+SUM($BF$109:$BF$116)),2)</f>
        <v>#REF!</v>
      </c>
      <c r="I30" s="266"/>
      <c r="J30" s="266"/>
      <c r="M30" s="327" t="e">
        <f>ROUNDUP((SUM($BF$90:$BF$91)+SUM($BF$109:$BF$116))*$F$30,1)</f>
        <v>#REF!</v>
      </c>
      <c r="N30" s="266"/>
      <c r="O30" s="266"/>
      <c r="P30" s="266"/>
      <c r="R30" s="19"/>
      <c r="AJ30" s="183"/>
    </row>
    <row r="31" spans="2:36" s="6" customFormat="1" ht="13.5">
      <c r="B31" s="18"/>
      <c r="E31" s="23" t="s">
        <v>33</v>
      </c>
      <c r="F31" s="24">
        <v>0.21</v>
      </c>
      <c r="G31" s="73" t="s">
        <v>31</v>
      </c>
      <c r="H31" s="327" t="e">
        <f>ROUNDUP((SUM($BG$90:$BG$91)+SUM($BG$109:$BG$116)),2)</f>
        <v>#REF!</v>
      </c>
      <c r="I31" s="266"/>
      <c r="J31" s="266"/>
      <c r="M31" s="327">
        <v>0</v>
      </c>
      <c r="N31" s="266"/>
      <c r="O31" s="266"/>
      <c r="P31" s="266"/>
      <c r="R31" s="19"/>
      <c r="AJ31" s="183"/>
    </row>
    <row r="32" spans="2:36" s="6" customFormat="1" ht="13.5">
      <c r="B32" s="18"/>
      <c r="E32" s="23" t="s">
        <v>34</v>
      </c>
      <c r="F32" s="24">
        <v>0.15</v>
      </c>
      <c r="G32" s="73" t="s">
        <v>31</v>
      </c>
      <c r="H32" s="327" t="e">
        <f>ROUNDUP((SUM($BH$90:$BH$91)+SUM($BH$109:$BH$116)),2)</f>
        <v>#REF!</v>
      </c>
      <c r="I32" s="266"/>
      <c r="J32" s="266"/>
      <c r="M32" s="327">
        <v>0</v>
      </c>
      <c r="N32" s="266"/>
      <c r="O32" s="266"/>
      <c r="P32" s="266"/>
      <c r="R32" s="19"/>
      <c r="AJ32" s="183"/>
    </row>
    <row r="33" spans="2:36" s="6" customFormat="1" ht="13.5">
      <c r="B33" s="18"/>
      <c r="E33" s="23" t="s">
        <v>35</v>
      </c>
      <c r="F33" s="24">
        <v>0</v>
      </c>
      <c r="G33" s="73" t="s">
        <v>31</v>
      </c>
      <c r="H33" s="327" t="e">
        <f>ROUNDUP((SUM($BI$90:$BI$91)+SUM($BI$109:$BI$116)),2)</f>
        <v>#REF!</v>
      </c>
      <c r="I33" s="266"/>
      <c r="J33" s="266"/>
      <c r="M33" s="327">
        <v>0</v>
      </c>
      <c r="N33" s="266"/>
      <c r="O33" s="266"/>
      <c r="P33" s="266"/>
      <c r="R33" s="19"/>
      <c r="AJ33" s="183"/>
    </row>
    <row r="34" spans="2:36" s="6" customFormat="1" ht="13.5">
      <c r="B34" s="18"/>
      <c r="R34" s="19"/>
      <c r="AJ34" s="183"/>
    </row>
    <row r="35" spans="2:37" s="6" customFormat="1" ht="18">
      <c r="B35" s="18"/>
      <c r="C35" s="27"/>
      <c r="D35" s="28" t="s">
        <v>36</v>
      </c>
      <c r="E35" s="29"/>
      <c r="F35" s="29"/>
      <c r="G35" s="74" t="s">
        <v>37</v>
      </c>
      <c r="H35" s="30" t="s">
        <v>38</v>
      </c>
      <c r="I35" s="29"/>
      <c r="J35" s="29"/>
      <c r="K35" s="29"/>
      <c r="L35" s="290">
        <f>M27+M29</f>
        <v>0</v>
      </c>
      <c r="M35" s="283"/>
      <c r="N35" s="283"/>
      <c r="O35" s="283"/>
      <c r="P35" s="285"/>
      <c r="Q35" s="27"/>
      <c r="R35" s="19"/>
      <c r="AJ35" s="183"/>
      <c r="AK35" s="197">
        <f>L35</f>
        <v>0</v>
      </c>
    </row>
    <row r="36" spans="2:36" s="6" customFormat="1" ht="13.5">
      <c r="B36" s="18"/>
      <c r="R36" s="19"/>
      <c r="AJ36" s="183"/>
    </row>
    <row r="37" spans="2:36" s="6" customFormat="1" ht="13.5">
      <c r="B37" s="18"/>
      <c r="R37" s="19"/>
      <c r="AJ37" s="183"/>
    </row>
    <row r="38" spans="2:18" ht="13.5">
      <c r="B38" s="10"/>
      <c r="R38" s="11"/>
    </row>
    <row r="39" spans="2:18" ht="13.5">
      <c r="B39" s="10"/>
      <c r="R39" s="11"/>
    </row>
    <row r="40" spans="2:18" ht="13.5">
      <c r="B40" s="10"/>
      <c r="R40" s="11"/>
    </row>
    <row r="41" spans="2:18" ht="13.5">
      <c r="B41" s="10"/>
      <c r="R41" s="11"/>
    </row>
    <row r="42" spans="2:18" ht="13.5">
      <c r="B42" s="10"/>
      <c r="R42" s="11"/>
    </row>
    <row r="43" spans="2:18" ht="13.5">
      <c r="B43" s="10"/>
      <c r="R43" s="11"/>
    </row>
    <row r="44" spans="2:18" ht="13.5">
      <c r="B44" s="10"/>
      <c r="R44" s="11"/>
    </row>
    <row r="45" spans="2:36" s="6" customFormat="1" ht="15">
      <c r="B45" s="18"/>
      <c r="D45" s="31" t="s">
        <v>39</v>
      </c>
      <c r="E45" s="32"/>
      <c r="F45" s="32"/>
      <c r="G45" s="32"/>
      <c r="H45" s="33"/>
      <c r="J45" s="31" t="s">
        <v>40</v>
      </c>
      <c r="K45" s="32"/>
      <c r="L45" s="32"/>
      <c r="M45" s="32"/>
      <c r="N45" s="32"/>
      <c r="O45" s="32"/>
      <c r="P45" s="33"/>
      <c r="R45" s="19"/>
      <c r="AD45" s="32"/>
      <c r="AF45" s="32"/>
      <c r="AG45" s="32"/>
      <c r="AJ45" s="183"/>
    </row>
    <row r="46" spans="2:18" ht="13.5">
      <c r="B46" s="10"/>
      <c r="D46" s="34"/>
      <c r="H46" s="35"/>
      <c r="J46" s="34"/>
      <c r="P46" s="35"/>
      <c r="R46" s="11"/>
    </row>
    <row r="47" spans="2:18" ht="13.5">
      <c r="B47" s="10"/>
      <c r="D47" s="34"/>
      <c r="H47" s="35"/>
      <c r="J47" s="34"/>
      <c r="P47" s="35"/>
      <c r="R47" s="11"/>
    </row>
    <row r="48" spans="2:18" ht="13.5">
      <c r="B48" s="10"/>
      <c r="D48" s="34"/>
      <c r="H48" s="35"/>
      <c r="J48" s="34"/>
      <c r="P48" s="35"/>
      <c r="R48" s="11"/>
    </row>
    <row r="49" spans="2:18" ht="13.5">
      <c r="B49" s="10"/>
      <c r="D49" s="34"/>
      <c r="H49" s="35"/>
      <c r="J49" s="34"/>
      <c r="P49" s="35"/>
      <c r="R49" s="11"/>
    </row>
    <row r="50" spans="2:18" ht="13.5">
      <c r="B50" s="10"/>
      <c r="D50" s="34"/>
      <c r="H50" s="35"/>
      <c r="J50" s="34"/>
      <c r="P50" s="35"/>
      <c r="R50" s="11"/>
    </row>
    <row r="51" spans="2:18" ht="13.5">
      <c r="B51" s="10"/>
      <c r="D51" s="34"/>
      <c r="H51" s="35"/>
      <c r="J51" s="34"/>
      <c r="P51" s="35"/>
      <c r="R51" s="11"/>
    </row>
    <row r="52" spans="2:18" ht="13.5">
      <c r="B52" s="10"/>
      <c r="D52" s="34"/>
      <c r="H52" s="35"/>
      <c r="J52" s="34"/>
      <c r="P52" s="35"/>
      <c r="R52" s="11"/>
    </row>
    <row r="53" spans="2:18" ht="13.5">
      <c r="B53" s="10"/>
      <c r="D53" s="34"/>
      <c r="H53" s="35"/>
      <c r="J53" s="34"/>
      <c r="P53" s="35"/>
      <c r="R53" s="11"/>
    </row>
    <row r="54" spans="2:36" s="6" customFormat="1" ht="15">
      <c r="B54" s="18"/>
      <c r="D54" s="36" t="s">
        <v>41</v>
      </c>
      <c r="E54" s="37"/>
      <c r="F54" s="37"/>
      <c r="G54" s="38" t="s">
        <v>42</v>
      </c>
      <c r="H54" s="39"/>
      <c r="J54" s="36" t="s">
        <v>41</v>
      </c>
      <c r="K54" s="37"/>
      <c r="L54" s="37"/>
      <c r="M54" s="37"/>
      <c r="N54" s="38" t="s">
        <v>42</v>
      </c>
      <c r="O54" s="37"/>
      <c r="P54" s="39"/>
      <c r="R54" s="19"/>
      <c r="AD54" s="37"/>
      <c r="AF54" s="37"/>
      <c r="AG54" s="37"/>
      <c r="AJ54" s="183"/>
    </row>
    <row r="55" spans="2:18" ht="13.5">
      <c r="B55" s="10"/>
      <c r="R55" s="11"/>
    </row>
    <row r="56" spans="2:36" s="6" customFormat="1" ht="15">
      <c r="B56" s="18"/>
      <c r="D56" s="31" t="s">
        <v>43</v>
      </c>
      <c r="E56" s="32"/>
      <c r="F56" s="32"/>
      <c r="G56" s="32"/>
      <c r="H56" s="33"/>
      <c r="J56" s="31" t="s">
        <v>44</v>
      </c>
      <c r="K56" s="32"/>
      <c r="L56" s="32"/>
      <c r="M56" s="32"/>
      <c r="N56" s="32"/>
      <c r="O56" s="32"/>
      <c r="P56" s="33"/>
      <c r="R56" s="19"/>
      <c r="AD56" s="32"/>
      <c r="AF56" s="32"/>
      <c r="AG56" s="32"/>
      <c r="AJ56" s="183"/>
    </row>
    <row r="57" spans="2:18" ht="13.5">
      <c r="B57" s="10"/>
      <c r="D57" s="34"/>
      <c r="H57" s="35"/>
      <c r="J57" s="34"/>
      <c r="P57" s="35"/>
      <c r="R57" s="11"/>
    </row>
    <row r="58" spans="2:18" ht="13.5">
      <c r="B58" s="10"/>
      <c r="D58" s="34"/>
      <c r="H58" s="35"/>
      <c r="J58" s="34"/>
      <c r="P58" s="35"/>
      <c r="R58" s="11"/>
    </row>
    <row r="59" spans="2:18" ht="13.5">
      <c r="B59" s="10"/>
      <c r="D59" s="34"/>
      <c r="H59" s="35"/>
      <c r="J59" s="34"/>
      <c r="P59" s="35"/>
      <c r="R59" s="11"/>
    </row>
    <row r="60" spans="2:18" ht="13.5">
      <c r="B60" s="10"/>
      <c r="D60" s="34"/>
      <c r="H60" s="35"/>
      <c r="J60" s="34"/>
      <c r="P60" s="35"/>
      <c r="R60" s="11"/>
    </row>
    <row r="61" spans="2:18" ht="13.5">
      <c r="B61" s="10"/>
      <c r="D61" s="34"/>
      <c r="H61" s="35"/>
      <c r="J61" s="34"/>
      <c r="P61" s="35"/>
      <c r="R61" s="11"/>
    </row>
    <row r="62" spans="2:18" ht="13.5">
      <c r="B62" s="10"/>
      <c r="D62" s="34"/>
      <c r="H62" s="35"/>
      <c r="J62" s="34"/>
      <c r="P62" s="35"/>
      <c r="R62" s="11"/>
    </row>
    <row r="63" spans="2:18" ht="13.5">
      <c r="B63" s="10"/>
      <c r="D63" s="34"/>
      <c r="H63" s="35"/>
      <c r="J63" s="34"/>
      <c r="P63" s="35"/>
      <c r="R63" s="11"/>
    </row>
    <row r="64" spans="2:18" ht="13.5">
      <c r="B64" s="10"/>
      <c r="D64" s="34"/>
      <c r="H64" s="35"/>
      <c r="J64" s="34"/>
      <c r="P64" s="35"/>
      <c r="R64" s="11"/>
    </row>
    <row r="65" spans="2:36" s="6" customFormat="1" ht="15">
      <c r="B65" s="18"/>
      <c r="D65" s="36" t="s">
        <v>41</v>
      </c>
      <c r="E65" s="37"/>
      <c r="F65" s="37"/>
      <c r="G65" s="38" t="s">
        <v>42</v>
      </c>
      <c r="H65" s="39"/>
      <c r="J65" s="36" t="s">
        <v>41</v>
      </c>
      <c r="K65" s="37"/>
      <c r="L65" s="37"/>
      <c r="M65" s="37"/>
      <c r="N65" s="38" t="s">
        <v>42</v>
      </c>
      <c r="O65" s="37"/>
      <c r="P65" s="39"/>
      <c r="R65" s="19"/>
      <c r="AD65" s="37"/>
      <c r="AF65" s="37"/>
      <c r="AG65" s="37"/>
      <c r="AJ65" s="183"/>
    </row>
    <row r="66" spans="2:36" s="6" customFormat="1" ht="13.5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2"/>
      <c r="AD66" s="41"/>
      <c r="AF66" s="41"/>
      <c r="AG66" s="41"/>
      <c r="AJ66" s="183"/>
    </row>
    <row r="67" ht="13.5"/>
    <row r="68" ht="13.5"/>
    <row r="69" ht="13.5"/>
    <row r="70" spans="2:36" s="6" customFormat="1" ht="13.5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5"/>
      <c r="AD70" s="44"/>
      <c r="AF70" s="44"/>
      <c r="AG70" s="44"/>
      <c r="AJ70" s="183"/>
    </row>
    <row r="71" spans="2:36" s="6" customFormat="1" ht="21">
      <c r="B71" s="18"/>
      <c r="C71" s="291" t="s">
        <v>92</v>
      </c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19"/>
      <c r="AJ71" s="183"/>
    </row>
    <row r="72" spans="2:36" s="6" customFormat="1" ht="13.5">
      <c r="B72" s="18"/>
      <c r="R72" s="19"/>
      <c r="AJ72" s="183"/>
    </row>
    <row r="73" spans="2:36" s="6" customFormat="1" ht="15">
      <c r="B73" s="18"/>
      <c r="C73" s="14" t="s">
        <v>12</v>
      </c>
      <c r="F73" s="323" t="str">
        <f>$F$6</f>
        <v>Výměna velkých vápen UT3G - SPARTA Kutná Hora</v>
      </c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R73" s="19"/>
      <c r="AJ73" s="183"/>
    </row>
    <row r="74" spans="2:36" s="6" customFormat="1" ht="18">
      <c r="B74" s="18"/>
      <c r="C74" s="13" t="s">
        <v>88</v>
      </c>
      <c r="F74" s="292" t="str">
        <f>$F$7</f>
        <v>I - Spodní stavba</v>
      </c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R74" s="19"/>
      <c r="AJ74" s="183"/>
    </row>
    <row r="75" spans="2:36" s="6" customFormat="1" ht="13.5">
      <c r="B75" s="18"/>
      <c r="R75" s="19"/>
      <c r="AJ75" s="183"/>
    </row>
    <row r="76" spans="2:36" s="6" customFormat="1" ht="15">
      <c r="B76" s="18"/>
      <c r="C76" s="14" t="s">
        <v>15</v>
      </c>
      <c r="F76" s="15" t="str">
        <f>'Rekapitulace stavby'!L74</f>
        <v>Kutná Hora, ulice Jana Palacha</v>
      </c>
      <c r="K76" s="14" t="s">
        <v>16</v>
      </c>
      <c r="M76" s="299">
        <f>'Rekapitulace stavby'!AN74</f>
        <v>0</v>
      </c>
      <c r="N76" s="266"/>
      <c r="O76" s="266"/>
      <c r="P76" s="266"/>
      <c r="R76" s="19"/>
      <c r="AJ76" s="183"/>
    </row>
    <row r="77" spans="2:36" s="6" customFormat="1" ht="13.5">
      <c r="B77" s="18"/>
      <c r="R77" s="19"/>
      <c r="AJ77" s="183"/>
    </row>
    <row r="78" spans="2:36" s="6" customFormat="1" ht="15">
      <c r="B78" s="18"/>
      <c r="C78" s="14" t="s">
        <v>18</v>
      </c>
      <c r="F78" s="15" t="str">
        <f>F11</f>
        <v>Město Kutná Hora, Havlíčkovo náměstí 552/1, 284 01 Kutná Hora</v>
      </c>
      <c r="K78" s="14" t="s">
        <v>23</v>
      </c>
      <c r="M78" s="267">
        <f>F17</f>
        <v>0</v>
      </c>
      <c r="N78" s="266"/>
      <c r="O78" s="266"/>
      <c r="P78" s="266"/>
      <c r="Q78" s="266"/>
      <c r="R78" s="19"/>
      <c r="AJ78" s="183"/>
    </row>
    <row r="79" spans="2:36" s="6" customFormat="1" ht="15">
      <c r="B79" s="18"/>
      <c r="C79" s="14" t="s">
        <v>22</v>
      </c>
      <c r="F79" s="15" t="str">
        <f>IF($E$15="","",$E$15)</f>
        <v> </v>
      </c>
      <c r="K79" s="14" t="s">
        <v>25</v>
      </c>
      <c r="M79" s="267" t="str">
        <f>$E$21</f>
        <v> </v>
      </c>
      <c r="N79" s="266"/>
      <c r="O79" s="266"/>
      <c r="P79" s="266"/>
      <c r="Q79" s="266"/>
      <c r="R79" s="19"/>
      <c r="AJ79" s="183"/>
    </row>
    <row r="80" spans="2:36" s="6" customFormat="1" ht="13.5">
      <c r="B80" s="18"/>
      <c r="R80" s="19"/>
      <c r="AJ80" s="183"/>
    </row>
    <row r="81" spans="2:36" s="6" customFormat="1" ht="15">
      <c r="B81" s="18"/>
      <c r="C81" s="326" t="s">
        <v>93</v>
      </c>
      <c r="D81" s="275"/>
      <c r="E81" s="275"/>
      <c r="F81" s="275"/>
      <c r="G81" s="275"/>
      <c r="H81" s="27"/>
      <c r="I81" s="27"/>
      <c r="J81" s="27"/>
      <c r="K81" s="27"/>
      <c r="L81" s="27"/>
      <c r="M81" s="27"/>
      <c r="N81" s="326" t="s">
        <v>94</v>
      </c>
      <c r="O81" s="266"/>
      <c r="P81" s="266"/>
      <c r="Q81" s="266"/>
      <c r="R81" s="19"/>
      <c r="AD81" s="27"/>
      <c r="AF81" s="27"/>
      <c r="AG81" s="27"/>
      <c r="AJ81" s="183"/>
    </row>
    <row r="82" spans="2:36" s="6" customFormat="1" ht="13.5">
      <c r="B82" s="18"/>
      <c r="R82" s="19"/>
      <c r="AJ82" s="183"/>
    </row>
    <row r="83" spans="2:47" s="6" customFormat="1" ht="18">
      <c r="B83" s="18"/>
      <c r="C83" s="55" t="s">
        <v>95</v>
      </c>
      <c r="N83" s="264">
        <f>ROUNDUP($N$109,2)</f>
        <v>0</v>
      </c>
      <c r="O83" s="266"/>
      <c r="P83" s="266"/>
      <c r="Q83" s="266"/>
      <c r="R83" s="19"/>
      <c r="AJ83" s="183"/>
      <c r="AU83" s="6" t="s">
        <v>96</v>
      </c>
    </row>
    <row r="84" spans="2:36" s="59" customFormat="1" ht="18">
      <c r="B84" s="75"/>
      <c r="D84" s="76" t="s">
        <v>97</v>
      </c>
      <c r="N84" s="330">
        <f>ROUNDUP($N$110,2)</f>
        <v>0</v>
      </c>
      <c r="O84" s="331"/>
      <c r="P84" s="331"/>
      <c r="Q84" s="331"/>
      <c r="R84" s="77"/>
      <c r="AJ84" s="185"/>
    </row>
    <row r="85" spans="2:36" s="71" customFormat="1" ht="15">
      <c r="B85" s="78"/>
      <c r="D85" s="79" t="s">
        <v>98</v>
      </c>
      <c r="N85" s="332">
        <f>ROUNDUP($N$111,2)</f>
        <v>0</v>
      </c>
      <c r="O85" s="331"/>
      <c r="P85" s="331"/>
      <c r="Q85" s="331"/>
      <c r="R85" s="80"/>
      <c r="AJ85" s="186"/>
    </row>
    <row r="86" spans="2:36" s="71" customFormat="1" ht="15">
      <c r="B86" s="78"/>
      <c r="C86" s="71"/>
      <c r="D86" s="79" t="s">
        <v>99</v>
      </c>
      <c r="N86" s="332">
        <v>0</v>
      </c>
      <c r="O86" s="331"/>
      <c r="P86" s="331"/>
      <c r="Q86" s="331"/>
      <c r="R86" s="80"/>
      <c r="AJ86" s="186"/>
    </row>
    <row r="87" spans="2:36" s="71" customFormat="1" ht="15">
      <c r="B87" s="78"/>
      <c r="D87" s="79" t="s">
        <v>100</v>
      </c>
      <c r="N87" s="332">
        <v>0</v>
      </c>
      <c r="O87" s="331"/>
      <c r="P87" s="331"/>
      <c r="Q87" s="331"/>
      <c r="R87" s="80"/>
      <c r="AJ87" s="186"/>
    </row>
    <row r="88" spans="2:36" s="71" customFormat="1" ht="15">
      <c r="B88" s="78"/>
      <c r="D88" s="79" t="s">
        <v>101</v>
      </c>
      <c r="N88" s="332">
        <f>ROUNDUP($N$115,2)</f>
        <v>0</v>
      </c>
      <c r="O88" s="331"/>
      <c r="P88" s="331"/>
      <c r="Q88" s="331"/>
      <c r="R88" s="80"/>
      <c r="AJ88" s="186"/>
    </row>
    <row r="89" spans="2:36" s="6" customFormat="1" ht="13.5">
      <c r="B89" s="18"/>
      <c r="R89" s="19"/>
      <c r="AJ89" s="183"/>
    </row>
    <row r="90" spans="2:36" s="6" customFormat="1" ht="30">
      <c r="B90" s="18"/>
      <c r="C90" s="55" t="s">
        <v>102</v>
      </c>
      <c r="N90" s="264">
        <v>0</v>
      </c>
      <c r="O90" s="266"/>
      <c r="P90" s="266"/>
      <c r="Q90" s="266"/>
      <c r="R90" s="19"/>
      <c r="T90" s="81" t="s">
        <v>82</v>
      </c>
      <c r="U90" s="82" t="s">
        <v>29</v>
      </c>
      <c r="AJ90" s="183"/>
    </row>
    <row r="91" spans="2:36" s="6" customFormat="1" ht="13.5">
      <c r="B91" s="18"/>
      <c r="R91" s="19"/>
      <c r="AJ91" s="183"/>
    </row>
    <row r="92" spans="2:36" s="6" customFormat="1" ht="18">
      <c r="B92" s="18"/>
      <c r="C92" s="70" t="s">
        <v>84</v>
      </c>
      <c r="D92" s="27"/>
      <c r="E92" s="27"/>
      <c r="F92" s="27"/>
      <c r="G92" s="27"/>
      <c r="H92" s="27"/>
      <c r="I92" s="27"/>
      <c r="J92" s="27"/>
      <c r="K92" s="27"/>
      <c r="L92" s="274">
        <f>ROUNDUP(SUM($N$83+$N$90),2)</f>
        <v>0</v>
      </c>
      <c r="M92" s="275"/>
      <c r="N92" s="275"/>
      <c r="O92" s="275"/>
      <c r="P92" s="275"/>
      <c r="Q92" s="275"/>
      <c r="R92" s="19"/>
      <c r="AJ92" s="183"/>
    </row>
    <row r="93" spans="2:36" s="6" customFormat="1" ht="13.5"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  <c r="AD93" s="41"/>
      <c r="AF93" s="41"/>
      <c r="AG93" s="41"/>
      <c r="AJ93" s="183"/>
    </row>
    <row r="94" ht="13.5"/>
    <row r="95" ht="13.5"/>
    <row r="96" ht="13.5"/>
    <row r="97" spans="2:36" s="6" customFormat="1" ht="13.5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5"/>
      <c r="AD97" s="44"/>
      <c r="AF97" s="44"/>
      <c r="AG97" s="44"/>
      <c r="AJ97" s="183"/>
    </row>
    <row r="98" spans="2:36" s="6" customFormat="1" ht="21">
      <c r="B98" s="18"/>
      <c r="C98" s="291" t="s">
        <v>103</v>
      </c>
      <c r="D98" s="266"/>
      <c r="E98" s="266"/>
      <c r="F98" s="266"/>
      <c r="G98" s="266"/>
      <c r="H98" s="266"/>
      <c r="I98" s="266"/>
      <c r="J98" s="266"/>
      <c r="K98" s="266"/>
      <c r="L98" s="266"/>
      <c r="M98" s="266"/>
      <c r="N98" s="266"/>
      <c r="O98" s="266"/>
      <c r="P98" s="266"/>
      <c r="Q98" s="266"/>
      <c r="R98" s="19"/>
      <c r="AJ98" s="183"/>
    </row>
    <row r="99" spans="2:36" s="6" customFormat="1" ht="13.5">
      <c r="B99" s="18"/>
      <c r="R99" s="19"/>
      <c r="AJ99" s="183"/>
    </row>
    <row r="100" spans="2:36" s="6" customFormat="1" ht="15">
      <c r="B100" s="18"/>
      <c r="C100" s="14" t="s">
        <v>12</v>
      </c>
      <c r="F100" s="323" t="str">
        <f>$F$6</f>
        <v>Výměna velkých vápen UT3G - SPARTA Kutná Hora</v>
      </c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R100" s="19"/>
      <c r="AJ100" s="183"/>
    </row>
    <row r="101" spans="2:36" s="6" customFormat="1" ht="18">
      <c r="B101" s="18"/>
      <c r="C101" s="13" t="s">
        <v>88</v>
      </c>
      <c r="F101" s="292" t="str">
        <f>$F$7</f>
        <v>I - Spodní stavba</v>
      </c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R101" s="19"/>
      <c r="AJ101" s="183"/>
    </row>
    <row r="102" spans="2:36" s="6" customFormat="1" ht="13.5">
      <c r="B102" s="18"/>
      <c r="R102" s="19"/>
      <c r="AJ102" s="183"/>
    </row>
    <row r="103" spans="2:36" s="6" customFormat="1" ht="15">
      <c r="B103" s="18"/>
      <c r="C103" s="14" t="s">
        <v>15</v>
      </c>
      <c r="F103" s="15" t="str">
        <f>'Rekapitulace stavby'!L74</f>
        <v>Kutná Hora, ulice Jana Palacha</v>
      </c>
      <c r="K103" s="14" t="s">
        <v>16</v>
      </c>
      <c r="M103" s="299">
        <f>'Rekapitulace stavby'!AN74</f>
        <v>0</v>
      </c>
      <c r="N103" s="266"/>
      <c r="O103" s="266"/>
      <c r="P103" s="266"/>
      <c r="R103" s="19"/>
      <c r="AJ103" s="183"/>
    </row>
    <row r="104" spans="2:36" s="6" customFormat="1" ht="13.5">
      <c r="B104" s="18"/>
      <c r="R104" s="19"/>
      <c r="AJ104" s="183"/>
    </row>
    <row r="105" spans="2:36" s="6" customFormat="1" ht="28.5" customHeight="1">
      <c r="B105" s="18"/>
      <c r="C105" s="14" t="s">
        <v>18</v>
      </c>
      <c r="F105" s="304" t="str">
        <f>F78</f>
        <v>Město Kutná Hora, Havlíčkovo náměstí 552/1, 284 01 Kutná Hora</v>
      </c>
      <c r="G105" s="305"/>
      <c r="H105" s="305"/>
      <c r="I105" s="305"/>
      <c r="K105" s="14" t="s">
        <v>23</v>
      </c>
      <c r="M105" s="267">
        <f>M78</f>
        <v>0</v>
      </c>
      <c r="N105" s="266"/>
      <c r="O105" s="266"/>
      <c r="P105" s="266"/>
      <c r="Q105" s="266"/>
      <c r="R105" s="19"/>
      <c r="AJ105" s="183"/>
    </row>
    <row r="106" spans="2:36" s="6" customFormat="1" ht="15">
      <c r="B106" s="18"/>
      <c r="C106" s="14" t="s">
        <v>22</v>
      </c>
      <c r="F106" s="15" t="str">
        <f>IF($E$15="","",$E$15)</f>
        <v> </v>
      </c>
      <c r="K106" s="14" t="s">
        <v>25</v>
      </c>
      <c r="M106" s="267" t="str">
        <f>$E$21</f>
        <v> </v>
      </c>
      <c r="N106" s="266"/>
      <c r="O106" s="266"/>
      <c r="P106" s="266"/>
      <c r="Q106" s="266"/>
      <c r="R106" s="19"/>
      <c r="AJ106" s="183"/>
    </row>
    <row r="107" spans="2:36" s="6" customFormat="1" ht="13.5">
      <c r="B107" s="18"/>
      <c r="R107" s="19"/>
      <c r="AJ107" s="183"/>
    </row>
    <row r="108" spans="2:36" s="83" customFormat="1" ht="30">
      <c r="B108" s="84"/>
      <c r="C108" s="85" t="s">
        <v>104</v>
      </c>
      <c r="D108" s="86" t="s">
        <v>105</v>
      </c>
      <c r="E108" s="86" t="s">
        <v>47</v>
      </c>
      <c r="F108" s="306" t="s">
        <v>106</v>
      </c>
      <c r="G108" s="307"/>
      <c r="H108" s="307"/>
      <c r="I108" s="307"/>
      <c r="J108" s="86" t="s">
        <v>107</v>
      </c>
      <c r="K108" s="86" t="s">
        <v>108</v>
      </c>
      <c r="L108" s="306" t="s">
        <v>109</v>
      </c>
      <c r="M108" s="307"/>
      <c r="N108" s="306" t="s">
        <v>110</v>
      </c>
      <c r="O108" s="307"/>
      <c r="P108" s="307"/>
      <c r="Q108" s="321"/>
      <c r="R108" s="87"/>
      <c r="T108" s="51" t="s">
        <v>111</v>
      </c>
      <c r="U108" s="52" t="s">
        <v>29</v>
      </c>
      <c r="V108" s="52" t="s">
        <v>112</v>
      </c>
      <c r="W108" s="52" t="s">
        <v>113</v>
      </c>
      <c r="X108" s="52" t="s">
        <v>114</v>
      </c>
      <c r="Y108" s="52" t="s">
        <v>115</v>
      </c>
      <c r="Z108" s="52" t="s">
        <v>116</v>
      </c>
      <c r="AA108" s="53" t="s">
        <v>117</v>
      </c>
      <c r="AF108" s="306" t="s">
        <v>109</v>
      </c>
      <c r="AG108" s="307"/>
      <c r="AJ108" s="187"/>
    </row>
    <row r="109" spans="2:47" s="6" customFormat="1" ht="44.25" customHeight="1">
      <c r="B109" s="18"/>
      <c r="C109" s="55" t="s">
        <v>90</v>
      </c>
      <c r="N109" s="322">
        <f>$N$110</f>
        <v>0</v>
      </c>
      <c r="O109" s="266"/>
      <c r="P109" s="266"/>
      <c r="Q109" s="266"/>
      <c r="R109" s="19"/>
      <c r="T109" s="54"/>
      <c r="U109" s="32"/>
      <c r="V109" s="32"/>
      <c r="W109" s="88" t="e">
        <f>$W$110</f>
        <v>#REF!</v>
      </c>
      <c r="X109" s="32"/>
      <c r="Y109" s="88" t="e">
        <f>$Y$110</f>
        <v>#REF!</v>
      </c>
      <c r="Z109" s="32"/>
      <c r="AA109" s="89" t="e">
        <f>$AA$110</f>
        <v>#REF!</v>
      </c>
      <c r="AJ109" s="183"/>
      <c r="AT109" s="6" t="s">
        <v>64</v>
      </c>
      <c r="AU109" s="6" t="s">
        <v>96</v>
      </c>
    </row>
    <row r="110" spans="2:51" s="90" customFormat="1" ht="44.25" customHeight="1">
      <c r="B110" s="91"/>
      <c r="D110" s="92" t="s">
        <v>97</v>
      </c>
      <c r="N110" s="324">
        <f>N111+N115</f>
        <v>0</v>
      </c>
      <c r="O110" s="325"/>
      <c r="P110" s="325"/>
      <c r="Q110" s="325"/>
      <c r="R110" s="94"/>
      <c r="T110" s="95"/>
      <c r="W110" s="96" t="e">
        <f>$W$111+#REF!+#REF!+$W$115</f>
        <v>#REF!</v>
      </c>
      <c r="Y110" s="96" t="e">
        <f>$Y$111+#REF!+#REF!+$Y$115</f>
        <v>#REF!</v>
      </c>
      <c r="AA110" s="97" t="e">
        <f>$AA$111+#REF!+#REF!+$AA$115</f>
        <v>#REF!</v>
      </c>
      <c r="AJ110" s="188"/>
      <c r="AR110" s="93" t="s">
        <v>14</v>
      </c>
      <c r="AT110" s="93" t="s">
        <v>64</v>
      </c>
      <c r="AU110" s="93" t="s">
        <v>65</v>
      </c>
      <c r="AY110" s="93" t="s">
        <v>118</v>
      </c>
    </row>
    <row r="111" spans="2:51" s="120" customFormat="1" ht="44.25" customHeight="1">
      <c r="B111" s="119"/>
      <c r="D111" s="121" t="s">
        <v>98</v>
      </c>
      <c r="N111" s="302">
        <f>N112+N113+N114</f>
        <v>0</v>
      </c>
      <c r="O111" s="303"/>
      <c r="P111" s="303"/>
      <c r="Q111" s="303"/>
      <c r="R111" s="123"/>
      <c r="T111" s="124"/>
      <c r="W111" s="125" t="e">
        <f>SUM(#REF!)</f>
        <v>#REF!</v>
      </c>
      <c r="Y111" s="125" t="e">
        <f>SUM(#REF!)</f>
        <v>#REF!</v>
      </c>
      <c r="AA111" s="126" t="e">
        <f>SUM(#REF!)</f>
        <v>#REF!</v>
      </c>
      <c r="AJ111" s="189"/>
      <c r="AR111" s="122" t="s">
        <v>14</v>
      </c>
      <c r="AT111" s="122" t="s">
        <v>64</v>
      </c>
      <c r="AU111" s="122" t="s">
        <v>14</v>
      </c>
      <c r="AY111" s="122" t="s">
        <v>118</v>
      </c>
    </row>
    <row r="112" spans="2:62" s="131" customFormat="1" ht="44.25" customHeight="1">
      <c r="B112" s="127"/>
      <c r="C112" s="128">
        <v>3</v>
      </c>
      <c r="D112" s="128" t="s">
        <v>119</v>
      </c>
      <c r="E112" s="161" t="s">
        <v>153</v>
      </c>
      <c r="F112" s="329" t="s">
        <v>147</v>
      </c>
      <c r="G112" s="319"/>
      <c r="H112" s="319"/>
      <c r="I112" s="319"/>
      <c r="J112" s="137" t="s">
        <v>123</v>
      </c>
      <c r="K112" s="129">
        <f>16*40*2</f>
        <v>1280</v>
      </c>
      <c r="L112" s="313"/>
      <c r="M112" s="314"/>
      <c r="N112" s="318">
        <f>K112*L112</f>
        <v>0</v>
      </c>
      <c r="O112" s="319"/>
      <c r="P112" s="319"/>
      <c r="Q112" s="319"/>
      <c r="R112" s="130"/>
      <c r="T112" s="132"/>
      <c r="U112" s="133" t="s">
        <v>30</v>
      </c>
      <c r="V112" s="134">
        <v>0.037</v>
      </c>
      <c r="W112" s="134" t="e">
        <f>#REF!*#REF!</f>
        <v>#REF!</v>
      </c>
      <c r="X112" s="134">
        <v>0</v>
      </c>
      <c r="Y112" s="134" t="e">
        <f>#REF!*#REF!</f>
        <v>#REF!</v>
      </c>
      <c r="Z112" s="134">
        <v>0.001</v>
      </c>
      <c r="AA112" s="135" t="e">
        <f>#REF!*#REF!</f>
        <v>#REF!</v>
      </c>
      <c r="AF112" s="318">
        <v>11.5</v>
      </c>
      <c r="AG112" s="319"/>
      <c r="AH112" s="131" t="e">
        <f>#REF!</f>
        <v>#REF!</v>
      </c>
      <c r="AI112" s="131" t="e">
        <f aca="true" t="shared" si="0" ref="AI112:AI118">AF112*AH112</f>
        <v>#REF!</v>
      </c>
      <c r="AJ112" s="190"/>
      <c r="AK112" s="250">
        <f>'Rekapitulace stavby'!AN106</f>
        <v>0</v>
      </c>
      <c r="AM112" s="131">
        <f>16*40</f>
        <v>640</v>
      </c>
      <c r="AR112" s="131" t="s">
        <v>122</v>
      </c>
      <c r="AT112" s="131" t="s">
        <v>119</v>
      </c>
      <c r="AU112" s="131" t="s">
        <v>86</v>
      </c>
      <c r="AY112" s="131" t="s">
        <v>118</v>
      </c>
      <c r="BE112" s="136" t="e">
        <f>IF(#REF!="základní",#REF!,0)</f>
        <v>#REF!</v>
      </c>
      <c r="BF112" s="136" t="e">
        <f>IF(#REF!="snížená",#REF!,0)</f>
        <v>#REF!</v>
      </c>
      <c r="BG112" s="136" t="e">
        <f>IF(#REF!="zákl. přenesena",#REF!,0)</f>
        <v>#REF!</v>
      </c>
      <c r="BH112" s="136" t="e">
        <f>IF(#REF!="sníž. přenesena",#REF!,0)</f>
        <v>#REF!</v>
      </c>
      <c r="BI112" s="136" t="e">
        <f>IF(#REF!="nulová",#REF!,0)</f>
        <v>#REF!</v>
      </c>
      <c r="BJ112" s="131" t="s">
        <v>14</v>
      </c>
    </row>
    <row r="113" spans="2:62" s="131" customFormat="1" ht="44.25" customHeight="1">
      <c r="B113" s="127"/>
      <c r="C113" s="128">
        <v>4</v>
      </c>
      <c r="D113" s="128" t="s">
        <v>119</v>
      </c>
      <c r="E113" s="161" t="s">
        <v>153</v>
      </c>
      <c r="F113" s="329" t="s">
        <v>148</v>
      </c>
      <c r="G113" s="319"/>
      <c r="H113" s="319"/>
      <c r="I113" s="319"/>
      <c r="J113" s="137" t="s">
        <v>123</v>
      </c>
      <c r="K113" s="129">
        <f>K112</f>
        <v>1280</v>
      </c>
      <c r="L113" s="313"/>
      <c r="M113" s="314"/>
      <c r="N113" s="318">
        <f>K113*L113</f>
        <v>0</v>
      </c>
      <c r="O113" s="319"/>
      <c r="P113" s="319"/>
      <c r="Q113" s="319"/>
      <c r="R113" s="130"/>
      <c r="T113" s="132"/>
      <c r="U113" s="133" t="s">
        <v>30</v>
      </c>
      <c r="V113" s="134">
        <v>0.037</v>
      </c>
      <c r="W113" s="134" t="e">
        <f>#REF!*#REF!</f>
        <v>#REF!</v>
      </c>
      <c r="X113" s="134">
        <v>0</v>
      </c>
      <c r="Y113" s="134" t="e">
        <f>#REF!*#REF!</f>
        <v>#REF!</v>
      </c>
      <c r="Z113" s="134">
        <v>0.001</v>
      </c>
      <c r="AA113" s="135" t="e">
        <f>#REF!*#REF!</f>
        <v>#REF!</v>
      </c>
      <c r="AF113" s="318">
        <v>11.5</v>
      </c>
      <c r="AG113" s="319"/>
      <c r="AH113" s="131" t="e">
        <f>AH112</f>
        <v>#REF!</v>
      </c>
      <c r="AI113" s="131" t="e">
        <f t="shared" si="0"/>
        <v>#REF!</v>
      </c>
      <c r="AJ113" s="190"/>
      <c r="AR113" s="131" t="s">
        <v>122</v>
      </c>
      <c r="AT113" s="131" t="s">
        <v>119</v>
      </c>
      <c r="AU113" s="131" t="s">
        <v>86</v>
      </c>
      <c r="AY113" s="131" t="s">
        <v>118</v>
      </c>
      <c r="BE113" s="136" t="e">
        <f>IF(#REF!="základní",#REF!,0)</f>
        <v>#REF!</v>
      </c>
      <c r="BF113" s="136" t="e">
        <f>IF(#REF!="snížená",#REF!,0)</f>
        <v>#REF!</v>
      </c>
      <c r="BG113" s="136" t="e">
        <f>IF(#REF!="zákl. přenesena",#REF!,0)</f>
        <v>#REF!</v>
      </c>
      <c r="BH113" s="136" t="e">
        <f>IF(#REF!="sníž. přenesena",#REF!,0)</f>
        <v>#REF!</v>
      </c>
      <c r="BI113" s="136" t="e">
        <f>IF(#REF!="nulová",#REF!,0)</f>
        <v>#REF!</v>
      </c>
      <c r="BJ113" s="131" t="s">
        <v>14</v>
      </c>
    </row>
    <row r="114" spans="2:62" s="131" customFormat="1" ht="44.25" customHeight="1">
      <c r="B114" s="127"/>
      <c r="C114" s="128">
        <v>5</v>
      </c>
      <c r="D114" s="128" t="s">
        <v>119</v>
      </c>
      <c r="E114" s="161" t="s">
        <v>153</v>
      </c>
      <c r="F114" s="315" t="s">
        <v>175</v>
      </c>
      <c r="G114" s="319"/>
      <c r="H114" s="319"/>
      <c r="I114" s="319"/>
      <c r="J114" s="137" t="s">
        <v>120</v>
      </c>
      <c r="K114" s="129">
        <f>K113*34.5/1000</f>
        <v>44.16</v>
      </c>
      <c r="L114" s="313"/>
      <c r="M114" s="314"/>
      <c r="N114" s="310">
        <f>K114*L114</f>
        <v>0</v>
      </c>
      <c r="O114" s="311"/>
      <c r="P114" s="311"/>
      <c r="Q114" s="312"/>
      <c r="R114" s="130"/>
      <c r="T114" s="132"/>
      <c r="U114" s="133" t="s">
        <v>30</v>
      </c>
      <c r="V114" s="134">
        <v>0.037</v>
      </c>
      <c r="W114" s="134" t="e">
        <f>#REF!*#REF!</f>
        <v>#REF!</v>
      </c>
      <c r="X114" s="134">
        <v>0</v>
      </c>
      <c r="Y114" s="134" t="e">
        <f>#REF!*#REF!</f>
        <v>#REF!</v>
      </c>
      <c r="Z114" s="134">
        <v>0.001</v>
      </c>
      <c r="AA114" s="135" t="e">
        <f>#REF!*#REF!</f>
        <v>#REF!</v>
      </c>
      <c r="AF114" s="318">
        <v>11.5</v>
      </c>
      <c r="AG114" s="319"/>
      <c r="AH114" s="131" t="e">
        <f>AH113</f>
        <v>#REF!</v>
      </c>
      <c r="AI114" s="131" t="e">
        <f t="shared" si="0"/>
        <v>#REF!</v>
      </c>
      <c r="AJ114" s="190"/>
      <c r="AR114" s="131" t="s">
        <v>122</v>
      </c>
      <c r="AT114" s="131" t="s">
        <v>119</v>
      </c>
      <c r="AU114" s="131" t="s">
        <v>86</v>
      </c>
      <c r="AY114" s="131" t="s">
        <v>118</v>
      </c>
      <c r="BE114" s="136" t="e">
        <f>IF(#REF!="základní",#REF!,0)</f>
        <v>#REF!</v>
      </c>
      <c r="BF114" s="136" t="e">
        <f>IF(#REF!="snížená",#REF!,0)</f>
        <v>#REF!</v>
      </c>
      <c r="BG114" s="136" t="e">
        <f>IF(#REF!="zákl. přenesena",#REF!,0)</f>
        <v>#REF!</v>
      </c>
      <c r="BH114" s="136" t="e">
        <f>IF(#REF!="sníž. přenesena",#REF!,0)</f>
        <v>#REF!</v>
      </c>
      <c r="BI114" s="136" t="e">
        <f>IF(#REF!="nulová",#REF!,0)</f>
        <v>#REF!</v>
      </c>
      <c r="BJ114" s="131" t="s">
        <v>14</v>
      </c>
    </row>
    <row r="115" spans="2:51" s="120" customFormat="1" ht="44.25" customHeight="1">
      <c r="B115" s="119"/>
      <c r="D115" s="121" t="s">
        <v>101</v>
      </c>
      <c r="N115" s="302">
        <f>N116+N117</f>
        <v>0</v>
      </c>
      <c r="O115" s="303"/>
      <c r="P115" s="303"/>
      <c r="Q115" s="303"/>
      <c r="R115" s="123"/>
      <c r="T115" s="124"/>
      <c r="W115" s="125">
        <f>SUM($W$116:$W$116)</f>
        <v>37.120000000000005</v>
      </c>
      <c r="Y115" s="125">
        <f>SUM($Y$116:$Y$116)</f>
        <v>0</v>
      </c>
      <c r="AA115" s="126">
        <f>SUM($AA$116:$AA$116)</f>
        <v>0</v>
      </c>
      <c r="AH115" s="131" t="e">
        <f>#REF!</f>
        <v>#REF!</v>
      </c>
      <c r="AI115" s="131" t="e">
        <f t="shared" si="0"/>
        <v>#REF!</v>
      </c>
      <c r="AJ115" s="189"/>
      <c r="AR115" s="122" t="s">
        <v>14</v>
      </c>
      <c r="AT115" s="122" t="s">
        <v>64</v>
      </c>
      <c r="AU115" s="122" t="s">
        <v>14</v>
      </c>
      <c r="AY115" s="122" t="s">
        <v>118</v>
      </c>
    </row>
    <row r="116" spans="2:62" s="145" customFormat="1" ht="44.25" customHeight="1">
      <c r="B116" s="138"/>
      <c r="C116" s="139">
        <v>9</v>
      </c>
      <c r="D116" s="139" t="s">
        <v>119</v>
      </c>
      <c r="E116" s="140" t="s">
        <v>124</v>
      </c>
      <c r="F116" s="315" t="s">
        <v>173</v>
      </c>
      <c r="G116" s="301"/>
      <c r="H116" s="301"/>
      <c r="I116" s="301"/>
      <c r="J116" s="142" t="s">
        <v>123</v>
      </c>
      <c r="K116" s="143">
        <f>K113</f>
        <v>1280</v>
      </c>
      <c r="L116" s="316"/>
      <c r="M116" s="317"/>
      <c r="N116" s="300">
        <f>ROUND($L$116*$K$116,2)</f>
        <v>0</v>
      </c>
      <c r="O116" s="301"/>
      <c r="P116" s="301"/>
      <c r="Q116" s="301"/>
      <c r="R116" s="144"/>
      <c r="T116" s="141"/>
      <c r="U116" s="146" t="s">
        <v>30</v>
      </c>
      <c r="V116" s="147">
        <v>0.029</v>
      </c>
      <c r="W116" s="147">
        <f>$V$116*$K$116</f>
        <v>37.120000000000005</v>
      </c>
      <c r="X116" s="147">
        <v>0</v>
      </c>
      <c r="Y116" s="147">
        <f>$X$116*$K$116</f>
        <v>0</v>
      </c>
      <c r="Z116" s="147">
        <v>0</v>
      </c>
      <c r="AA116" s="148">
        <f>$Z$116*$K$116</f>
        <v>0</v>
      </c>
      <c r="AC116" s="145" t="e">
        <f>#REF!</f>
        <v>#REF!</v>
      </c>
      <c r="AF116" s="300">
        <f>36+AW116</f>
        <v>36</v>
      </c>
      <c r="AG116" s="301"/>
      <c r="AH116" s="131" t="e">
        <f>#REF!</f>
        <v>#REF!</v>
      </c>
      <c r="AI116" s="131" t="e">
        <f t="shared" si="0"/>
        <v>#REF!</v>
      </c>
      <c r="AJ116" s="191"/>
      <c r="AK116" s="308"/>
      <c r="AL116" s="309"/>
      <c r="AR116" s="145" t="s">
        <v>121</v>
      </c>
      <c r="AT116" s="145" t="s">
        <v>119</v>
      </c>
      <c r="AU116" s="145" t="s">
        <v>86</v>
      </c>
      <c r="AY116" s="145" t="s">
        <v>118</v>
      </c>
      <c r="BE116" s="149">
        <f>IF($U$116="základní",$N$116,0)</f>
        <v>0</v>
      </c>
      <c r="BF116" s="149">
        <f>IF($U$116="snížená",$N$116,0)</f>
        <v>0</v>
      </c>
      <c r="BG116" s="149">
        <f>IF($U$116="zákl. přenesena",$N$116,0)</f>
        <v>0</v>
      </c>
      <c r="BH116" s="149">
        <f>IF($U$116="sníž. přenesena",$N$116,0)</f>
        <v>0</v>
      </c>
      <c r="BI116" s="149">
        <f>IF($U$116="nulová",$N$116,0)</f>
        <v>0</v>
      </c>
      <c r="BJ116" s="145" t="s">
        <v>14</v>
      </c>
    </row>
    <row r="117" spans="2:62" s="145" customFormat="1" ht="44.25" customHeight="1">
      <c r="B117" s="138"/>
      <c r="C117" s="139">
        <v>10</v>
      </c>
      <c r="D117" s="139" t="s">
        <v>119</v>
      </c>
      <c r="E117" s="140" t="s">
        <v>124</v>
      </c>
      <c r="F117" s="315" t="s">
        <v>176</v>
      </c>
      <c r="G117" s="301"/>
      <c r="H117" s="301"/>
      <c r="I117" s="301"/>
      <c r="J117" s="142" t="s">
        <v>123</v>
      </c>
      <c r="K117" s="143">
        <f>K112</f>
        <v>1280</v>
      </c>
      <c r="L117" s="316"/>
      <c r="M117" s="317"/>
      <c r="N117" s="300">
        <f>K117*L117</f>
        <v>0</v>
      </c>
      <c r="O117" s="301"/>
      <c r="P117" s="301"/>
      <c r="Q117" s="301"/>
      <c r="R117" s="144"/>
      <c r="T117" s="141"/>
      <c r="U117" s="146" t="s">
        <v>30</v>
      </c>
      <c r="V117" s="147">
        <v>0.029</v>
      </c>
      <c r="W117" s="147">
        <f>$V$116*$K$116</f>
        <v>37.120000000000005</v>
      </c>
      <c r="X117" s="147">
        <v>0</v>
      </c>
      <c r="Y117" s="147">
        <f>$X$116*$K$116</f>
        <v>0</v>
      </c>
      <c r="Z117" s="147">
        <v>0</v>
      </c>
      <c r="AA117" s="148">
        <f>$Z$116*$K$116</f>
        <v>0</v>
      </c>
      <c r="AC117" s="145" t="e">
        <f>#REF!</f>
        <v>#REF!</v>
      </c>
      <c r="AF117" s="300">
        <f>36+AW117</f>
        <v>36</v>
      </c>
      <c r="AG117" s="301"/>
      <c r="AH117" s="131" t="e">
        <f>#REF!</f>
        <v>#REF!</v>
      </c>
      <c r="AI117" s="131" t="e">
        <f t="shared" si="0"/>
        <v>#REF!</v>
      </c>
      <c r="AJ117" s="191"/>
      <c r="AK117" s="308"/>
      <c r="AL117" s="309"/>
      <c r="AR117" s="145" t="s">
        <v>121</v>
      </c>
      <c r="AT117" s="145" t="s">
        <v>119</v>
      </c>
      <c r="AU117" s="145" t="s">
        <v>86</v>
      </c>
      <c r="AY117" s="145" t="s">
        <v>118</v>
      </c>
      <c r="BE117" s="149">
        <f>IF($U$116="základní",$N$116,0)</f>
        <v>0</v>
      </c>
      <c r="BF117" s="149">
        <f>IF($U$116="snížená",$N$116,0)</f>
        <v>0</v>
      </c>
      <c r="BG117" s="149">
        <f>IF($U$116="zákl. přenesena",$N$116,0)</f>
        <v>0</v>
      </c>
      <c r="BH117" s="149">
        <f>IF($U$116="sníž. přenesena",$N$116,0)</f>
        <v>0</v>
      </c>
      <c r="BI117" s="149">
        <f>IF($U$116="nulová",$N$116,0)</f>
        <v>0</v>
      </c>
      <c r="BJ117" s="145" t="s">
        <v>14</v>
      </c>
    </row>
    <row r="118" spans="2:36" s="131" customFormat="1" ht="44.25" customHeight="1">
      <c r="B118" s="150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2"/>
      <c r="AD118" s="151"/>
      <c r="AF118" s="151"/>
      <c r="AG118" s="151"/>
      <c r="AH118" s="131" t="e">
        <f>AH116</f>
        <v>#REF!</v>
      </c>
      <c r="AI118" s="131" t="e">
        <f t="shared" si="0"/>
        <v>#REF!</v>
      </c>
      <c r="AJ118" s="190"/>
    </row>
    <row r="119" s="153" customFormat="1" ht="13.5">
      <c r="AJ119" s="192"/>
    </row>
    <row r="120" ht="13.5"/>
    <row r="121" ht="13.5"/>
    <row r="122" ht="13.5"/>
    <row r="123" ht="13.5"/>
  </sheetData>
  <sheetProtection/>
  <mergeCells count="82">
    <mergeCell ref="N84:Q84"/>
    <mergeCell ref="N85:Q85"/>
    <mergeCell ref="F112:I112"/>
    <mergeCell ref="L112:M112"/>
    <mergeCell ref="N112:Q112"/>
    <mergeCell ref="AF112:AG112"/>
    <mergeCell ref="N86:Q86"/>
    <mergeCell ref="M106:Q106"/>
    <mergeCell ref="N87:Q87"/>
    <mergeCell ref="N88:Q88"/>
    <mergeCell ref="AF113:AG113"/>
    <mergeCell ref="AF108:AG108"/>
    <mergeCell ref="L92:Q92"/>
    <mergeCell ref="C98:Q98"/>
    <mergeCell ref="F113:I113"/>
    <mergeCell ref="N113:Q113"/>
    <mergeCell ref="F108:I108"/>
    <mergeCell ref="L113:M113"/>
    <mergeCell ref="C71:Q71"/>
    <mergeCell ref="M30:P30"/>
    <mergeCell ref="H31:J31"/>
    <mergeCell ref="M31:P31"/>
    <mergeCell ref="M29:P29"/>
    <mergeCell ref="H30:J30"/>
    <mergeCell ref="H33:J33"/>
    <mergeCell ref="M33:P33"/>
    <mergeCell ref="M9:P9"/>
    <mergeCell ref="M27:P27"/>
    <mergeCell ref="O12:P12"/>
    <mergeCell ref="O14:P14"/>
    <mergeCell ref="O15:P15"/>
    <mergeCell ref="O17:P17"/>
    <mergeCell ref="O21:P21"/>
    <mergeCell ref="M24:P24"/>
    <mergeCell ref="O11:P11"/>
    <mergeCell ref="M25:P25"/>
    <mergeCell ref="C2:Q2"/>
    <mergeCell ref="C4:Q4"/>
    <mergeCell ref="F6:P6"/>
    <mergeCell ref="F7:P7"/>
    <mergeCell ref="O20:P20"/>
    <mergeCell ref="L35:P35"/>
    <mergeCell ref="O18:P18"/>
    <mergeCell ref="H29:J29"/>
    <mergeCell ref="H32:J32"/>
    <mergeCell ref="M32:P32"/>
    <mergeCell ref="M79:Q79"/>
    <mergeCell ref="C81:G81"/>
    <mergeCell ref="N81:Q81"/>
    <mergeCell ref="N83:Q83"/>
    <mergeCell ref="M76:P76"/>
    <mergeCell ref="M78:Q78"/>
    <mergeCell ref="F116:I116"/>
    <mergeCell ref="L116:M116"/>
    <mergeCell ref="N116:Q116"/>
    <mergeCell ref="H1:K1"/>
    <mergeCell ref="N108:Q108"/>
    <mergeCell ref="N109:Q109"/>
    <mergeCell ref="F100:P100"/>
    <mergeCell ref="N110:Q110"/>
    <mergeCell ref="F73:P73"/>
    <mergeCell ref="F74:P74"/>
    <mergeCell ref="AK117:AL117"/>
    <mergeCell ref="AK116:AL116"/>
    <mergeCell ref="N114:Q114"/>
    <mergeCell ref="AF116:AG116"/>
    <mergeCell ref="L114:M114"/>
    <mergeCell ref="F117:I117"/>
    <mergeCell ref="L117:M117"/>
    <mergeCell ref="N117:Q117"/>
    <mergeCell ref="AF114:AG114"/>
    <mergeCell ref="F114:I114"/>
    <mergeCell ref="S2:AC2"/>
    <mergeCell ref="N90:Q90"/>
    <mergeCell ref="F101:P101"/>
    <mergeCell ref="M103:P103"/>
    <mergeCell ref="AF117:AG117"/>
    <mergeCell ref="N115:Q115"/>
    <mergeCell ref="N111:Q111"/>
    <mergeCell ref="M105:Q105"/>
    <mergeCell ref="F105:I105"/>
    <mergeCell ref="L108:M10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  <hyperlink ref="AD1" location="C113" tooltip="Rozpočet" display="3) Rozpočet"/>
    <hyperlink ref="AF1" location="C113" tooltip="Rozpočet" display="3) Rozpočet"/>
  </hyperlinks>
  <printOptions horizontalCentered="1"/>
  <pageMargins left="0.3937007874015748" right="0.3937007874015748" top="0.5905511811023623" bottom="0.5905511811023623" header="0" footer="0"/>
  <pageSetup blackAndWhite="1" fitToHeight="100" horizontalDpi="600" verticalDpi="600" orientation="portrait" paperSize="9" r:id="rId2"/>
  <headerFooter alignWithMargins="0">
    <oddFooter>&amp;CStrana &amp;P z &amp;N</oddFooter>
  </headerFooter>
  <rowBreaks count="1" manualBreakCount="1">
    <brk id="9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9"/>
  <sheetViews>
    <sheetView showGridLines="0" showZeros="0" tabSelected="1" zoomScale="118" zoomScaleNormal="118" zoomScalePageLayoutView="0" workbookViewId="0" topLeftCell="A1">
      <pane ySplit="1" topLeftCell="A88" activePane="bottomLeft" state="frozen"/>
      <selection pane="topLeft" activeCell="A1" sqref="A1"/>
      <selection pane="bottomLeft" activeCell="A117" sqref="A117:IV11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9" width="9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hidden="1" customWidth="1"/>
    <col min="30" max="30" width="15" style="2" hidden="1" customWidth="1"/>
    <col min="31" max="31" width="16.33203125" style="2" hidden="1" customWidth="1"/>
    <col min="32" max="32" width="10.5" style="1" customWidth="1"/>
    <col min="33" max="33" width="11.83203125" style="1" bestFit="1" customWidth="1"/>
    <col min="34" max="43" width="10.5" style="1" customWidth="1"/>
    <col min="44" max="62" width="10.5" style="2" hidden="1" customWidth="1"/>
    <col min="63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143</v>
      </c>
      <c r="G1" s="113"/>
      <c r="H1" s="320" t="s">
        <v>144</v>
      </c>
      <c r="I1" s="320"/>
      <c r="J1" s="320"/>
      <c r="K1" s="320"/>
      <c r="L1" s="113" t="s">
        <v>145</v>
      </c>
      <c r="M1" s="111"/>
      <c r="N1" s="111"/>
      <c r="O1" s="112" t="s">
        <v>85</v>
      </c>
      <c r="P1" s="111"/>
      <c r="Q1" s="111"/>
      <c r="R1" s="111"/>
      <c r="S1" s="113" t="s">
        <v>146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95" t="s">
        <v>4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S2" s="262" t="s">
        <v>5</v>
      </c>
      <c r="T2" s="263"/>
      <c r="U2" s="263"/>
      <c r="V2" s="263"/>
      <c r="W2" s="263"/>
      <c r="X2" s="263"/>
      <c r="Y2" s="263"/>
      <c r="Z2" s="263"/>
      <c r="AA2" s="263"/>
      <c r="AB2" s="263"/>
      <c r="AC2" s="263"/>
      <c r="AT2" s="2" t="s">
        <v>75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86</v>
      </c>
    </row>
    <row r="4" spans="2:46" s="2" customFormat="1" ht="37.5" customHeight="1">
      <c r="B4" s="10"/>
      <c r="C4" s="291" t="s">
        <v>87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12</v>
      </c>
      <c r="F6" s="323" t="str">
        <f>'Rekapitulace stavby'!$K$6</f>
        <v>Výměna velkých vápen UT3G - SPARTA Kutná Hora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R6" s="11"/>
    </row>
    <row r="7" spans="2:18" s="6" customFormat="1" ht="18.75" customHeight="1">
      <c r="B7" s="18"/>
      <c r="D7" s="13" t="s">
        <v>88</v>
      </c>
      <c r="F7" s="292" t="s">
        <v>125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R7" s="19"/>
    </row>
    <row r="8" spans="2:18" s="6" customFormat="1" ht="7.5" customHeight="1">
      <c r="B8" s="18"/>
      <c r="R8" s="19"/>
    </row>
    <row r="9" spans="2:18" s="6" customFormat="1" ht="18.75" customHeight="1">
      <c r="B9" s="18"/>
      <c r="C9" s="14" t="s">
        <v>15</v>
      </c>
      <c r="F9" s="15" t="str">
        <f>'I - Spodní stavba'!F9</f>
        <v>Kutná Hora, ulice Jana Palacha</v>
      </c>
      <c r="K9" s="14" t="s">
        <v>16</v>
      </c>
      <c r="M9" s="299">
        <f>'I - Spodní stavba'!M9:P9</f>
        <v>0</v>
      </c>
      <c r="N9" s="266"/>
      <c r="O9" s="266"/>
      <c r="P9" s="266"/>
      <c r="R9" s="19"/>
    </row>
    <row r="10" spans="2:18" s="6" customFormat="1" ht="7.5" customHeight="1">
      <c r="B10" s="18"/>
      <c r="R10" s="19"/>
    </row>
    <row r="11" spans="2:18" s="6" customFormat="1" ht="15" customHeight="1">
      <c r="B11" s="18"/>
      <c r="D11" s="14" t="s">
        <v>18</v>
      </c>
      <c r="F11" s="6" t="str">
        <f>'I - Spodní stavba'!F11</f>
        <v>Město Kutná Hora, Havlíčkovo náměstí 552/1, 284 01 Kutná Hora</v>
      </c>
      <c r="M11" s="14" t="s">
        <v>19</v>
      </c>
      <c r="O11" s="267">
        <f>IF('Rekapitulace stavby'!$AN$10="","",'Rekapitulace stavby'!$AN$10)</f>
      </c>
      <c r="P11" s="266"/>
      <c r="R11" s="19"/>
    </row>
    <row r="12" spans="2:18" s="6" customFormat="1" ht="18.75" customHeight="1">
      <c r="B12" s="18"/>
      <c r="E12" s="15" t="str">
        <f>IF('Rekapitulace stavby'!$E$11="","",'Rekapitulace stavby'!$E$11)</f>
        <v> </v>
      </c>
      <c r="M12" s="14" t="s">
        <v>21</v>
      </c>
      <c r="O12" s="267">
        <f>IF('Rekapitulace stavby'!$AN$11="","",'Rekapitulace stavby'!$AN$11)</f>
      </c>
      <c r="P12" s="266"/>
      <c r="R12" s="19"/>
    </row>
    <row r="13" spans="2:18" s="6" customFormat="1" ht="7.5" customHeight="1">
      <c r="B13" s="18"/>
      <c r="R13" s="19"/>
    </row>
    <row r="14" spans="2:18" s="6" customFormat="1" ht="15" customHeight="1">
      <c r="B14" s="18"/>
      <c r="D14" s="14" t="s">
        <v>22</v>
      </c>
      <c r="M14" s="14" t="s">
        <v>19</v>
      </c>
      <c r="O14" s="267">
        <f>IF('Rekapitulace stavby'!$AN$13="","",'Rekapitulace stavby'!$AN$13)</f>
      </c>
      <c r="P14" s="266"/>
      <c r="R14" s="19"/>
    </row>
    <row r="15" spans="2:18" s="6" customFormat="1" ht="18.75" customHeight="1">
      <c r="B15" s="18"/>
      <c r="E15" s="15" t="str">
        <f>IF('Rekapitulace stavby'!$E$14="","",'Rekapitulace stavby'!$E$14)</f>
        <v> </v>
      </c>
      <c r="M15" s="14" t="s">
        <v>21</v>
      </c>
      <c r="O15" s="267">
        <f>IF('Rekapitulace stavby'!$AN$14="","",'Rekapitulace stavby'!$AN$14)</f>
      </c>
      <c r="P15" s="266"/>
      <c r="R15" s="19"/>
    </row>
    <row r="16" spans="2:18" s="6" customFormat="1" ht="7.5" customHeight="1">
      <c r="B16" s="18"/>
      <c r="R16" s="19"/>
    </row>
    <row r="17" spans="2:18" s="6" customFormat="1" ht="15" customHeight="1">
      <c r="B17" s="18"/>
      <c r="D17" s="14" t="s">
        <v>23</v>
      </c>
      <c r="F17" s="6">
        <f>'I - Spodní stavba'!F17</f>
        <v>0</v>
      </c>
      <c r="M17" s="14" t="s">
        <v>19</v>
      </c>
      <c r="O17" s="267">
        <f>IF('Rekapitulace stavby'!$AN$16="","",'Rekapitulace stavby'!$AN$16)</f>
      </c>
      <c r="P17" s="266"/>
      <c r="R17" s="19"/>
    </row>
    <row r="18" spans="2:18" s="6" customFormat="1" ht="18.75" customHeight="1">
      <c r="B18" s="18"/>
      <c r="E18" s="15" t="str">
        <f>IF('Rekapitulace stavby'!$E$17="","",'Rekapitulace stavby'!$E$17)</f>
        <v> </v>
      </c>
      <c r="M18" s="14" t="s">
        <v>21</v>
      </c>
      <c r="O18" s="267">
        <f>IF('Rekapitulace stavby'!$AN$17="","",'Rekapitulace stavby'!$AN$17)</f>
      </c>
      <c r="P18" s="266"/>
      <c r="R18" s="19"/>
    </row>
    <row r="19" spans="2:18" s="6" customFormat="1" ht="7.5" customHeight="1">
      <c r="B19" s="18"/>
      <c r="R19" s="19"/>
    </row>
    <row r="20" spans="2:18" s="6" customFormat="1" ht="15" customHeight="1">
      <c r="B20" s="18"/>
      <c r="D20" s="14" t="s">
        <v>25</v>
      </c>
      <c r="M20" s="14" t="s">
        <v>19</v>
      </c>
      <c r="O20" s="267">
        <f>IF('Rekapitulace stavby'!$AN$19="","",'Rekapitulace stavby'!$AN$19)</f>
      </c>
      <c r="P20" s="266"/>
      <c r="R20" s="19"/>
    </row>
    <row r="21" spans="2:18" s="6" customFormat="1" ht="18.75" customHeight="1">
      <c r="B21" s="18"/>
      <c r="E21" s="15" t="str">
        <f>IF('Rekapitulace stavby'!$E$20="","",'Rekapitulace stavby'!$E$20)</f>
        <v> </v>
      </c>
      <c r="M21" s="14" t="s">
        <v>21</v>
      </c>
      <c r="O21" s="267">
        <f>IF('Rekapitulace stavby'!$AN$20="","",'Rekapitulace stavby'!$AN$20)</f>
      </c>
      <c r="P21" s="266"/>
      <c r="R21" s="19"/>
    </row>
    <row r="22" spans="2:18" s="6" customFormat="1" ht="7.5" customHeight="1">
      <c r="B22" s="18"/>
      <c r="R22" s="19"/>
    </row>
    <row r="23" spans="2:18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</row>
    <row r="24" spans="2:18" s="6" customFormat="1" ht="15" customHeight="1">
      <c r="B24" s="18"/>
      <c r="D24" s="71" t="s">
        <v>90</v>
      </c>
      <c r="M24" s="296">
        <f>$N$87</f>
        <v>0</v>
      </c>
      <c r="N24" s="266"/>
      <c r="O24" s="266"/>
      <c r="P24" s="266"/>
      <c r="R24" s="19"/>
    </row>
    <row r="25" spans="2:18" s="6" customFormat="1" ht="15" customHeight="1">
      <c r="B25" s="18"/>
      <c r="D25" s="17" t="s">
        <v>91</v>
      </c>
      <c r="M25" s="296">
        <f>$N$91</f>
        <v>0</v>
      </c>
      <c r="N25" s="266"/>
      <c r="O25" s="266"/>
      <c r="P25" s="266"/>
      <c r="R25" s="19"/>
    </row>
    <row r="26" spans="2:18" s="6" customFormat="1" ht="7.5" customHeight="1">
      <c r="B26" s="18"/>
      <c r="R26" s="19"/>
    </row>
    <row r="27" spans="2:33" s="6" customFormat="1" ht="26.25" customHeight="1">
      <c r="B27" s="18"/>
      <c r="D27" s="72" t="s">
        <v>28</v>
      </c>
      <c r="M27" s="328">
        <f>ROUNDUP($M$24+$M$25,2)</f>
        <v>0</v>
      </c>
      <c r="N27" s="266"/>
      <c r="O27" s="266"/>
      <c r="P27" s="266"/>
      <c r="R27" s="19"/>
      <c r="AG27" s="197">
        <f>M27</f>
        <v>0</v>
      </c>
    </row>
    <row r="28" spans="2:33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  <c r="AG28" s="197">
        <f>I28</f>
        <v>0</v>
      </c>
    </row>
    <row r="29" spans="2:33" s="6" customFormat="1" ht="15" customHeight="1">
      <c r="B29" s="18"/>
      <c r="D29" s="23" t="s">
        <v>29</v>
      </c>
      <c r="E29" s="23" t="s">
        <v>30</v>
      </c>
      <c r="F29" s="24">
        <v>0.21</v>
      </c>
      <c r="G29" s="73" t="s">
        <v>31</v>
      </c>
      <c r="H29" s="327">
        <f>M27</f>
        <v>0</v>
      </c>
      <c r="I29" s="266"/>
      <c r="J29" s="266"/>
      <c r="M29" s="327">
        <f>H29*F29</f>
        <v>0</v>
      </c>
      <c r="N29" s="266"/>
      <c r="O29" s="266"/>
      <c r="P29" s="266"/>
      <c r="R29" s="19"/>
      <c r="AG29" s="197">
        <f>M29</f>
        <v>0</v>
      </c>
    </row>
    <row r="30" spans="2:18" s="6" customFormat="1" ht="15" customHeight="1">
      <c r="B30" s="18"/>
      <c r="E30" s="23" t="s">
        <v>32</v>
      </c>
      <c r="F30" s="24">
        <v>0.15</v>
      </c>
      <c r="G30" s="73" t="s">
        <v>31</v>
      </c>
      <c r="H30" s="327">
        <f>ROUNDUP((SUM($BF$91:$BF$92)+SUM($BF$110:$BF$113)),2)</f>
        <v>0</v>
      </c>
      <c r="I30" s="266"/>
      <c r="J30" s="266"/>
      <c r="M30" s="327">
        <f>ROUNDUP((SUM($BF$91:$BF$92)+SUM($BF$110:$BF$113))*$F$30,1)</f>
        <v>0</v>
      </c>
      <c r="N30" s="266"/>
      <c r="O30" s="266"/>
      <c r="P30" s="266"/>
      <c r="R30" s="19"/>
    </row>
    <row r="31" spans="2:18" s="6" customFormat="1" ht="15" customHeight="1" hidden="1">
      <c r="B31" s="18"/>
      <c r="E31" s="23" t="s">
        <v>33</v>
      </c>
      <c r="F31" s="24">
        <v>0.2</v>
      </c>
      <c r="G31" s="73" t="s">
        <v>31</v>
      </c>
      <c r="H31" s="327">
        <f>ROUNDUP((SUM($BG$91:$BG$92)+SUM($BG$110:$BG$113)),2)</f>
        <v>0</v>
      </c>
      <c r="I31" s="266"/>
      <c r="J31" s="266"/>
      <c r="M31" s="327">
        <v>0</v>
      </c>
      <c r="N31" s="266"/>
      <c r="O31" s="266"/>
      <c r="P31" s="266"/>
      <c r="R31" s="19"/>
    </row>
    <row r="32" spans="2:18" s="6" customFormat="1" ht="15" customHeight="1" hidden="1">
      <c r="B32" s="18"/>
      <c r="E32" s="23" t="s">
        <v>34</v>
      </c>
      <c r="F32" s="24">
        <v>0.14</v>
      </c>
      <c r="G32" s="73" t="s">
        <v>31</v>
      </c>
      <c r="H32" s="327">
        <f>ROUNDUP((SUM($BH$91:$BH$92)+SUM($BH$110:$BH$113)),2)</f>
        <v>0</v>
      </c>
      <c r="I32" s="266"/>
      <c r="J32" s="266"/>
      <c r="M32" s="327">
        <v>0</v>
      </c>
      <c r="N32" s="266"/>
      <c r="O32" s="266"/>
      <c r="P32" s="266"/>
      <c r="R32" s="19"/>
    </row>
    <row r="33" spans="2:18" s="6" customFormat="1" ht="15" customHeight="1" hidden="1">
      <c r="B33" s="18"/>
      <c r="E33" s="23" t="s">
        <v>35</v>
      </c>
      <c r="F33" s="24">
        <v>0</v>
      </c>
      <c r="G33" s="73" t="s">
        <v>31</v>
      </c>
      <c r="H33" s="327">
        <f>ROUNDUP((SUM($BI$91:$BI$92)+SUM($BI$110:$BI$113)),2)</f>
        <v>0</v>
      </c>
      <c r="I33" s="266"/>
      <c r="J33" s="266"/>
      <c r="M33" s="327">
        <v>0</v>
      </c>
      <c r="N33" s="266"/>
      <c r="O33" s="266"/>
      <c r="P33" s="266"/>
      <c r="R33" s="19"/>
    </row>
    <row r="34" spans="2:18" s="6" customFormat="1" ht="7.5" customHeight="1">
      <c r="B34" s="18"/>
      <c r="R34" s="19"/>
    </row>
    <row r="35" spans="2:33" s="6" customFormat="1" ht="26.25" customHeight="1">
      <c r="B35" s="18"/>
      <c r="C35" s="27"/>
      <c r="D35" s="28" t="s">
        <v>36</v>
      </c>
      <c r="E35" s="29"/>
      <c r="F35" s="29"/>
      <c r="G35" s="74" t="s">
        <v>37</v>
      </c>
      <c r="H35" s="30" t="s">
        <v>38</v>
      </c>
      <c r="I35" s="29"/>
      <c r="J35" s="29"/>
      <c r="K35" s="29"/>
      <c r="L35" s="290">
        <f>ROUNDUP(SUM($M$27:$M$33),2)</f>
        <v>0</v>
      </c>
      <c r="M35" s="283"/>
      <c r="N35" s="283"/>
      <c r="O35" s="283"/>
      <c r="P35" s="285"/>
      <c r="Q35" s="27"/>
      <c r="R35" s="19"/>
      <c r="AG35" s="197">
        <f>L35</f>
        <v>0</v>
      </c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ht="14.25" customHeight="1">
      <c r="B38" s="10"/>
      <c r="R38" s="11"/>
    </row>
    <row r="39" spans="2:18" ht="14.25" customHeight="1">
      <c r="B39" s="10"/>
      <c r="R39" s="11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18"/>
      <c r="D50" s="31" t="s">
        <v>39</v>
      </c>
      <c r="E50" s="32"/>
      <c r="F50" s="32"/>
      <c r="G50" s="32"/>
      <c r="H50" s="33"/>
      <c r="J50" s="31" t="s">
        <v>40</v>
      </c>
      <c r="K50" s="32"/>
      <c r="L50" s="32"/>
      <c r="M50" s="32"/>
      <c r="N50" s="32"/>
      <c r="O50" s="32"/>
      <c r="P50" s="33"/>
      <c r="R50" s="19"/>
    </row>
    <row r="51" spans="2:18" ht="14.25" customHeight="1">
      <c r="B51" s="10"/>
      <c r="D51" s="34"/>
      <c r="H51" s="35"/>
      <c r="J51" s="34"/>
      <c r="P51" s="35"/>
      <c r="R51" s="11"/>
    </row>
    <row r="52" spans="2:18" ht="14.25" customHeight="1">
      <c r="B52" s="10"/>
      <c r="D52" s="34"/>
      <c r="H52" s="35"/>
      <c r="J52" s="34"/>
      <c r="P52" s="35"/>
      <c r="R52" s="11"/>
    </row>
    <row r="53" spans="2:18" ht="14.25" customHeight="1">
      <c r="B53" s="10"/>
      <c r="D53" s="34"/>
      <c r="H53" s="35"/>
      <c r="J53" s="34"/>
      <c r="P53" s="35"/>
      <c r="R53" s="11"/>
    </row>
    <row r="54" spans="2:18" ht="14.25" customHeight="1">
      <c r="B54" s="10"/>
      <c r="D54" s="34"/>
      <c r="H54" s="35"/>
      <c r="J54" s="34"/>
      <c r="P54" s="35"/>
      <c r="R54" s="11"/>
    </row>
    <row r="55" spans="2:18" ht="14.25" customHeight="1">
      <c r="B55" s="10"/>
      <c r="D55" s="34"/>
      <c r="H55" s="35"/>
      <c r="J55" s="34"/>
      <c r="P55" s="35"/>
      <c r="R55" s="11"/>
    </row>
    <row r="56" spans="2:18" ht="14.25" customHeight="1">
      <c r="B56" s="10"/>
      <c r="D56" s="34"/>
      <c r="H56" s="35"/>
      <c r="J56" s="34"/>
      <c r="P56" s="35"/>
      <c r="R56" s="11"/>
    </row>
    <row r="57" spans="2:18" ht="14.25" customHeight="1">
      <c r="B57" s="10"/>
      <c r="D57" s="34"/>
      <c r="H57" s="35"/>
      <c r="J57" s="34"/>
      <c r="P57" s="35"/>
      <c r="R57" s="11"/>
    </row>
    <row r="58" spans="2:18" ht="14.25" customHeight="1">
      <c r="B58" s="10"/>
      <c r="D58" s="34"/>
      <c r="H58" s="35"/>
      <c r="J58" s="34"/>
      <c r="P58" s="35"/>
      <c r="R58" s="11"/>
    </row>
    <row r="59" spans="2:18" s="6" customFormat="1" ht="15.75" customHeight="1">
      <c r="B59" s="18"/>
      <c r="D59" s="36" t="s">
        <v>41</v>
      </c>
      <c r="E59" s="37"/>
      <c r="F59" s="37"/>
      <c r="G59" s="38" t="s">
        <v>42</v>
      </c>
      <c r="H59" s="39"/>
      <c r="J59" s="36" t="s">
        <v>41</v>
      </c>
      <c r="K59" s="37"/>
      <c r="L59" s="37"/>
      <c r="M59" s="37"/>
      <c r="N59" s="38" t="s">
        <v>42</v>
      </c>
      <c r="O59" s="37"/>
      <c r="P59" s="39"/>
      <c r="R59" s="19"/>
    </row>
    <row r="60" spans="2:18" ht="14.25" customHeight="1">
      <c r="B60" s="10"/>
      <c r="R60" s="11"/>
    </row>
    <row r="61" spans="2:18" s="6" customFormat="1" ht="15.75" customHeight="1">
      <c r="B61" s="18"/>
      <c r="D61" s="31" t="s">
        <v>43</v>
      </c>
      <c r="E61" s="32"/>
      <c r="F61" s="32"/>
      <c r="G61" s="32"/>
      <c r="H61" s="33"/>
      <c r="J61" s="31" t="s">
        <v>44</v>
      </c>
      <c r="K61" s="32"/>
      <c r="L61" s="32"/>
      <c r="M61" s="32"/>
      <c r="N61" s="32"/>
      <c r="O61" s="32"/>
      <c r="P61" s="33"/>
      <c r="R61" s="19"/>
    </row>
    <row r="62" spans="2:18" ht="14.25" customHeight="1">
      <c r="B62" s="10"/>
      <c r="D62" s="34"/>
      <c r="H62" s="35"/>
      <c r="J62" s="34"/>
      <c r="P62" s="35"/>
      <c r="R62" s="11"/>
    </row>
    <row r="63" spans="2:18" ht="14.25" customHeight="1">
      <c r="B63" s="10"/>
      <c r="D63" s="34"/>
      <c r="H63" s="35"/>
      <c r="J63" s="34"/>
      <c r="P63" s="35"/>
      <c r="R63" s="11"/>
    </row>
    <row r="64" spans="2:18" ht="14.25" customHeight="1">
      <c r="B64" s="10"/>
      <c r="D64" s="34"/>
      <c r="H64" s="35"/>
      <c r="J64" s="34"/>
      <c r="P64" s="35"/>
      <c r="R64" s="11"/>
    </row>
    <row r="65" spans="2:18" ht="14.25" customHeight="1">
      <c r="B65" s="10"/>
      <c r="D65" s="34"/>
      <c r="H65" s="35"/>
      <c r="J65" s="34"/>
      <c r="P65" s="35"/>
      <c r="R65" s="11"/>
    </row>
    <row r="66" spans="2:18" ht="14.25" customHeight="1">
      <c r="B66" s="10"/>
      <c r="D66" s="34"/>
      <c r="H66" s="35"/>
      <c r="J66" s="34"/>
      <c r="P66" s="35"/>
      <c r="R66" s="11"/>
    </row>
    <row r="67" spans="2:18" ht="14.25" customHeight="1">
      <c r="B67" s="10"/>
      <c r="D67" s="34"/>
      <c r="H67" s="35"/>
      <c r="J67" s="34"/>
      <c r="P67" s="35"/>
      <c r="R67" s="11"/>
    </row>
    <row r="68" spans="2:18" ht="14.25" customHeight="1">
      <c r="B68" s="10"/>
      <c r="D68" s="34"/>
      <c r="H68" s="35"/>
      <c r="J68" s="34"/>
      <c r="P68" s="35"/>
      <c r="R68" s="11"/>
    </row>
    <row r="69" spans="2:18" ht="14.25" customHeight="1">
      <c r="B69" s="10"/>
      <c r="D69" s="34"/>
      <c r="H69" s="35"/>
      <c r="J69" s="34"/>
      <c r="P69" s="35"/>
      <c r="R69" s="11"/>
    </row>
    <row r="70" spans="2:18" s="6" customFormat="1" ht="15.75" customHeight="1">
      <c r="B70" s="18"/>
      <c r="D70" s="36" t="s">
        <v>41</v>
      </c>
      <c r="E70" s="37"/>
      <c r="F70" s="37"/>
      <c r="G70" s="38" t="s">
        <v>42</v>
      </c>
      <c r="H70" s="39"/>
      <c r="J70" s="36" t="s">
        <v>41</v>
      </c>
      <c r="K70" s="37"/>
      <c r="L70" s="37"/>
      <c r="M70" s="37"/>
      <c r="N70" s="38" t="s">
        <v>42</v>
      </c>
      <c r="O70" s="37"/>
      <c r="P70" s="39"/>
      <c r="R70" s="19"/>
    </row>
    <row r="71" spans="2:18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3" spans="2:18" ht="14.25" customHeight="1"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</row>
    <row r="74" spans="2:18" s="6" customFormat="1" ht="7.5" customHeight="1">
      <c r="B74" s="194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6"/>
    </row>
    <row r="75" spans="2:18" s="6" customFormat="1" ht="37.5" customHeight="1">
      <c r="B75" s="18"/>
      <c r="C75" s="291" t="s">
        <v>92</v>
      </c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19"/>
    </row>
    <row r="76" spans="2:18" s="6" customFormat="1" ht="7.5" customHeight="1">
      <c r="B76" s="18"/>
      <c r="R76" s="19"/>
    </row>
    <row r="77" spans="2:18" s="6" customFormat="1" ht="15" customHeight="1">
      <c r="B77" s="18"/>
      <c r="C77" s="14" t="s">
        <v>12</v>
      </c>
      <c r="F77" s="323" t="str">
        <f>$F$6</f>
        <v>Výměna velkých vápen UT3G - SPARTA Kutná Hora</v>
      </c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R77" s="19"/>
    </row>
    <row r="78" spans="2:18" s="6" customFormat="1" ht="15" customHeight="1">
      <c r="B78" s="18"/>
      <c r="C78" s="13" t="s">
        <v>88</v>
      </c>
      <c r="F78" s="292" t="str">
        <f>$F$7</f>
        <v>II - Umělý trávník III. generace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R78" s="19"/>
    </row>
    <row r="79" spans="2:18" s="6" customFormat="1" ht="7.5" customHeight="1">
      <c r="B79" s="18"/>
      <c r="R79" s="19"/>
    </row>
    <row r="80" spans="2:18" s="6" customFormat="1" ht="18.75" customHeight="1">
      <c r="B80" s="18"/>
      <c r="C80" s="14" t="s">
        <v>15</v>
      </c>
      <c r="F80" s="15" t="str">
        <f>'I - Spodní stavba'!F76</f>
        <v>Kutná Hora, ulice Jana Palacha</v>
      </c>
      <c r="K80" s="14" t="s">
        <v>16</v>
      </c>
      <c r="M80" s="299">
        <f>'I - Spodní stavba'!M76:P76</f>
        <v>0</v>
      </c>
      <c r="N80" s="266"/>
      <c r="O80" s="266"/>
      <c r="P80" s="266"/>
      <c r="R80" s="19"/>
    </row>
    <row r="81" spans="2:18" s="6" customFormat="1" ht="7.5" customHeight="1">
      <c r="B81" s="18"/>
      <c r="R81" s="19"/>
    </row>
    <row r="82" spans="2:18" s="6" customFormat="1" ht="15.75" customHeight="1">
      <c r="B82" s="18"/>
      <c r="C82" s="14" t="s">
        <v>18</v>
      </c>
      <c r="F82" s="15" t="str">
        <f>F11</f>
        <v>Město Kutná Hora, Havlíčkovo náměstí 552/1, 284 01 Kutná Hora</v>
      </c>
      <c r="K82" s="14" t="s">
        <v>23</v>
      </c>
      <c r="M82" s="267">
        <f>F17</f>
        <v>0</v>
      </c>
      <c r="N82" s="266"/>
      <c r="O82" s="266"/>
      <c r="P82" s="266"/>
      <c r="Q82" s="266"/>
      <c r="R82" s="19"/>
    </row>
    <row r="83" spans="2:18" s="6" customFormat="1" ht="15" customHeight="1">
      <c r="B83" s="18"/>
      <c r="C83" s="14" t="s">
        <v>22</v>
      </c>
      <c r="F83" s="15" t="str">
        <f>IF($E$15="","",$E$15)</f>
        <v> </v>
      </c>
      <c r="K83" s="14" t="s">
        <v>25</v>
      </c>
      <c r="M83" s="267" t="str">
        <f>$E$21</f>
        <v> </v>
      </c>
      <c r="N83" s="266"/>
      <c r="O83" s="266"/>
      <c r="P83" s="266"/>
      <c r="Q83" s="266"/>
      <c r="R83" s="19"/>
    </row>
    <row r="84" spans="2:18" s="6" customFormat="1" ht="11.25" customHeight="1">
      <c r="B84" s="18"/>
      <c r="R84" s="19"/>
    </row>
    <row r="85" spans="2:18" s="6" customFormat="1" ht="30" customHeight="1">
      <c r="B85" s="18"/>
      <c r="C85" s="326" t="s">
        <v>93</v>
      </c>
      <c r="D85" s="275"/>
      <c r="E85" s="275"/>
      <c r="F85" s="275"/>
      <c r="G85" s="275"/>
      <c r="H85" s="27"/>
      <c r="I85" s="27"/>
      <c r="J85" s="27"/>
      <c r="K85" s="27"/>
      <c r="L85" s="27"/>
      <c r="M85" s="27"/>
      <c r="N85" s="326" t="s">
        <v>94</v>
      </c>
      <c r="O85" s="266"/>
      <c r="P85" s="266"/>
      <c r="Q85" s="266"/>
      <c r="R85" s="19"/>
    </row>
    <row r="86" spans="2:18" s="6" customFormat="1" ht="11.25" customHeight="1">
      <c r="B86" s="18"/>
      <c r="C86" s="6"/>
      <c r="R86" s="19"/>
    </row>
    <row r="87" spans="2:47" s="6" customFormat="1" ht="30" customHeight="1">
      <c r="B87" s="18"/>
      <c r="C87" s="55" t="s">
        <v>95</v>
      </c>
      <c r="N87" s="264">
        <f>ROUNDUP($N$110,2)</f>
        <v>0</v>
      </c>
      <c r="O87" s="266"/>
      <c r="P87" s="266"/>
      <c r="Q87" s="266"/>
      <c r="R87" s="19"/>
      <c r="AU87" s="6" t="s">
        <v>96</v>
      </c>
    </row>
    <row r="88" spans="2:18" s="59" customFormat="1" ht="25.5" customHeight="1">
      <c r="B88" s="75"/>
      <c r="D88" s="76" t="s">
        <v>97</v>
      </c>
      <c r="N88" s="330">
        <f>ROUNDUP($N$111,2)</f>
        <v>0</v>
      </c>
      <c r="O88" s="331"/>
      <c r="P88" s="331"/>
      <c r="Q88" s="331"/>
      <c r="R88" s="77"/>
    </row>
    <row r="89" spans="2:18" s="71" customFormat="1" ht="21" customHeight="1">
      <c r="B89" s="78"/>
      <c r="D89" s="79" t="s">
        <v>126</v>
      </c>
      <c r="N89" s="332">
        <f>ROUNDUP($N$112,2)</f>
        <v>0</v>
      </c>
      <c r="O89" s="331"/>
      <c r="P89" s="331"/>
      <c r="Q89" s="331"/>
      <c r="R89" s="80"/>
    </row>
    <row r="90" spans="2:18" s="6" customFormat="1" ht="13.5">
      <c r="B90" s="18"/>
      <c r="R90" s="19"/>
    </row>
    <row r="91" spans="2:21" s="6" customFormat="1" ht="30" customHeight="1">
      <c r="B91" s="18"/>
      <c r="C91" s="55" t="s">
        <v>102</v>
      </c>
      <c r="N91" s="264">
        <v>0</v>
      </c>
      <c r="O91" s="266"/>
      <c r="P91" s="266"/>
      <c r="Q91" s="266"/>
      <c r="R91" s="19"/>
      <c r="T91" s="81" t="s">
        <v>82</v>
      </c>
      <c r="U91" s="82" t="s">
        <v>29</v>
      </c>
    </row>
    <row r="92" spans="2:18" s="6" customFormat="1" ht="13.5">
      <c r="B92" s="18"/>
      <c r="R92" s="19"/>
    </row>
    <row r="93" spans="2:18" s="6" customFormat="1" ht="30" customHeight="1">
      <c r="B93" s="18"/>
      <c r="C93" s="70" t="s">
        <v>84</v>
      </c>
      <c r="D93" s="27"/>
      <c r="E93" s="27"/>
      <c r="F93" s="27"/>
      <c r="G93" s="27"/>
      <c r="H93" s="27"/>
      <c r="I93" s="27"/>
      <c r="J93" s="27"/>
      <c r="K93" s="27"/>
      <c r="L93" s="274">
        <f>ROUNDUP(SUM($N$87+$N$91),2)</f>
        <v>0</v>
      </c>
      <c r="M93" s="275"/>
      <c r="N93" s="275"/>
      <c r="O93" s="275"/>
      <c r="P93" s="275"/>
      <c r="Q93" s="275"/>
      <c r="R93" s="19"/>
    </row>
    <row r="94" spans="2:18" s="6" customFormat="1" ht="7.5" customHeight="1"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2"/>
    </row>
    <row r="98" spans="2:18" s="6" customFormat="1" ht="7.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5"/>
    </row>
    <row r="99" spans="2:18" s="6" customFormat="1" ht="37.5" customHeight="1">
      <c r="B99" s="18"/>
      <c r="C99" s="291" t="s">
        <v>103</v>
      </c>
      <c r="D99" s="266"/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Q99" s="266"/>
      <c r="R99" s="19"/>
    </row>
    <row r="100" spans="2:18" s="6" customFormat="1" ht="7.5" customHeight="1">
      <c r="B100" s="18"/>
      <c r="R100" s="19"/>
    </row>
    <row r="101" spans="2:18" s="6" customFormat="1" ht="15" customHeight="1">
      <c r="B101" s="18"/>
      <c r="C101" s="14" t="s">
        <v>12</v>
      </c>
      <c r="F101" s="323" t="str">
        <f>$F$6</f>
        <v>Výměna velkých vápen UT3G - SPARTA Kutná Hora</v>
      </c>
      <c r="G101" s="266"/>
      <c r="H101" s="266"/>
      <c r="I101" s="266"/>
      <c r="J101" s="266"/>
      <c r="K101" s="266"/>
      <c r="L101" s="266"/>
      <c r="M101" s="266"/>
      <c r="N101" s="266"/>
      <c r="O101" s="266"/>
      <c r="P101" s="266"/>
      <c r="R101" s="19"/>
    </row>
    <row r="102" spans="2:18" s="6" customFormat="1" ht="15" customHeight="1">
      <c r="B102" s="18"/>
      <c r="C102" s="13" t="s">
        <v>88</v>
      </c>
      <c r="F102" s="292" t="str">
        <f>$F$7</f>
        <v>II - Umělý trávník III. generace</v>
      </c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R102" s="19"/>
    </row>
    <row r="103" spans="2:18" s="6" customFormat="1" ht="7.5" customHeight="1">
      <c r="B103" s="18"/>
      <c r="R103" s="19"/>
    </row>
    <row r="104" spans="2:18" s="6" customFormat="1" ht="18.75" customHeight="1">
      <c r="B104" s="18"/>
      <c r="C104" s="14" t="s">
        <v>15</v>
      </c>
      <c r="F104" s="15" t="str">
        <f>'I - Spodní stavba'!F103</f>
        <v>Kutná Hora, ulice Jana Palacha</v>
      </c>
      <c r="K104" s="14" t="s">
        <v>16</v>
      </c>
      <c r="M104" s="299">
        <f>'I - Spodní stavba'!M103:P103</f>
        <v>0</v>
      </c>
      <c r="N104" s="266"/>
      <c r="O104" s="266"/>
      <c r="P104" s="266"/>
      <c r="R104" s="19"/>
    </row>
    <row r="105" spans="2:18" s="6" customFormat="1" ht="7.5" customHeight="1">
      <c r="B105" s="18"/>
      <c r="R105" s="19"/>
    </row>
    <row r="106" spans="2:18" s="6" customFormat="1" ht="33" customHeight="1">
      <c r="B106" s="18"/>
      <c r="C106" s="14" t="s">
        <v>18</v>
      </c>
      <c r="F106" s="304" t="str">
        <f>F82</f>
        <v>Město Kutná Hora, Havlíčkovo náměstí 552/1, 284 01 Kutná Hora</v>
      </c>
      <c r="G106" s="305"/>
      <c r="H106" s="305"/>
      <c r="I106" s="305"/>
      <c r="K106" s="14" t="s">
        <v>23</v>
      </c>
      <c r="M106" s="267">
        <f>M82</f>
        <v>0</v>
      </c>
      <c r="N106" s="266"/>
      <c r="O106" s="266"/>
      <c r="P106" s="266"/>
      <c r="Q106" s="266"/>
      <c r="R106" s="19"/>
    </row>
    <row r="107" spans="2:18" s="6" customFormat="1" ht="15" customHeight="1">
      <c r="B107" s="18"/>
      <c r="C107" s="14" t="s">
        <v>22</v>
      </c>
      <c r="F107" s="15" t="str">
        <f>IF($E$15="","",$E$15)</f>
        <v> </v>
      </c>
      <c r="K107" s="14" t="s">
        <v>25</v>
      </c>
      <c r="M107" s="267" t="str">
        <f>$E$21</f>
        <v> </v>
      </c>
      <c r="N107" s="266"/>
      <c r="O107" s="266"/>
      <c r="P107" s="266"/>
      <c r="Q107" s="266"/>
      <c r="R107" s="19"/>
    </row>
    <row r="108" spans="2:18" s="6" customFormat="1" ht="11.25" customHeight="1">
      <c r="B108" s="18"/>
      <c r="R108" s="19"/>
    </row>
    <row r="109" spans="2:27" s="83" customFormat="1" ht="30" customHeight="1">
      <c r="B109" s="84"/>
      <c r="C109" s="85" t="s">
        <v>104</v>
      </c>
      <c r="D109" s="86" t="s">
        <v>105</v>
      </c>
      <c r="E109" s="86" t="s">
        <v>47</v>
      </c>
      <c r="F109" s="306" t="s">
        <v>106</v>
      </c>
      <c r="G109" s="307"/>
      <c r="H109" s="307"/>
      <c r="I109" s="307"/>
      <c r="J109" s="86" t="s">
        <v>107</v>
      </c>
      <c r="K109" s="86" t="s">
        <v>108</v>
      </c>
      <c r="L109" s="306" t="s">
        <v>109</v>
      </c>
      <c r="M109" s="307"/>
      <c r="N109" s="306" t="s">
        <v>110</v>
      </c>
      <c r="O109" s="307"/>
      <c r="P109" s="307"/>
      <c r="Q109" s="321"/>
      <c r="R109" s="87"/>
      <c r="T109" s="51" t="s">
        <v>111</v>
      </c>
      <c r="U109" s="52" t="s">
        <v>29</v>
      </c>
      <c r="V109" s="52" t="s">
        <v>112</v>
      </c>
      <c r="W109" s="52" t="s">
        <v>113</v>
      </c>
      <c r="X109" s="52" t="s">
        <v>114</v>
      </c>
      <c r="Y109" s="52" t="s">
        <v>115</v>
      </c>
      <c r="Z109" s="52" t="s">
        <v>116</v>
      </c>
      <c r="AA109" s="53" t="s">
        <v>117</v>
      </c>
    </row>
    <row r="110" spans="2:47" s="6" customFormat="1" ht="30" customHeight="1">
      <c r="B110" s="18"/>
      <c r="C110" s="55" t="s">
        <v>90</v>
      </c>
      <c r="N110" s="322">
        <f>N111</f>
        <v>0</v>
      </c>
      <c r="O110" s="266"/>
      <c r="P110" s="266"/>
      <c r="Q110" s="266"/>
      <c r="R110" s="19"/>
      <c r="T110" s="54"/>
      <c r="U110" s="32"/>
      <c r="V110" s="32"/>
      <c r="W110" s="88">
        <f>$W$111</f>
        <v>129.28</v>
      </c>
      <c r="X110" s="32"/>
      <c r="Y110" s="88">
        <f>$Y$111</f>
        <v>174.33599999999998</v>
      </c>
      <c r="Z110" s="32"/>
      <c r="AA110" s="89">
        <f>$AA$111</f>
        <v>0</v>
      </c>
      <c r="AT110" s="6" t="s">
        <v>64</v>
      </c>
      <c r="AU110" s="6" t="s">
        <v>96</v>
      </c>
    </row>
    <row r="111" spans="2:51" s="90" customFormat="1" ht="37.5" customHeight="1">
      <c r="B111" s="91"/>
      <c r="D111" s="92" t="s">
        <v>97</v>
      </c>
      <c r="N111" s="324">
        <f>N112</f>
        <v>0</v>
      </c>
      <c r="O111" s="325"/>
      <c r="P111" s="325"/>
      <c r="Q111" s="325"/>
      <c r="R111" s="94"/>
      <c r="T111" s="95"/>
      <c r="W111" s="96">
        <f>$W$112</f>
        <v>129.28</v>
      </c>
      <c r="Y111" s="96">
        <f>$Y$112</f>
        <v>174.33599999999998</v>
      </c>
      <c r="AA111" s="97">
        <f>$AA$112</f>
        <v>0</v>
      </c>
      <c r="AR111" s="93" t="s">
        <v>14</v>
      </c>
      <c r="AT111" s="93" t="s">
        <v>64</v>
      </c>
      <c r="AU111" s="93" t="s">
        <v>65</v>
      </c>
      <c r="AY111" s="93" t="s">
        <v>118</v>
      </c>
    </row>
    <row r="112" spans="2:51" s="90" customFormat="1" ht="21" customHeight="1">
      <c r="B112" s="91"/>
      <c r="D112" s="98" t="s">
        <v>126</v>
      </c>
      <c r="N112" s="339">
        <f>N113+N114+N115+N116+N117</f>
        <v>0</v>
      </c>
      <c r="O112" s="325"/>
      <c r="P112" s="325"/>
      <c r="Q112" s="325"/>
      <c r="R112" s="94"/>
      <c r="T112" s="95"/>
      <c r="W112" s="96">
        <f>$W$113</f>
        <v>129.28</v>
      </c>
      <c r="Y112" s="96">
        <f>$Y$113</f>
        <v>174.33599999999998</v>
      </c>
      <c r="AA112" s="97">
        <f>$AA$113</f>
        <v>0</v>
      </c>
      <c r="AR112" s="93" t="s">
        <v>14</v>
      </c>
      <c r="AT112" s="93" t="s">
        <v>64</v>
      </c>
      <c r="AU112" s="93" t="s">
        <v>14</v>
      </c>
      <c r="AY112" s="93" t="s">
        <v>118</v>
      </c>
    </row>
    <row r="113" spans="2:62" s="6" customFormat="1" ht="129.75" customHeight="1">
      <c r="B113" s="18"/>
      <c r="C113" s="99">
        <v>11</v>
      </c>
      <c r="D113" s="99" t="s">
        <v>119</v>
      </c>
      <c r="E113" s="100" t="s">
        <v>127</v>
      </c>
      <c r="F113" s="337" t="s">
        <v>188</v>
      </c>
      <c r="G113" s="338"/>
      <c r="H113" s="338"/>
      <c r="I113" s="338"/>
      <c r="J113" s="101" t="s">
        <v>123</v>
      </c>
      <c r="K113" s="102">
        <v>1280</v>
      </c>
      <c r="L113" s="313"/>
      <c r="M113" s="314"/>
      <c r="N113" s="334">
        <f>L113*K113</f>
        <v>0</v>
      </c>
      <c r="O113" s="335"/>
      <c r="P113" s="335"/>
      <c r="Q113" s="335"/>
      <c r="R113" s="19"/>
      <c r="T113" s="103"/>
      <c r="U113" s="107" t="s">
        <v>30</v>
      </c>
      <c r="V113" s="108">
        <v>0.101</v>
      </c>
      <c r="W113" s="108">
        <f>$V$113*$K$113</f>
        <v>129.28</v>
      </c>
      <c r="X113" s="108">
        <v>0.1362</v>
      </c>
      <c r="Y113" s="108">
        <f>$X$113*$K$113</f>
        <v>174.33599999999998</v>
      </c>
      <c r="Z113" s="108">
        <v>0</v>
      </c>
      <c r="AA113" s="109">
        <f>$Z$113*$K$113</f>
        <v>0</v>
      </c>
      <c r="AC113" s="6">
        <v>850</v>
      </c>
      <c r="AD113" s="6" t="e">
        <f>'Rekapitulace stavby'!#REF!</f>
        <v>#REF!</v>
      </c>
      <c r="AE113" s="6" t="e">
        <f>AC113*AD113</f>
        <v>#REF!</v>
      </c>
      <c r="AF113" s="154"/>
      <c r="AG113" s="180"/>
      <c r="AR113" s="6" t="s">
        <v>121</v>
      </c>
      <c r="AT113" s="6" t="s">
        <v>119</v>
      </c>
      <c r="AU113" s="6" t="s">
        <v>86</v>
      </c>
      <c r="AY113" s="6" t="s">
        <v>118</v>
      </c>
      <c r="BE113" s="106">
        <f>IF($U$113="základní",$N$113,0)</f>
        <v>0</v>
      </c>
      <c r="BF113" s="106">
        <f>IF($U$113="snížená",$N$113,0)</f>
        <v>0</v>
      </c>
      <c r="BG113" s="106">
        <f>IF($U$113="zákl. přenesena",$N$113,0)</f>
        <v>0</v>
      </c>
      <c r="BH113" s="106">
        <f>IF($U$113="sníž. přenesena",$N$113,0)</f>
        <v>0</v>
      </c>
      <c r="BI113" s="106">
        <f>IF($U$113="nulová",$N$113,0)</f>
        <v>0</v>
      </c>
      <c r="BJ113" s="6" t="s">
        <v>14</v>
      </c>
    </row>
    <row r="114" spans="2:62" s="6" customFormat="1" ht="29.25" customHeight="1">
      <c r="B114" s="18"/>
      <c r="C114" s="99">
        <v>12</v>
      </c>
      <c r="D114" s="99" t="s">
        <v>119</v>
      </c>
      <c r="E114" s="100" t="s">
        <v>127</v>
      </c>
      <c r="F114" s="336" t="s">
        <v>150</v>
      </c>
      <c r="G114" s="335"/>
      <c r="H114" s="335"/>
      <c r="I114" s="335"/>
      <c r="J114" s="115" t="s">
        <v>120</v>
      </c>
      <c r="K114" s="102">
        <f>K113*18/1000</f>
        <v>23.04</v>
      </c>
      <c r="L114" s="313"/>
      <c r="M114" s="314"/>
      <c r="N114" s="334">
        <f>L114*K114</f>
        <v>0</v>
      </c>
      <c r="O114" s="335"/>
      <c r="P114" s="335"/>
      <c r="Q114" s="335"/>
      <c r="R114" s="19"/>
      <c r="T114" s="103"/>
      <c r="U114" s="107" t="s">
        <v>30</v>
      </c>
      <c r="V114" s="108">
        <v>0.101</v>
      </c>
      <c r="W114" s="108">
        <f>$V$113*$K$113</f>
        <v>129.28</v>
      </c>
      <c r="X114" s="108">
        <v>0.1362</v>
      </c>
      <c r="Y114" s="108">
        <f>$X$113*$K$113</f>
        <v>174.33599999999998</v>
      </c>
      <c r="Z114" s="108">
        <v>0</v>
      </c>
      <c r="AA114" s="109">
        <f>$Z$113*$K$113</f>
        <v>0</v>
      </c>
      <c r="AC114" s="6">
        <v>850</v>
      </c>
      <c r="AD114" s="6" t="e">
        <f>'Rekapitulace stavby'!#REF!</f>
        <v>#REF!</v>
      </c>
      <c r="AE114" s="6" t="e">
        <f>AC114*AD114</f>
        <v>#REF!</v>
      </c>
      <c r="AG114" s="180">
        <f>'Rekapitulace stavby'!AN106</f>
        <v>0</v>
      </c>
      <c r="AR114" s="6" t="s">
        <v>121</v>
      </c>
      <c r="AT114" s="6" t="s">
        <v>119</v>
      </c>
      <c r="AU114" s="6" t="s">
        <v>86</v>
      </c>
      <c r="AY114" s="6" t="s">
        <v>118</v>
      </c>
      <c r="BE114" s="106">
        <f>IF($U$113="základní",$N$113,0)</f>
        <v>0</v>
      </c>
      <c r="BF114" s="106">
        <f>IF($U$113="snížená",$N$113,0)</f>
        <v>0</v>
      </c>
      <c r="BG114" s="106">
        <f>IF($U$113="zákl. přenesena",$N$113,0)</f>
        <v>0</v>
      </c>
      <c r="BH114" s="106">
        <f>IF($U$113="sníž. přenesena",$N$113,0)</f>
        <v>0</v>
      </c>
      <c r="BI114" s="106">
        <f>IF($U$113="nulová",$N$113,0)</f>
        <v>0</v>
      </c>
      <c r="BJ114" s="6" t="s">
        <v>14</v>
      </c>
    </row>
    <row r="115" spans="2:62" s="6" customFormat="1" ht="29.25" customHeight="1">
      <c r="B115" s="18"/>
      <c r="C115" s="99">
        <v>13</v>
      </c>
      <c r="D115" s="99" t="s">
        <v>119</v>
      </c>
      <c r="E115" s="100" t="s">
        <v>127</v>
      </c>
      <c r="F115" s="336" t="s">
        <v>174</v>
      </c>
      <c r="G115" s="335"/>
      <c r="H115" s="335"/>
      <c r="I115" s="335"/>
      <c r="J115" s="115" t="s">
        <v>120</v>
      </c>
      <c r="K115" s="102">
        <f>K113*19/1000</f>
        <v>24.32</v>
      </c>
      <c r="L115" s="313"/>
      <c r="M115" s="314"/>
      <c r="N115" s="334">
        <f>L115*K115</f>
        <v>0</v>
      </c>
      <c r="O115" s="335"/>
      <c r="P115" s="335"/>
      <c r="Q115" s="335"/>
      <c r="R115" s="19"/>
      <c r="T115" s="103"/>
      <c r="U115" s="107" t="s">
        <v>30</v>
      </c>
      <c r="V115" s="108">
        <v>0.101</v>
      </c>
      <c r="W115" s="108">
        <f>$V$113*$K$113</f>
        <v>129.28</v>
      </c>
      <c r="X115" s="108">
        <v>0.1362</v>
      </c>
      <c r="Y115" s="108">
        <f>$X$113*$K$113</f>
        <v>174.33599999999998</v>
      </c>
      <c r="Z115" s="108">
        <v>0</v>
      </c>
      <c r="AA115" s="109">
        <f>$Z$113*$K$113</f>
        <v>0</v>
      </c>
      <c r="AC115" s="6">
        <v>850</v>
      </c>
      <c r="AD115" s="6" t="e">
        <f>'Rekapitulace stavby'!#REF!</f>
        <v>#REF!</v>
      </c>
      <c r="AE115" s="6" t="e">
        <f>AC115*AD115</f>
        <v>#REF!</v>
      </c>
      <c r="AR115" s="6" t="s">
        <v>121</v>
      </c>
      <c r="AT115" s="6" t="s">
        <v>119</v>
      </c>
      <c r="AU115" s="6" t="s">
        <v>86</v>
      </c>
      <c r="AY115" s="6" t="s">
        <v>118</v>
      </c>
      <c r="BE115" s="106">
        <f>IF($U$113="základní",$N$113,0)</f>
        <v>0</v>
      </c>
      <c r="BF115" s="106">
        <f>IF($U$113="snížená",$N$113,0)</f>
        <v>0</v>
      </c>
      <c r="BG115" s="106">
        <f>IF($U$113="zákl. přenesena",$N$113,0)</f>
        <v>0</v>
      </c>
      <c r="BH115" s="106">
        <f>IF($U$113="sníž. přenesena",$N$113,0)</f>
        <v>0</v>
      </c>
      <c r="BI115" s="106">
        <f>IF($U$113="nulová",$N$113,0)</f>
        <v>0</v>
      </c>
      <c r="BJ115" s="6" t="s">
        <v>14</v>
      </c>
    </row>
    <row r="116" spans="2:62" s="6" customFormat="1" ht="29.25" customHeight="1">
      <c r="B116" s="18"/>
      <c r="C116" s="99">
        <v>14</v>
      </c>
      <c r="D116" s="99" t="s">
        <v>119</v>
      </c>
      <c r="E116" s="100" t="s">
        <v>127</v>
      </c>
      <c r="F116" s="336" t="s">
        <v>151</v>
      </c>
      <c r="G116" s="335"/>
      <c r="H116" s="335"/>
      <c r="I116" s="335"/>
      <c r="J116" s="115" t="s">
        <v>152</v>
      </c>
      <c r="K116" s="102">
        <f>(16+16+40+5+5+24)*2</f>
        <v>212</v>
      </c>
      <c r="L116" s="313"/>
      <c r="M116" s="314"/>
      <c r="N116" s="334">
        <f>L116*K116</f>
        <v>0</v>
      </c>
      <c r="O116" s="335"/>
      <c r="P116" s="335"/>
      <c r="Q116" s="335"/>
      <c r="R116" s="19"/>
      <c r="T116" s="103"/>
      <c r="U116" s="107" t="s">
        <v>30</v>
      </c>
      <c r="V116" s="108">
        <v>0.101</v>
      </c>
      <c r="W116" s="108">
        <f>$V$113*$K$113</f>
        <v>129.28</v>
      </c>
      <c r="X116" s="108">
        <v>0.1362</v>
      </c>
      <c r="Y116" s="108">
        <f>$X$113*$K$113</f>
        <v>174.33599999999998</v>
      </c>
      <c r="Z116" s="108">
        <v>0</v>
      </c>
      <c r="AA116" s="109">
        <f>$Z$113*$K$113</f>
        <v>0</v>
      </c>
      <c r="AC116" s="6">
        <v>850</v>
      </c>
      <c r="AD116" s="6" t="e">
        <f>'Rekapitulace stavby'!#REF!</f>
        <v>#REF!</v>
      </c>
      <c r="AE116" s="6" t="e">
        <f>AC116*AD116</f>
        <v>#REF!</v>
      </c>
      <c r="AR116" s="6" t="s">
        <v>121</v>
      </c>
      <c r="AT116" s="6" t="s">
        <v>119</v>
      </c>
      <c r="AU116" s="6" t="s">
        <v>86</v>
      </c>
      <c r="AY116" s="6" t="s">
        <v>118</v>
      </c>
      <c r="BE116" s="106">
        <f>IF($U$113="základní",$N$113,0)</f>
        <v>0</v>
      </c>
      <c r="BF116" s="106">
        <f>IF($U$113="snížená",$N$113,0)</f>
        <v>0</v>
      </c>
      <c r="BG116" s="106">
        <f>IF($U$113="zákl. přenesena",$N$113,0)</f>
        <v>0</v>
      </c>
      <c r="BH116" s="106">
        <f>IF($U$113="sníž. přenesena",$N$113,0)</f>
        <v>0</v>
      </c>
      <c r="BI116" s="106">
        <f>IF($U$113="nulová",$N$113,0)</f>
        <v>0</v>
      </c>
      <c r="BJ116" s="6" t="s">
        <v>14</v>
      </c>
    </row>
    <row r="117" spans="2:18" s="6" customFormat="1" ht="24" customHeight="1">
      <c r="B117" s="40"/>
      <c r="C117" s="99">
        <v>15</v>
      </c>
      <c r="D117" s="99" t="s">
        <v>119</v>
      </c>
      <c r="E117" s="100" t="s">
        <v>127</v>
      </c>
      <c r="F117" s="315" t="s">
        <v>187</v>
      </c>
      <c r="G117" s="333"/>
      <c r="H117" s="333"/>
      <c r="I117" s="333"/>
      <c r="J117" s="115" t="s">
        <v>152</v>
      </c>
      <c r="K117" s="102">
        <v>1</v>
      </c>
      <c r="L117" s="313"/>
      <c r="M117" s="314"/>
      <c r="N117" s="334">
        <f>L117*K117</f>
        <v>0</v>
      </c>
      <c r="O117" s="335"/>
      <c r="P117" s="335"/>
      <c r="Q117" s="335"/>
      <c r="R117" s="42"/>
    </row>
    <row r="119" spans="3:17" ht="14.2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</sheetData>
  <sheetProtection/>
  <mergeCells count="70">
    <mergeCell ref="O12:P12"/>
    <mergeCell ref="O14:P14"/>
    <mergeCell ref="C2:Q2"/>
    <mergeCell ref="C4:Q4"/>
    <mergeCell ref="F6:P6"/>
    <mergeCell ref="F7:P7"/>
    <mergeCell ref="O11:P11"/>
    <mergeCell ref="M9:P9"/>
    <mergeCell ref="H32:J32"/>
    <mergeCell ref="M32:P32"/>
    <mergeCell ref="O15:P15"/>
    <mergeCell ref="O17:P17"/>
    <mergeCell ref="O18:P18"/>
    <mergeCell ref="O20:P20"/>
    <mergeCell ref="O21:P21"/>
    <mergeCell ref="M24:P24"/>
    <mergeCell ref="M25:P25"/>
    <mergeCell ref="M27:P27"/>
    <mergeCell ref="H33:J33"/>
    <mergeCell ref="M33:P33"/>
    <mergeCell ref="L35:P35"/>
    <mergeCell ref="C75:Q75"/>
    <mergeCell ref="H29:J29"/>
    <mergeCell ref="M29:P29"/>
    <mergeCell ref="H30:J30"/>
    <mergeCell ref="M30:P30"/>
    <mergeCell ref="H31:J31"/>
    <mergeCell ref="M31:P31"/>
    <mergeCell ref="N85:Q85"/>
    <mergeCell ref="N87:Q87"/>
    <mergeCell ref="N88:Q88"/>
    <mergeCell ref="M82:Q82"/>
    <mergeCell ref="M83:Q83"/>
    <mergeCell ref="C85:G85"/>
    <mergeCell ref="S2:AC2"/>
    <mergeCell ref="F102:P102"/>
    <mergeCell ref="M104:P104"/>
    <mergeCell ref="N89:Q89"/>
    <mergeCell ref="N91:Q91"/>
    <mergeCell ref="L93:Q93"/>
    <mergeCell ref="C99:Q99"/>
    <mergeCell ref="F77:P77"/>
    <mergeCell ref="F78:P78"/>
    <mergeCell ref="F101:P101"/>
    <mergeCell ref="N110:Q110"/>
    <mergeCell ref="N111:Q111"/>
    <mergeCell ref="N112:Q112"/>
    <mergeCell ref="M106:Q106"/>
    <mergeCell ref="M107:Q107"/>
    <mergeCell ref="H1:K1"/>
    <mergeCell ref="F109:I109"/>
    <mergeCell ref="L109:M109"/>
    <mergeCell ref="N109:Q109"/>
    <mergeCell ref="M80:P80"/>
    <mergeCell ref="F115:I115"/>
    <mergeCell ref="L115:M115"/>
    <mergeCell ref="N115:Q115"/>
    <mergeCell ref="F113:I113"/>
    <mergeCell ref="L113:M113"/>
    <mergeCell ref="N113:Q113"/>
    <mergeCell ref="F117:I117"/>
    <mergeCell ref="L117:M117"/>
    <mergeCell ref="N117:Q117"/>
    <mergeCell ref="F106:I106"/>
    <mergeCell ref="F116:I116"/>
    <mergeCell ref="L116:M116"/>
    <mergeCell ref="N116:Q116"/>
    <mergeCell ref="F114:I114"/>
    <mergeCell ref="L114:M114"/>
    <mergeCell ref="N114:Q11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 horizontalCentered="1"/>
  <pageMargins left="0.3937007874015748" right="0.3937007874015748" top="0.5905511811023623" bottom="0.5905511811023623" header="0" footer="0"/>
  <pageSetup blackAndWhite="1" fitToHeight="100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3"/>
  <sheetViews>
    <sheetView showGridLines="0" showZeros="0" zoomScalePageLayoutView="0" workbookViewId="0" topLeftCell="A1">
      <pane ySplit="1" topLeftCell="A55" activePane="bottomLeft" state="frozen"/>
      <selection pane="topLeft" activeCell="A1" sqref="A1"/>
      <selection pane="bottomLeft" activeCell="BN19" sqref="BN19"/>
    </sheetView>
  </sheetViews>
  <sheetFormatPr defaultColWidth="10.5" defaultRowHeight="14.25" customHeight="1"/>
  <cols>
    <col min="1" max="1" width="8.33203125" style="2" hidden="1" customWidth="1"/>
    <col min="2" max="2" width="1.66796875" style="2" hidden="1" customWidth="1"/>
    <col min="3" max="3" width="4.16015625" style="2" hidden="1" customWidth="1"/>
    <col min="4" max="4" width="4.33203125" style="2" hidden="1" customWidth="1"/>
    <col min="5" max="5" width="17.16015625" style="2" hidden="1" customWidth="1"/>
    <col min="6" max="9" width="9.5" style="2" hidden="1" customWidth="1"/>
    <col min="10" max="10" width="5.16015625" style="2" hidden="1" customWidth="1"/>
    <col min="11" max="11" width="11.5" style="2" hidden="1" customWidth="1"/>
    <col min="12" max="12" width="12" style="2" hidden="1" customWidth="1"/>
    <col min="13" max="14" width="6" style="2" hidden="1" customWidth="1"/>
    <col min="15" max="15" width="2" style="2" hidden="1" customWidth="1"/>
    <col min="16" max="16" width="12.5" style="2" hidden="1" customWidth="1"/>
    <col min="17" max="17" width="4.16015625" style="2" hidden="1" customWidth="1"/>
    <col min="18" max="18" width="1.6679687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hidden="1" customWidth="1"/>
    <col min="30" max="30" width="15" style="2" hidden="1" customWidth="1"/>
    <col min="31" max="31" width="12" style="2" hidden="1" customWidth="1"/>
    <col min="32" max="32" width="6" style="2" hidden="1" customWidth="1"/>
    <col min="33" max="39" width="10.5" style="1" hidden="1" customWidth="1"/>
    <col min="40" max="43" width="10.5" style="1" customWidth="1"/>
    <col min="44" max="62" width="10.5" style="2" hidden="1" customWidth="1"/>
    <col min="63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143</v>
      </c>
      <c r="G1" s="113"/>
      <c r="H1" s="320" t="s">
        <v>144</v>
      </c>
      <c r="I1" s="320"/>
      <c r="J1" s="320"/>
      <c r="K1" s="320"/>
      <c r="L1" s="113" t="s">
        <v>145</v>
      </c>
      <c r="M1" s="111"/>
      <c r="N1" s="111"/>
      <c r="O1" s="112" t="s">
        <v>85</v>
      </c>
      <c r="P1" s="111"/>
      <c r="Q1" s="111"/>
      <c r="R1" s="111"/>
      <c r="S1" s="113" t="s">
        <v>146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113" t="s">
        <v>145</v>
      </c>
      <c r="AF1" s="111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95" t="s">
        <v>4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S2" s="262" t="s">
        <v>5</v>
      </c>
      <c r="T2" s="263"/>
      <c r="U2" s="263"/>
      <c r="V2" s="263"/>
      <c r="W2" s="263"/>
      <c r="X2" s="263"/>
      <c r="Y2" s="263"/>
      <c r="Z2" s="263"/>
      <c r="AA2" s="263"/>
      <c r="AB2" s="263"/>
      <c r="AC2" s="263"/>
      <c r="AT2" s="2" t="s">
        <v>78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E3" s="8"/>
      <c r="AF3" s="8"/>
      <c r="AT3" s="2" t="s">
        <v>86</v>
      </c>
    </row>
    <row r="4" spans="2:46" s="2" customFormat="1" ht="37.5" customHeight="1">
      <c r="B4" s="10"/>
      <c r="C4" s="291" t="s">
        <v>87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12</v>
      </c>
      <c r="F6" s="323" t="str">
        <f>'Rekapitulace stavby'!$K$6</f>
        <v>Výměna velkých vápen UT3G - SPARTA Kutná Hora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R6" s="11"/>
    </row>
    <row r="7" spans="2:18" s="6" customFormat="1" ht="18.75" customHeight="1">
      <c r="B7" s="18"/>
      <c r="D7" s="13" t="s">
        <v>88</v>
      </c>
      <c r="F7" s="292" t="s">
        <v>128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R7" s="19"/>
    </row>
    <row r="8" spans="2:18" s="6" customFormat="1" ht="7.5" customHeight="1">
      <c r="B8" s="18"/>
      <c r="R8" s="19"/>
    </row>
    <row r="9" spans="2:18" s="6" customFormat="1" ht="18.75" customHeight="1">
      <c r="B9" s="18"/>
      <c r="C9" s="14" t="s">
        <v>15</v>
      </c>
      <c r="F9" s="15" t="str">
        <f>'II - Umělý trávník III. g...'!F80</f>
        <v>Kutná Hora, ulice Jana Palacha</v>
      </c>
      <c r="K9" s="14" t="s">
        <v>16</v>
      </c>
      <c r="M9" s="299">
        <f>'II - Umělý trávník III. g...'!M9:P9</f>
        <v>0</v>
      </c>
      <c r="N9" s="266"/>
      <c r="O9" s="266"/>
      <c r="P9" s="266"/>
      <c r="R9" s="19"/>
    </row>
    <row r="10" spans="2:18" s="6" customFormat="1" ht="7.5" customHeight="1">
      <c r="B10" s="18"/>
      <c r="R10" s="19"/>
    </row>
    <row r="11" spans="2:32" s="6" customFormat="1" ht="15" customHeight="1">
      <c r="B11" s="18"/>
      <c r="D11" s="14" t="s">
        <v>18</v>
      </c>
      <c r="F11" s="6" t="str">
        <f>'II - Umělý trávník III. g...'!F11</f>
        <v>Město Kutná Hora, Havlíčkovo náměstí 552/1, 284 01 Kutná Hora</v>
      </c>
      <c r="M11" s="14" t="s">
        <v>19</v>
      </c>
      <c r="O11" s="267">
        <f>IF('Rekapitulace stavby'!$AN$10="","",'Rekapitulace stavby'!$AN$10)</f>
      </c>
      <c r="P11" s="266"/>
      <c r="R11" s="19"/>
      <c r="AF11" s="14" t="s">
        <v>19</v>
      </c>
    </row>
    <row r="12" spans="2:32" s="6" customFormat="1" ht="18.75" customHeight="1">
      <c r="B12" s="18"/>
      <c r="E12" s="15" t="str">
        <f>IF('Rekapitulace stavby'!$E$11="","",'Rekapitulace stavby'!$E$11)</f>
        <v> </v>
      </c>
      <c r="M12" s="14" t="s">
        <v>21</v>
      </c>
      <c r="O12" s="267">
        <f>IF('Rekapitulace stavby'!$AN$11="","",'Rekapitulace stavby'!$AN$11)</f>
      </c>
      <c r="P12" s="266"/>
      <c r="R12" s="19"/>
      <c r="AF12" s="14" t="s">
        <v>21</v>
      </c>
    </row>
    <row r="13" spans="2:18" s="6" customFormat="1" ht="7.5" customHeight="1">
      <c r="B13" s="18"/>
      <c r="R13" s="19"/>
    </row>
    <row r="14" spans="2:32" s="6" customFormat="1" ht="15" customHeight="1">
      <c r="B14" s="18"/>
      <c r="D14" s="14" t="s">
        <v>22</v>
      </c>
      <c r="M14" s="14" t="s">
        <v>19</v>
      </c>
      <c r="O14" s="267">
        <f>IF('Rekapitulace stavby'!$AN$13="","",'Rekapitulace stavby'!$AN$13)</f>
      </c>
      <c r="P14" s="266"/>
      <c r="R14" s="19"/>
      <c r="AF14" s="14" t="s">
        <v>19</v>
      </c>
    </row>
    <row r="15" spans="2:32" s="6" customFormat="1" ht="18.75" customHeight="1">
      <c r="B15" s="18"/>
      <c r="E15" s="15" t="str">
        <f>IF('Rekapitulace stavby'!$E$14="","",'Rekapitulace stavby'!$E$14)</f>
        <v> </v>
      </c>
      <c r="M15" s="14" t="s">
        <v>21</v>
      </c>
      <c r="O15" s="267">
        <f>IF('Rekapitulace stavby'!$AN$14="","",'Rekapitulace stavby'!$AN$14)</f>
      </c>
      <c r="P15" s="266"/>
      <c r="R15" s="19"/>
      <c r="AF15" s="14" t="s">
        <v>21</v>
      </c>
    </row>
    <row r="16" spans="2:18" s="6" customFormat="1" ht="7.5" customHeight="1">
      <c r="B16" s="18"/>
      <c r="R16" s="19"/>
    </row>
    <row r="17" spans="2:32" s="6" customFormat="1" ht="15" customHeight="1">
      <c r="B17" s="18"/>
      <c r="D17" s="14" t="s">
        <v>23</v>
      </c>
      <c r="F17" s="6">
        <f>'II - Umělý trávník III. g...'!F17</f>
        <v>0</v>
      </c>
      <c r="M17" s="14" t="s">
        <v>19</v>
      </c>
      <c r="O17" s="267">
        <f>IF('Rekapitulace stavby'!$AN$16="","",'Rekapitulace stavby'!$AN$16)</f>
      </c>
      <c r="P17" s="266"/>
      <c r="R17" s="19"/>
      <c r="AF17" s="14" t="s">
        <v>19</v>
      </c>
    </row>
    <row r="18" spans="2:32" s="6" customFormat="1" ht="18.75" customHeight="1">
      <c r="B18" s="18"/>
      <c r="E18" s="15" t="str">
        <f>IF('Rekapitulace stavby'!$E$17="","",'Rekapitulace stavby'!$E$17)</f>
        <v> </v>
      </c>
      <c r="M18" s="14" t="s">
        <v>21</v>
      </c>
      <c r="O18" s="267">
        <f>IF('Rekapitulace stavby'!$AN$17="","",'Rekapitulace stavby'!$AN$17)</f>
      </c>
      <c r="P18" s="266"/>
      <c r="R18" s="19"/>
      <c r="AF18" s="14" t="s">
        <v>21</v>
      </c>
    </row>
    <row r="19" spans="2:18" s="6" customFormat="1" ht="7.5" customHeight="1">
      <c r="B19" s="18"/>
      <c r="R19" s="19"/>
    </row>
    <row r="20" spans="2:32" s="6" customFormat="1" ht="15" customHeight="1">
      <c r="B20" s="18"/>
      <c r="D20" s="14" t="s">
        <v>25</v>
      </c>
      <c r="M20" s="14" t="s">
        <v>19</v>
      </c>
      <c r="O20" s="267">
        <f>IF('Rekapitulace stavby'!$AN$19="","",'Rekapitulace stavby'!$AN$19)</f>
      </c>
      <c r="P20" s="266"/>
      <c r="R20" s="19"/>
      <c r="AF20" s="14" t="s">
        <v>19</v>
      </c>
    </row>
    <row r="21" spans="2:32" s="6" customFormat="1" ht="18.75" customHeight="1">
      <c r="B21" s="18"/>
      <c r="E21" s="15" t="str">
        <f>IF('Rekapitulace stavby'!$E$20="","",'Rekapitulace stavby'!$E$20)</f>
        <v> </v>
      </c>
      <c r="M21" s="14" t="s">
        <v>21</v>
      </c>
      <c r="O21" s="267">
        <f>IF('Rekapitulace stavby'!$AN$20="","",'Rekapitulace stavby'!$AN$20)</f>
      </c>
      <c r="P21" s="266"/>
      <c r="R21" s="19"/>
      <c r="AF21" s="14" t="s">
        <v>21</v>
      </c>
    </row>
    <row r="22" spans="2:18" s="6" customFormat="1" ht="7.5" customHeight="1">
      <c r="B22" s="18"/>
      <c r="R22" s="19"/>
    </row>
    <row r="23" spans="2:32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  <c r="AE23" s="32"/>
      <c r="AF23" s="32"/>
    </row>
    <row r="24" spans="2:18" s="6" customFormat="1" ht="15" customHeight="1">
      <c r="B24" s="18"/>
      <c r="D24" s="71" t="s">
        <v>90</v>
      </c>
      <c r="M24" s="296">
        <f>$N$85</f>
        <v>0</v>
      </c>
      <c r="N24" s="266"/>
      <c r="O24" s="266"/>
      <c r="P24" s="266"/>
      <c r="R24" s="19"/>
    </row>
    <row r="25" spans="2:18" s="6" customFormat="1" ht="15" customHeight="1">
      <c r="B25" s="18"/>
      <c r="D25" s="17" t="s">
        <v>91</v>
      </c>
      <c r="M25" s="296">
        <f>$N$89</f>
        <v>0</v>
      </c>
      <c r="N25" s="266"/>
      <c r="O25" s="266"/>
      <c r="P25" s="266"/>
      <c r="R25" s="19"/>
    </row>
    <row r="26" spans="2:18" s="6" customFormat="1" ht="7.5" customHeight="1">
      <c r="B26" s="18"/>
      <c r="R26" s="19"/>
    </row>
    <row r="27" spans="2:36" s="6" customFormat="1" ht="26.25" customHeight="1">
      <c r="B27" s="18"/>
      <c r="D27" s="72" t="s">
        <v>28</v>
      </c>
      <c r="M27" s="328">
        <f>ROUNDUP($M$24+$M$25,2)</f>
        <v>0</v>
      </c>
      <c r="N27" s="266"/>
      <c r="O27" s="266"/>
      <c r="P27" s="266"/>
      <c r="R27" s="19"/>
      <c r="AJ27" s="197">
        <f>M27</f>
        <v>0</v>
      </c>
    </row>
    <row r="28" spans="2:36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  <c r="AE28" s="32"/>
      <c r="AF28" s="32"/>
      <c r="AJ28" s="197">
        <f>L28</f>
        <v>0</v>
      </c>
    </row>
    <row r="29" spans="2:36" s="6" customFormat="1" ht="15" customHeight="1">
      <c r="B29" s="18"/>
      <c r="D29" s="23" t="s">
        <v>29</v>
      </c>
      <c r="E29" s="23" t="s">
        <v>30</v>
      </c>
      <c r="F29" s="24">
        <v>0.21</v>
      </c>
      <c r="G29" s="73" t="s">
        <v>31</v>
      </c>
      <c r="H29" s="327">
        <f>M27</f>
        <v>0</v>
      </c>
      <c r="I29" s="266"/>
      <c r="J29" s="266"/>
      <c r="M29" s="327">
        <f>H29*F29</f>
        <v>0</v>
      </c>
      <c r="N29" s="266"/>
      <c r="O29" s="266"/>
      <c r="P29" s="266"/>
      <c r="R29" s="19"/>
      <c r="AJ29" s="197">
        <f>M29</f>
        <v>0</v>
      </c>
    </row>
    <row r="30" spans="2:18" s="6" customFormat="1" ht="15" customHeight="1">
      <c r="B30" s="18"/>
      <c r="E30" s="23" t="s">
        <v>32</v>
      </c>
      <c r="F30" s="24">
        <v>0.15</v>
      </c>
      <c r="G30" s="73" t="s">
        <v>31</v>
      </c>
      <c r="H30" s="327">
        <f>ROUNDUP((SUM($BF$89:$BF$90)+SUM($BF$108:$BF$112)),2)</f>
        <v>0</v>
      </c>
      <c r="I30" s="266"/>
      <c r="J30" s="266"/>
      <c r="M30" s="327">
        <f>ROUNDUP((SUM($BF$89:$BF$90)+SUM($BF$108:$BF$112))*$F$30,1)</f>
        <v>0</v>
      </c>
      <c r="N30" s="266"/>
      <c r="O30" s="266"/>
      <c r="P30" s="266"/>
      <c r="R30" s="19"/>
    </row>
    <row r="31" spans="2:18" s="6" customFormat="1" ht="15" customHeight="1" hidden="1">
      <c r="B31" s="18"/>
      <c r="E31" s="23" t="s">
        <v>33</v>
      </c>
      <c r="F31" s="24">
        <v>0.2</v>
      </c>
      <c r="G31" s="73" t="s">
        <v>31</v>
      </c>
      <c r="H31" s="327">
        <f>ROUNDUP((SUM($BG$89:$BG$90)+SUM($BG$108:$BG$112)),2)</f>
        <v>0</v>
      </c>
      <c r="I31" s="266"/>
      <c r="J31" s="266"/>
      <c r="M31" s="327">
        <v>0</v>
      </c>
      <c r="N31" s="266"/>
      <c r="O31" s="266"/>
      <c r="P31" s="266"/>
      <c r="R31" s="19"/>
    </row>
    <row r="32" spans="2:18" s="6" customFormat="1" ht="15" customHeight="1" hidden="1">
      <c r="B32" s="18"/>
      <c r="E32" s="23" t="s">
        <v>34</v>
      </c>
      <c r="F32" s="24">
        <v>0.14</v>
      </c>
      <c r="G32" s="73" t="s">
        <v>31</v>
      </c>
      <c r="H32" s="327">
        <f>ROUNDUP((SUM($BH$89:$BH$90)+SUM($BH$108:$BH$112)),2)</f>
        <v>0</v>
      </c>
      <c r="I32" s="266"/>
      <c r="J32" s="266"/>
      <c r="M32" s="327">
        <v>0</v>
      </c>
      <c r="N32" s="266"/>
      <c r="O32" s="266"/>
      <c r="P32" s="266"/>
      <c r="R32" s="19"/>
    </row>
    <row r="33" spans="2:18" s="6" customFormat="1" ht="15" customHeight="1" hidden="1">
      <c r="B33" s="18"/>
      <c r="E33" s="23" t="s">
        <v>35</v>
      </c>
      <c r="F33" s="24">
        <v>0</v>
      </c>
      <c r="G33" s="73" t="s">
        <v>31</v>
      </c>
      <c r="H33" s="327">
        <f>ROUNDUP((SUM($BI$89:$BI$90)+SUM($BI$108:$BI$112)),2)</f>
        <v>0</v>
      </c>
      <c r="I33" s="266"/>
      <c r="J33" s="266"/>
      <c r="M33" s="327">
        <v>0</v>
      </c>
      <c r="N33" s="266"/>
      <c r="O33" s="266"/>
      <c r="P33" s="266"/>
      <c r="R33" s="19"/>
    </row>
    <row r="34" spans="2:18" s="6" customFormat="1" ht="7.5" customHeight="1">
      <c r="B34" s="18"/>
      <c r="R34" s="19"/>
    </row>
    <row r="35" spans="2:36" s="6" customFormat="1" ht="26.25" customHeight="1">
      <c r="B35" s="18"/>
      <c r="C35" s="27"/>
      <c r="D35" s="28" t="s">
        <v>36</v>
      </c>
      <c r="E35" s="29"/>
      <c r="F35" s="29"/>
      <c r="G35" s="74" t="s">
        <v>37</v>
      </c>
      <c r="H35" s="30" t="s">
        <v>38</v>
      </c>
      <c r="I35" s="29"/>
      <c r="J35" s="29"/>
      <c r="K35" s="29"/>
      <c r="L35" s="290">
        <f>ROUNDUP(SUM($M$27:$M$33),2)</f>
        <v>0</v>
      </c>
      <c r="M35" s="283"/>
      <c r="N35" s="283"/>
      <c r="O35" s="283"/>
      <c r="P35" s="285"/>
      <c r="Q35" s="27"/>
      <c r="R35" s="19"/>
      <c r="AJ35" s="197">
        <f>L35</f>
        <v>0</v>
      </c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ht="14.25" customHeight="1">
      <c r="B38" s="10"/>
      <c r="R38" s="11"/>
    </row>
    <row r="39" spans="2:18" ht="14.25" customHeight="1">
      <c r="B39" s="10"/>
      <c r="R39" s="11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32" s="6" customFormat="1" ht="15.75" customHeight="1">
      <c r="B47" s="18"/>
      <c r="D47" s="31" t="s">
        <v>39</v>
      </c>
      <c r="E47" s="32"/>
      <c r="F47" s="32"/>
      <c r="G47" s="32"/>
      <c r="H47" s="33"/>
      <c r="J47" s="31" t="s">
        <v>40</v>
      </c>
      <c r="K47" s="32"/>
      <c r="L47" s="32"/>
      <c r="M47" s="32"/>
      <c r="N47" s="32"/>
      <c r="O47" s="32"/>
      <c r="P47" s="33"/>
      <c r="R47" s="19"/>
      <c r="AE47" s="32"/>
      <c r="AF47" s="32"/>
    </row>
    <row r="48" spans="2:18" ht="14.25" customHeight="1">
      <c r="B48" s="10"/>
      <c r="D48" s="34"/>
      <c r="H48" s="35"/>
      <c r="J48" s="34"/>
      <c r="P48" s="35"/>
      <c r="R48" s="11"/>
    </row>
    <row r="49" spans="2:18" ht="14.25" customHeight="1">
      <c r="B49" s="10"/>
      <c r="D49" s="34"/>
      <c r="H49" s="35"/>
      <c r="J49" s="34"/>
      <c r="P49" s="35"/>
      <c r="R49" s="11"/>
    </row>
    <row r="50" spans="2:18" ht="14.25" customHeight="1">
      <c r="B50" s="10"/>
      <c r="D50" s="34"/>
      <c r="H50" s="35"/>
      <c r="J50" s="34"/>
      <c r="P50" s="35"/>
      <c r="R50" s="11"/>
    </row>
    <row r="51" spans="2:18" ht="14.25" customHeight="1">
      <c r="B51" s="10"/>
      <c r="D51" s="34"/>
      <c r="H51" s="35"/>
      <c r="J51" s="34"/>
      <c r="P51" s="35"/>
      <c r="R51" s="11"/>
    </row>
    <row r="52" spans="2:18" ht="14.25" customHeight="1">
      <c r="B52" s="10"/>
      <c r="D52" s="34"/>
      <c r="H52" s="35"/>
      <c r="J52" s="34"/>
      <c r="P52" s="35"/>
      <c r="R52" s="11"/>
    </row>
    <row r="53" spans="2:18" ht="14.25" customHeight="1">
      <c r="B53" s="10"/>
      <c r="D53" s="34"/>
      <c r="H53" s="35"/>
      <c r="J53" s="34"/>
      <c r="P53" s="35"/>
      <c r="R53" s="11"/>
    </row>
    <row r="54" spans="2:18" ht="14.25" customHeight="1">
      <c r="B54" s="10"/>
      <c r="D54" s="34"/>
      <c r="H54" s="35"/>
      <c r="J54" s="34"/>
      <c r="P54" s="35"/>
      <c r="R54" s="11"/>
    </row>
    <row r="55" spans="2:18" ht="14.25" customHeight="1">
      <c r="B55" s="10"/>
      <c r="D55" s="34"/>
      <c r="H55" s="35"/>
      <c r="J55" s="34"/>
      <c r="P55" s="35"/>
      <c r="R55" s="11"/>
    </row>
    <row r="56" spans="2:32" s="6" customFormat="1" ht="15.75" customHeight="1">
      <c r="B56" s="18"/>
      <c r="D56" s="36" t="s">
        <v>41</v>
      </c>
      <c r="E56" s="37"/>
      <c r="F56" s="37"/>
      <c r="G56" s="38" t="s">
        <v>42</v>
      </c>
      <c r="H56" s="39"/>
      <c r="J56" s="36" t="s">
        <v>41</v>
      </c>
      <c r="K56" s="37"/>
      <c r="L56" s="37"/>
      <c r="M56" s="37"/>
      <c r="N56" s="38" t="s">
        <v>42</v>
      </c>
      <c r="O56" s="37"/>
      <c r="P56" s="39"/>
      <c r="R56" s="19"/>
      <c r="AE56" s="37"/>
      <c r="AF56" s="37"/>
    </row>
    <row r="57" spans="2:18" ht="14.25" customHeight="1">
      <c r="B57" s="10"/>
      <c r="R57" s="11"/>
    </row>
    <row r="58" spans="2:32" s="6" customFormat="1" ht="15.75" customHeight="1">
      <c r="B58" s="18"/>
      <c r="D58" s="31" t="s">
        <v>43</v>
      </c>
      <c r="E58" s="32"/>
      <c r="F58" s="32"/>
      <c r="G58" s="32"/>
      <c r="H58" s="33"/>
      <c r="J58" s="31" t="s">
        <v>44</v>
      </c>
      <c r="K58" s="32"/>
      <c r="L58" s="32"/>
      <c r="M58" s="32"/>
      <c r="N58" s="32"/>
      <c r="O58" s="32"/>
      <c r="P58" s="33"/>
      <c r="R58" s="19"/>
      <c r="AE58" s="32"/>
      <c r="AF58" s="32"/>
    </row>
    <row r="59" spans="2:18" ht="14.25" customHeight="1">
      <c r="B59" s="10"/>
      <c r="D59" s="34"/>
      <c r="H59" s="35"/>
      <c r="J59" s="34"/>
      <c r="P59" s="35"/>
      <c r="R59" s="11"/>
    </row>
    <row r="60" spans="2:18" ht="14.25" customHeight="1">
      <c r="B60" s="10"/>
      <c r="D60" s="34"/>
      <c r="H60" s="35"/>
      <c r="J60" s="34"/>
      <c r="P60" s="35"/>
      <c r="R60" s="11"/>
    </row>
    <row r="61" spans="2:18" ht="14.25" customHeight="1">
      <c r="B61" s="10"/>
      <c r="D61" s="34"/>
      <c r="H61" s="35"/>
      <c r="J61" s="34"/>
      <c r="P61" s="35"/>
      <c r="R61" s="11"/>
    </row>
    <row r="62" spans="2:18" ht="14.25" customHeight="1">
      <c r="B62" s="10"/>
      <c r="D62" s="34"/>
      <c r="H62" s="35"/>
      <c r="J62" s="34"/>
      <c r="P62" s="35"/>
      <c r="R62" s="11"/>
    </row>
    <row r="63" spans="2:18" ht="14.25" customHeight="1">
      <c r="B63" s="10"/>
      <c r="D63" s="34"/>
      <c r="H63" s="35"/>
      <c r="J63" s="34"/>
      <c r="P63" s="35"/>
      <c r="R63" s="11"/>
    </row>
    <row r="64" spans="2:18" ht="14.25" customHeight="1">
      <c r="B64" s="10"/>
      <c r="D64" s="34"/>
      <c r="H64" s="35"/>
      <c r="J64" s="34"/>
      <c r="P64" s="35"/>
      <c r="R64" s="11"/>
    </row>
    <row r="65" spans="2:18" ht="14.25" customHeight="1">
      <c r="B65" s="10"/>
      <c r="D65" s="34"/>
      <c r="H65" s="35"/>
      <c r="J65" s="34"/>
      <c r="P65" s="35"/>
      <c r="R65" s="11"/>
    </row>
    <row r="66" spans="2:18" ht="14.25" customHeight="1">
      <c r="B66" s="10"/>
      <c r="D66" s="34"/>
      <c r="H66" s="35"/>
      <c r="J66" s="34"/>
      <c r="P66" s="35"/>
      <c r="R66" s="11"/>
    </row>
    <row r="67" spans="2:32" s="6" customFormat="1" ht="15.75" customHeight="1">
      <c r="B67" s="18"/>
      <c r="D67" s="36" t="s">
        <v>41</v>
      </c>
      <c r="E67" s="37"/>
      <c r="F67" s="37"/>
      <c r="G67" s="38" t="s">
        <v>42</v>
      </c>
      <c r="H67" s="39"/>
      <c r="J67" s="36" t="s">
        <v>41</v>
      </c>
      <c r="K67" s="37"/>
      <c r="L67" s="37"/>
      <c r="M67" s="37"/>
      <c r="N67" s="38" t="s">
        <v>42</v>
      </c>
      <c r="O67" s="37"/>
      <c r="P67" s="39"/>
      <c r="R67" s="19"/>
      <c r="AE67" s="37"/>
      <c r="AF67" s="37"/>
    </row>
    <row r="68" spans="2:32" s="6" customFormat="1" ht="15" customHeight="1"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2"/>
      <c r="AE68" s="41"/>
      <c r="AF68" s="41"/>
    </row>
    <row r="72" spans="2:32" s="6" customFormat="1" ht="7.5" customHeight="1"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5"/>
      <c r="AE72" s="44"/>
      <c r="AF72" s="44"/>
    </row>
    <row r="73" spans="2:18" s="6" customFormat="1" ht="37.5" customHeight="1">
      <c r="B73" s="18"/>
      <c r="C73" s="291" t="s">
        <v>92</v>
      </c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19"/>
    </row>
    <row r="74" spans="2:18" s="6" customFormat="1" ht="7.5" customHeight="1">
      <c r="B74" s="18"/>
      <c r="R74" s="19"/>
    </row>
    <row r="75" spans="2:18" s="6" customFormat="1" ht="15" customHeight="1">
      <c r="B75" s="18"/>
      <c r="C75" s="14" t="s">
        <v>12</v>
      </c>
      <c r="F75" s="323" t="str">
        <f>$F$6</f>
        <v>Výměna velkých vápen UT3G - SPARTA Kutná Hora</v>
      </c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R75" s="19"/>
    </row>
    <row r="76" spans="2:18" s="6" customFormat="1" ht="15" customHeight="1">
      <c r="B76" s="18"/>
      <c r="C76" s="13" t="s">
        <v>88</v>
      </c>
      <c r="F76" s="292" t="str">
        <f>$F$7</f>
        <v>III - Technické vybavení</v>
      </c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R76" s="19"/>
    </row>
    <row r="77" spans="2:18" s="6" customFormat="1" ht="7.5" customHeight="1">
      <c r="B77" s="18"/>
      <c r="R77" s="19"/>
    </row>
    <row r="78" spans="2:18" s="6" customFormat="1" ht="18.75" customHeight="1">
      <c r="B78" s="18"/>
      <c r="C78" s="14" t="s">
        <v>15</v>
      </c>
      <c r="F78" s="15" t="str">
        <f>$F$9</f>
        <v>Kutná Hora, ulice Jana Palacha</v>
      </c>
      <c r="K78" s="14" t="s">
        <v>16</v>
      </c>
      <c r="M78" s="299">
        <f>'II - Umělý trávník III. g...'!M80:P80</f>
        <v>0</v>
      </c>
      <c r="N78" s="266"/>
      <c r="O78" s="266"/>
      <c r="P78" s="266"/>
      <c r="R78" s="19"/>
    </row>
    <row r="79" spans="2:18" s="6" customFormat="1" ht="7.5" customHeight="1">
      <c r="B79" s="18"/>
      <c r="R79" s="19"/>
    </row>
    <row r="80" spans="2:18" s="6" customFormat="1" ht="15.75" customHeight="1">
      <c r="B80" s="18"/>
      <c r="C80" s="14" t="s">
        <v>18</v>
      </c>
      <c r="F80" s="15" t="str">
        <f>F11</f>
        <v>Město Kutná Hora, Havlíčkovo náměstí 552/1, 284 01 Kutná Hora</v>
      </c>
      <c r="K80" s="14" t="s">
        <v>23</v>
      </c>
      <c r="M80" s="267">
        <f>F17</f>
        <v>0</v>
      </c>
      <c r="N80" s="266"/>
      <c r="O80" s="266"/>
      <c r="P80" s="266"/>
      <c r="Q80" s="266"/>
      <c r="R80" s="19"/>
    </row>
    <row r="81" spans="2:18" s="6" customFormat="1" ht="15" customHeight="1">
      <c r="B81" s="18"/>
      <c r="C81" s="14" t="s">
        <v>22</v>
      </c>
      <c r="F81" s="15" t="str">
        <f>IF($E$15="","",$E$15)</f>
        <v> </v>
      </c>
      <c r="K81" s="14" t="s">
        <v>25</v>
      </c>
      <c r="M81" s="267" t="str">
        <f>$E$21</f>
        <v> </v>
      </c>
      <c r="N81" s="266"/>
      <c r="O81" s="266"/>
      <c r="P81" s="266"/>
      <c r="Q81" s="266"/>
      <c r="R81" s="19"/>
    </row>
    <row r="82" spans="2:18" s="6" customFormat="1" ht="11.25" customHeight="1">
      <c r="B82" s="18"/>
      <c r="R82" s="19"/>
    </row>
    <row r="83" spans="2:32" s="6" customFormat="1" ht="30" customHeight="1">
      <c r="B83" s="18"/>
      <c r="C83" s="326" t="s">
        <v>93</v>
      </c>
      <c r="D83" s="275"/>
      <c r="E83" s="275"/>
      <c r="F83" s="275"/>
      <c r="G83" s="275"/>
      <c r="H83" s="27"/>
      <c r="I83" s="27"/>
      <c r="J83" s="27"/>
      <c r="K83" s="27"/>
      <c r="L83" s="27"/>
      <c r="M83" s="27"/>
      <c r="N83" s="326" t="s">
        <v>94</v>
      </c>
      <c r="O83" s="266"/>
      <c r="P83" s="266"/>
      <c r="Q83" s="266"/>
      <c r="R83" s="19"/>
      <c r="AE83" s="27"/>
      <c r="AF83" s="27"/>
    </row>
    <row r="84" spans="2:18" s="6" customFormat="1" ht="11.25" customHeight="1">
      <c r="B84" s="18"/>
      <c r="R84" s="19"/>
    </row>
    <row r="85" spans="2:47" s="6" customFormat="1" ht="30" customHeight="1">
      <c r="B85" s="18"/>
      <c r="C85" s="55" t="s">
        <v>95</v>
      </c>
      <c r="N85" s="264">
        <f>ROUNDUP($N$108,2)</f>
        <v>0</v>
      </c>
      <c r="O85" s="266"/>
      <c r="P85" s="266"/>
      <c r="Q85" s="266"/>
      <c r="R85" s="19"/>
      <c r="AU85" s="6" t="s">
        <v>96</v>
      </c>
    </row>
    <row r="86" spans="2:18" s="59" customFormat="1" ht="25.5" customHeight="1">
      <c r="B86" s="75"/>
      <c r="C86" s="59"/>
      <c r="D86" s="76" t="s">
        <v>129</v>
      </c>
      <c r="N86" s="330">
        <f>ROUNDUP($N$109,2)</f>
        <v>0</v>
      </c>
      <c r="O86" s="331"/>
      <c r="P86" s="331"/>
      <c r="Q86" s="331"/>
      <c r="R86" s="77"/>
    </row>
    <row r="87" spans="2:18" s="71" customFormat="1" ht="21" customHeight="1">
      <c r="B87" s="78"/>
      <c r="D87" s="79" t="s">
        <v>130</v>
      </c>
      <c r="N87" s="332">
        <f>ROUNDUP($N$110,2)</f>
        <v>0</v>
      </c>
      <c r="O87" s="331"/>
      <c r="P87" s="331"/>
      <c r="Q87" s="331"/>
      <c r="R87" s="80"/>
    </row>
    <row r="88" spans="2:18" s="6" customFormat="1" ht="22.5" customHeight="1">
      <c r="B88" s="18"/>
      <c r="R88" s="19"/>
    </row>
    <row r="89" spans="2:21" s="6" customFormat="1" ht="30" customHeight="1">
      <c r="B89" s="18"/>
      <c r="C89" s="55" t="s">
        <v>102</v>
      </c>
      <c r="N89" s="264">
        <v>0</v>
      </c>
      <c r="O89" s="266"/>
      <c r="P89" s="266"/>
      <c r="Q89" s="266"/>
      <c r="R89" s="19"/>
      <c r="T89" s="81" t="s">
        <v>82</v>
      </c>
      <c r="U89" s="82" t="s">
        <v>29</v>
      </c>
    </row>
    <row r="90" spans="2:18" s="6" customFormat="1" ht="18.75" customHeight="1">
      <c r="B90" s="18"/>
      <c r="R90" s="19"/>
    </row>
    <row r="91" spans="2:18" s="6" customFormat="1" ht="30" customHeight="1">
      <c r="B91" s="18"/>
      <c r="C91" s="70" t="s">
        <v>84</v>
      </c>
      <c r="D91" s="27"/>
      <c r="E91" s="27"/>
      <c r="F91" s="27"/>
      <c r="G91" s="27"/>
      <c r="H91" s="27"/>
      <c r="I91" s="27"/>
      <c r="J91" s="27"/>
      <c r="K91" s="27"/>
      <c r="L91" s="274">
        <f>ROUNDUP(SUM($N$85+$N$89),2)</f>
        <v>0</v>
      </c>
      <c r="M91" s="275"/>
      <c r="N91" s="275"/>
      <c r="O91" s="275"/>
      <c r="P91" s="275"/>
      <c r="Q91" s="275"/>
      <c r="R91" s="19"/>
    </row>
    <row r="92" spans="2:32" s="6" customFormat="1" ht="7.5" customHeight="1"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2"/>
      <c r="AE92" s="41"/>
      <c r="AF92" s="41"/>
    </row>
    <row r="96" spans="2:32" s="6" customFormat="1" ht="7.5" customHeight="1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5"/>
      <c r="AE96" s="44"/>
      <c r="AF96" s="44"/>
    </row>
    <row r="97" spans="2:18" s="6" customFormat="1" ht="37.5" customHeight="1">
      <c r="B97" s="18"/>
      <c r="C97" s="291" t="s">
        <v>103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19"/>
    </row>
    <row r="98" spans="2:18" s="6" customFormat="1" ht="7.5" customHeight="1">
      <c r="B98" s="18"/>
      <c r="R98" s="19"/>
    </row>
    <row r="99" spans="2:18" s="6" customFormat="1" ht="15" customHeight="1">
      <c r="B99" s="18"/>
      <c r="C99" s="14" t="s">
        <v>12</v>
      </c>
      <c r="F99" s="323" t="str">
        <f>$F$6</f>
        <v>Výměna velkých vápen UT3G - SPARTA Kutná Hora</v>
      </c>
      <c r="G99" s="266"/>
      <c r="H99" s="266"/>
      <c r="I99" s="266"/>
      <c r="J99" s="266"/>
      <c r="K99" s="266"/>
      <c r="L99" s="266"/>
      <c r="M99" s="266"/>
      <c r="N99" s="266"/>
      <c r="O99" s="266"/>
      <c r="P99" s="266"/>
      <c r="R99" s="19"/>
    </row>
    <row r="100" spans="2:18" s="6" customFormat="1" ht="15" customHeight="1">
      <c r="B100" s="18"/>
      <c r="C100" s="13" t="s">
        <v>88</v>
      </c>
      <c r="F100" s="292" t="str">
        <f>$F$7</f>
        <v>III - Technické vybavení</v>
      </c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R100" s="19"/>
    </row>
    <row r="101" spans="2:18" s="6" customFormat="1" ht="7.5" customHeight="1">
      <c r="B101" s="18"/>
      <c r="R101" s="19"/>
    </row>
    <row r="102" spans="2:18" s="6" customFormat="1" ht="18.75" customHeight="1">
      <c r="B102" s="18"/>
      <c r="C102" s="14" t="s">
        <v>15</v>
      </c>
      <c r="F102" s="15" t="str">
        <f>$F$9</f>
        <v>Kutná Hora, ulice Jana Palacha</v>
      </c>
      <c r="K102" s="14" t="s">
        <v>16</v>
      </c>
      <c r="M102" s="299">
        <f>IF($O$9="","",$O$9)</f>
      </c>
      <c r="N102" s="266"/>
      <c r="O102" s="266"/>
      <c r="P102" s="266"/>
      <c r="R102" s="19"/>
    </row>
    <row r="103" spans="2:18" s="6" customFormat="1" ht="7.5" customHeight="1">
      <c r="B103" s="18"/>
      <c r="R103" s="19"/>
    </row>
    <row r="104" spans="2:18" s="6" customFormat="1" ht="15.75" customHeight="1">
      <c r="B104" s="18"/>
      <c r="C104" s="14" t="s">
        <v>18</v>
      </c>
      <c r="F104" s="15" t="str">
        <f>F80</f>
        <v>Město Kutná Hora, Havlíčkovo náměstí 552/1, 284 01 Kutná Hora</v>
      </c>
      <c r="K104" s="14" t="s">
        <v>23</v>
      </c>
      <c r="M104" s="267">
        <f>M80</f>
        <v>0</v>
      </c>
      <c r="N104" s="266"/>
      <c r="O104" s="266"/>
      <c r="P104" s="266"/>
      <c r="Q104" s="266"/>
      <c r="R104" s="19"/>
    </row>
    <row r="105" spans="2:18" s="6" customFormat="1" ht="15" customHeight="1">
      <c r="B105" s="18"/>
      <c r="C105" s="14" t="s">
        <v>22</v>
      </c>
      <c r="F105" s="15" t="str">
        <f>IF($E$15="","",$E$15)</f>
        <v> </v>
      </c>
      <c r="K105" s="14" t="s">
        <v>25</v>
      </c>
      <c r="M105" s="267" t="str">
        <f>$E$21</f>
        <v> </v>
      </c>
      <c r="N105" s="266"/>
      <c r="O105" s="266"/>
      <c r="P105" s="266"/>
      <c r="Q105" s="266"/>
      <c r="R105" s="19"/>
    </row>
    <row r="106" spans="2:18" s="6" customFormat="1" ht="11.25" customHeight="1">
      <c r="B106" s="18"/>
      <c r="R106" s="19"/>
    </row>
    <row r="107" spans="2:32" s="83" customFormat="1" ht="30" customHeight="1">
      <c r="B107" s="84"/>
      <c r="C107" s="85" t="s">
        <v>104</v>
      </c>
      <c r="D107" s="86" t="s">
        <v>105</v>
      </c>
      <c r="E107" s="86" t="s">
        <v>47</v>
      </c>
      <c r="F107" s="306" t="s">
        <v>106</v>
      </c>
      <c r="G107" s="307"/>
      <c r="H107" s="307"/>
      <c r="I107" s="307"/>
      <c r="J107" s="86" t="s">
        <v>107</v>
      </c>
      <c r="K107" s="86" t="s">
        <v>108</v>
      </c>
      <c r="L107" s="306" t="s">
        <v>109</v>
      </c>
      <c r="M107" s="307"/>
      <c r="N107" s="306" t="s">
        <v>110</v>
      </c>
      <c r="O107" s="307"/>
      <c r="P107" s="307"/>
      <c r="Q107" s="321"/>
      <c r="R107" s="87"/>
      <c r="T107" s="51" t="s">
        <v>111</v>
      </c>
      <c r="U107" s="52" t="s">
        <v>29</v>
      </c>
      <c r="V107" s="52" t="s">
        <v>112</v>
      </c>
      <c r="W107" s="52" t="s">
        <v>113</v>
      </c>
      <c r="X107" s="52" t="s">
        <v>114</v>
      </c>
      <c r="Y107" s="52" t="s">
        <v>115</v>
      </c>
      <c r="Z107" s="52" t="s">
        <v>116</v>
      </c>
      <c r="AA107" s="53" t="s">
        <v>117</v>
      </c>
      <c r="AE107" s="306" t="s">
        <v>109</v>
      </c>
      <c r="AF107" s="307"/>
    </row>
    <row r="108" spans="2:47" s="6" customFormat="1" ht="30" customHeight="1">
      <c r="B108" s="18"/>
      <c r="C108" s="55" t="s">
        <v>90</v>
      </c>
      <c r="N108" s="322">
        <f>N109</f>
        <v>0</v>
      </c>
      <c r="O108" s="266"/>
      <c r="P108" s="266"/>
      <c r="Q108" s="266"/>
      <c r="R108" s="19"/>
      <c r="T108" s="54"/>
      <c r="U108" s="32"/>
      <c r="V108" s="32"/>
      <c r="W108" s="88">
        <f>$W$109</f>
        <v>0</v>
      </c>
      <c r="X108" s="32"/>
      <c r="Y108" s="88">
        <f>$Y$109</f>
        <v>0</v>
      </c>
      <c r="Z108" s="32"/>
      <c r="AA108" s="89">
        <f>$AA$109</f>
        <v>0</v>
      </c>
      <c r="AT108" s="6" t="s">
        <v>64</v>
      </c>
      <c r="AU108" s="6" t="s">
        <v>96</v>
      </c>
    </row>
    <row r="109" spans="2:51" s="90" customFormat="1" ht="37.5" customHeight="1">
      <c r="B109" s="91"/>
      <c r="D109" s="92" t="s">
        <v>129</v>
      </c>
      <c r="N109" s="324">
        <f>N110</f>
        <v>0</v>
      </c>
      <c r="O109" s="325"/>
      <c r="P109" s="325"/>
      <c r="Q109" s="325"/>
      <c r="R109" s="94"/>
      <c r="T109" s="95"/>
      <c r="W109" s="96">
        <f>$W$110</f>
        <v>0</v>
      </c>
      <c r="Y109" s="96">
        <f>$Y$110</f>
        <v>0</v>
      </c>
      <c r="AA109" s="97">
        <f>$AA$110</f>
        <v>0</v>
      </c>
      <c r="AR109" s="93" t="s">
        <v>14</v>
      </c>
      <c r="AT109" s="93" t="s">
        <v>64</v>
      </c>
      <c r="AU109" s="93" t="s">
        <v>65</v>
      </c>
      <c r="AY109" s="93" t="s">
        <v>118</v>
      </c>
    </row>
    <row r="110" spans="2:51" s="90" customFormat="1" ht="21" customHeight="1">
      <c r="B110" s="91"/>
      <c r="C110" s="90"/>
      <c r="D110" s="98" t="s">
        <v>130</v>
      </c>
      <c r="N110" s="339">
        <f>N111+N112</f>
        <v>0</v>
      </c>
      <c r="O110" s="325"/>
      <c r="P110" s="325"/>
      <c r="Q110" s="325"/>
      <c r="R110" s="94"/>
      <c r="T110" s="95"/>
      <c r="W110" s="96">
        <f>SUM($W$111:$W$112)</f>
        <v>0</v>
      </c>
      <c r="Y110" s="96">
        <f>SUM($Y$111:$Y$112)</f>
        <v>0</v>
      </c>
      <c r="AA110" s="97">
        <f>SUM($AA$111:$AA$112)</f>
        <v>0</v>
      </c>
      <c r="AR110" s="93" t="s">
        <v>14</v>
      </c>
      <c r="AT110" s="93" t="s">
        <v>64</v>
      </c>
      <c r="AU110" s="93" t="s">
        <v>14</v>
      </c>
      <c r="AY110" s="93" t="s">
        <v>118</v>
      </c>
    </row>
    <row r="111" spans="2:62" s="6" customFormat="1" ht="44.25" customHeight="1">
      <c r="B111" s="18"/>
      <c r="C111" s="99">
        <v>16</v>
      </c>
      <c r="D111" s="99" t="s">
        <v>119</v>
      </c>
      <c r="E111" s="100" t="s">
        <v>131</v>
      </c>
      <c r="F111" s="336"/>
      <c r="G111" s="335"/>
      <c r="H111" s="335"/>
      <c r="I111" s="335"/>
      <c r="J111" s="101" t="s">
        <v>132</v>
      </c>
      <c r="K111" s="102">
        <v>0</v>
      </c>
      <c r="L111" s="334">
        <v>0</v>
      </c>
      <c r="M111" s="335"/>
      <c r="N111" s="334">
        <f>K111*L111</f>
        <v>0</v>
      </c>
      <c r="O111" s="335"/>
      <c r="P111" s="335"/>
      <c r="Q111" s="335"/>
      <c r="R111" s="19"/>
      <c r="T111" s="103"/>
      <c r="U111" s="25" t="s">
        <v>30</v>
      </c>
      <c r="V111" s="104">
        <v>0</v>
      </c>
      <c r="W111" s="104">
        <f>$V$111*$K$111</f>
        <v>0</v>
      </c>
      <c r="X111" s="104">
        <v>0</v>
      </c>
      <c r="Y111" s="104">
        <f>$X$111*$K$111</f>
        <v>0</v>
      </c>
      <c r="Z111" s="104">
        <v>0</v>
      </c>
      <c r="AA111" s="105">
        <f>$Z$111*$K$111</f>
        <v>0</v>
      </c>
      <c r="AE111" s="334">
        <v>26200</v>
      </c>
      <c r="AF111" s="335"/>
      <c r="AG111" s="6" t="e">
        <f>'Rekapitulace stavby'!#REF!</f>
        <v>#REF!</v>
      </c>
      <c r="AH111" s="6" t="e">
        <f>AE111*AG111</f>
        <v>#REF!</v>
      </c>
      <c r="AR111" s="6" t="s">
        <v>121</v>
      </c>
      <c r="AT111" s="6" t="s">
        <v>119</v>
      </c>
      <c r="AU111" s="6" t="s">
        <v>86</v>
      </c>
      <c r="AY111" s="6" t="s">
        <v>118</v>
      </c>
      <c r="BE111" s="106">
        <f>IF($U$111="základní",$N$111,0)</f>
        <v>0</v>
      </c>
      <c r="BF111" s="106">
        <f>IF($U$111="snížená",$N$111,0)</f>
        <v>0</v>
      </c>
      <c r="BG111" s="106">
        <f>IF($U$111="zákl. přenesena",$N$111,0)</f>
        <v>0</v>
      </c>
      <c r="BH111" s="106">
        <f>IF($U$111="sníž. přenesena",$N$111,0)</f>
        <v>0</v>
      </c>
      <c r="BI111" s="106">
        <f>IF($U$111="nulová",$N$111,0)</f>
        <v>0</v>
      </c>
      <c r="BJ111" s="6" t="s">
        <v>14</v>
      </c>
    </row>
    <row r="112" spans="2:62" s="6" customFormat="1" ht="30.75" customHeight="1">
      <c r="B112" s="18"/>
      <c r="C112" s="99">
        <v>17</v>
      </c>
      <c r="D112" s="99" t="s">
        <v>119</v>
      </c>
      <c r="E112" s="100" t="s">
        <v>133</v>
      </c>
      <c r="F112" s="336"/>
      <c r="G112" s="335"/>
      <c r="H112" s="335"/>
      <c r="I112" s="335"/>
      <c r="J112" s="101" t="s">
        <v>132</v>
      </c>
      <c r="K112" s="102">
        <v>0</v>
      </c>
      <c r="L112" s="334">
        <v>0</v>
      </c>
      <c r="M112" s="335"/>
      <c r="N112" s="334">
        <f>K112*L112</f>
        <v>0</v>
      </c>
      <c r="O112" s="335"/>
      <c r="P112" s="335"/>
      <c r="Q112" s="335"/>
      <c r="R112" s="19"/>
      <c r="T112" s="103"/>
      <c r="U112" s="25" t="s">
        <v>30</v>
      </c>
      <c r="V112" s="104">
        <v>0</v>
      </c>
      <c r="W112" s="104">
        <f>$V$112*$K$112</f>
        <v>0</v>
      </c>
      <c r="X112" s="104">
        <v>0</v>
      </c>
      <c r="Y112" s="104">
        <f>$X$112*$K$112</f>
        <v>0</v>
      </c>
      <c r="Z112" s="104">
        <v>0</v>
      </c>
      <c r="AA112" s="105">
        <f>$Z$112*$K$112</f>
        <v>0</v>
      </c>
      <c r="AE112" s="334">
        <v>2180</v>
      </c>
      <c r="AF112" s="335"/>
      <c r="AG112" s="6" t="e">
        <f>#REF!</f>
        <v>#REF!</v>
      </c>
      <c r="AH112" s="6" t="e">
        <f>AE112*AG112</f>
        <v>#REF!</v>
      </c>
      <c r="AR112" s="6" t="s">
        <v>121</v>
      </c>
      <c r="AT112" s="6" t="s">
        <v>119</v>
      </c>
      <c r="AU112" s="6" t="s">
        <v>86</v>
      </c>
      <c r="AY112" s="6" t="s">
        <v>118</v>
      </c>
      <c r="BE112" s="106">
        <f>IF($U$112="základní",$N$112,0)</f>
        <v>0</v>
      </c>
      <c r="BF112" s="106">
        <f>IF($U$112="snížená",$N$112,0)</f>
        <v>0</v>
      </c>
      <c r="BG112" s="106">
        <f>IF($U$112="zákl. přenesena",$N$112,0)</f>
        <v>0</v>
      </c>
      <c r="BH112" s="106">
        <f>IF($U$112="sníž. přenesena",$N$112,0)</f>
        <v>0</v>
      </c>
      <c r="BI112" s="106">
        <f>IF($U$112="nulová",$N$112,0)</f>
        <v>0</v>
      </c>
      <c r="BJ112" s="6" t="s">
        <v>14</v>
      </c>
    </row>
    <row r="113" spans="2:34" s="6" customFormat="1" ht="7.5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2"/>
      <c r="AE113" s="41"/>
      <c r="AF113" s="41"/>
      <c r="AH113" s="6">
        <f>AE113*AG113</f>
        <v>0</v>
      </c>
    </row>
  </sheetData>
  <sheetProtection/>
  <mergeCells count="63">
    <mergeCell ref="AE107:AF107"/>
    <mergeCell ref="AE111:AF111"/>
    <mergeCell ref="AE112:AF112"/>
    <mergeCell ref="O18:P18"/>
    <mergeCell ref="O20:P20"/>
    <mergeCell ref="C2:Q2"/>
    <mergeCell ref="C4:Q4"/>
    <mergeCell ref="F6:P6"/>
    <mergeCell ref="F7:P7"/>
    <mergeCell ref="O11:P11"/>
    <mergeCell ref="O12:P12"/>
    <mergeCell ref="O14:P14"/>
    <mergeCell ref="O15:P15"/>
    <mergeCell ref="O17:P17"/>
    <mergeCell ref="L35:P35"/>
    <mergeCell ref="C73:Q73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M33:P33"/>
    <mergeCell ref="F100:P100"/>
    <mergeCell ref="M102:P102"/>
    <mergeCell ref="F75:P75"/>
    <mergeCell ref="F76:P76"/>
    <mergeCell ref="M78:P78"/>
    <mergeCell ref="M80:Q80"/>
    <mergeCell ref="S2:AC2"/>
    <mergeCell ref="N108:Q108"/>
    <mergeCell ref="N109:Q109"/>
    <mergeCell ref="C97:Q97"/>
    <mergeCell ref="F99:P99"/>
    <mergeCell ref="M105:Q105"/>
    <mergeCell ref="F107:I107"/>
    <mergeCell ref="N107:Q107"/>
    <mergeCell ref="M81:Q81"/>
    <mergeCell ref="C83:G83"/>
    <mergeCell ref="H1:K1"/>
    <mergeCell ref="L111:M111"/>
    <mergeCell ref="N111:Q111"/>
    <mergeCell ref="M104:Q104"/>
    <mergeCell ref="N110:Q110"/>
    <mergeCell ref="N89:Q89"/>
    <mergeCell ref="L91:Q91"/>
    <mergeCell ref="N83:Q83"/>
    <mergeCell ref="N85:Q85"/>
    <mergeCell ref="N86:Q86"/>
    <mergeCell ref="L107:M107"/>
    <mergeCell ref="F112:I112"/>
    <mergeCell ref="L112:M112"/>
    <mergeCell ref="F111:I111"/>
    <mergeCell ref="N112:Q112"/>
    <mergeCell ref="M9:P9"/>
    <mergeCell ref="N87:Q87"/>
    <mergeCell ref="H32:J32"/>
    <mergeCell ref="M32:P32"/>
    <mergeCell ref="H33:J33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  <hyperlink ref="AE1" location="C110" tooltip="Rozpočet" display="3) Rozpočet"/>
  </hyperlinks>
  <printOptions horizontalCentered="1"/>
  <pageMargins left="0.3937007874015748" right="0.3937007874015748" top="0.5905511811023623" bottom="0.5905511811023623" header="0" footer="0"/>
  <pageSetup blackAndWhite="1" fitToHeight="100" horizontalDpi="600" verticalDpi="600" orientation="portrait" paperSize="9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0"/>
  <sheetViews>
    <sheetView showGridLines="0" showZeros="0" zoomScale="106" zoomScaleNormal="106" zoomScalePageLayoutView="0" workbookViewId="0" topLeftCell="A1">
      <pane ySplit="1" topLeftCell="A11" activePane="bottomLeft" state="frozen"/>
      <selection pane="topLeft" activeCell="A1" sqref="A1"/>
      <selection pane="bottomLeft" activeCell="AQ14" sqref="AQ14"/>
    </sheetView>
  </sheetViews>
  <sheetFormatPr defaultColWidth="10.5" defaultRowHeight="14.25" customHeight="1"/>
  <cols>
    <col min="1" max="1" width="8.33203125" style="2" hidden="1" customWidth="1"/>
    <col min="2" max="2" width="1.66796875" style="2" hidden="1" customWidth="1"/>
    <col min="3" max="3" width="4.16015625" style="2" hidden="1" customWidth="1"/>
    <col min="4" max="4" width="4.33203125" style="2" hidden="1" customWidth="1"/>
    <col min="5" max="5" width="17.16015625" style="2" hidden="1" customWidth="1"/>
    <col min="6" max="7" width="11.16015625" style="2" hidden="1" customWidth="1"/>
    <col min="8" max="8" width="12.5" style="2" hidden="1" customWidth="1"/>
    <col min="9" max="9" width="7" style="2" hidden="1" customWidth="1"/>
    <col min="10" max="10" width="5.16015625" style="2" hidden="1" customWidth="1"/>
    <col min="11" max="11" width="11.5" style="2" hidden="1" customWidth="1"/>
    <col min="12" max="12" width="12" style="2" hidden="1" customWidth="1"/>
    <col min="13" max="14" width="6" style="2" hidden="1" customWidth="1"/>
    <col min="15" max="15" width="2" style="2" hidden="1" customWidth="1"/>
    <col min="16" max="16" width="12.5" style="2" hidden="1" customWidth="1"/>
    <col min="17" max="17" width="4.16015625" style="2" hidden="1" customWidth="1"/>
    <col min="18" max="18" width="1.6679687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hidden="1" customWidth="1"/>
    <col min="30" max="30" width="15" style="2" hidden="1" customWidth="1"/>
    <col min="31" max="31" width="12" style="2" hidden="1" customWidth="1"/>
    <col min="32" max="32" width="6" style="2" hidden="1" customWidth="1"/>
    <col min="33" max="36" width="10.5" style="1" hidden="1" customWidth="1"/>
    <col min="37" max="43" width="10.5" style="1" customWidth="1"/>
    <col min="44" max="62" width="10.5" style="2" hidden="1" customWidth="1"/>
    <col min="63" max="16384" width="10.5" style="1" customWidth="1"/>
  </cols>
  <sheetData>
    <row r="1" spans="1:256" s="3" customFormat="1" ht="22.5" customHeight="1">
      <c r="A1" s="114"/>
      <c r="B1" s="111"/>
      <c r="C1" s="111"/>
      <c r="D1" s="112" t="s">
        <v>1</v>
      </c>
      <c r="E1" s="111"/>
      <c r="F1" s="113" t="s">
        <v>143</v>
      </c>
      <c r="G1" s="113"/>
      <c r="H1" s="320" t="s">
        <v>144</v>
      </c>
      <c r="I1" s="320"/>
      <c r="J1" s="320"/>
      <c r="K1" s="320"/>
      <c r="L1" s="113" t="s">
        <v>145</v>
      </c>
      <c r="M1" s="111"/>
      <c r="N1" s="111"/>
      <c r="O1" s="112" t="s">
        <v>85</v>
      </c>
      <c r="P1" s="111"/>
      <c r="Q1" s="111"/>
      <c r="R1" s="111"/>
      <c r="S1" s="113" t="s">
        <v>146</v>
      </c>
      <c r="T1" s="113"/>
      <c r="U1" s="114"/>
      <c r="V1" s="114"/>
      <c r="W1" s="5"/>
      <c r="X1" s="5"/>
      <c r="Y1" s="5"/>
      <c r="Z1" s="5"/>
      <c r="AA1" s="5"/>
      <c r="AB1" s="5"/>
      <c r="AC1" s="5"/>
      <c r="AD1" s="5"/>
      <c r="AE1" s="113" t="s">
        <v>145</v>
      </c>
      <c r="AF1" s="111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95" t="s">
        <v>4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S2" s="262" t="s">
        <v>5</v>
      </c>
      <c r="T2" s="263"/>
      <c r="U2" s="263"/>
      <c r="V2" s="263"/>
      <c r="W2" s="263"/>
      <c r="X2" s="263"/>
      <c r="Y2" s="263"/>
      <c r="Z2" s="263"/>
      <c r="AA2" s="263"/>
      <c r="AB2" s="263"/>
      <c r="AC2" s="263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E3" s="8"/>
      <c r="AF3" s="8"/>
      <c r="AT3" s="2" t="s">
        <v>86</v>
      </c>
    </row>
    <row r="4" spans="2:46" s="2" customFormat="1" ht="37.5" customHeight="1">
      <c r="B4" s="10"/>
      <c r="C4" s="291" t="s">
        <v>87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4" t="s">
        <v>12</v>
      </c>
      <c r="F6" s="323" t="str">
        <f>'Rekapitulace stavby'!$K$6</f>
        <v>Výměna velkých vápen UT3G - SPARTA Kutná Hora</v>
      </c>
      <c r="G6" s="263"/>
      <c r="H6" s="263"/>
      <c r="I6" s="263"/>
      <c r="J6" s="263"/>
      <c r="K6" s="263"/>
      <c r="L6" s="263"/>
      <c r="M6" s="263"/>
      <c r="N6" s="263"/>
      <c r="O6" s="263"/>
      <c r="P6" s="263"/>
      <c r="R6" s="11"/>
    </row>
    <row r="7" spans="2:18" s="6" customFormat="1" ht="18.75" customHeight="1">
      <c r="B7" s="18"/>
      <c r="D7" s="13" t="s">
        <v>88</v>
      </c>
      <c r="F7" s="292" t="s">
        <v>134</v>
      </c>
      <c r="G7" s="266"/>
      <c r="H7" s="266"/>
      <c r="I7" s="266"/>
      <c r="J7" s="266"/>
      <c r="K7" s="266"/>
      <c r="L7" s="266"/>
      <c r="M7" s="266"/>
      <c r="N7" s="266"/>
      <c r="O7" s="266"/>
      <c r="P7" s="266"/>
      <c r="R7" s="19"/>
    </row>
    <row r="8" spans="2:18" s="6" customFormat="1" ht="7.5" customHeight="1">
      <c r="B8" s="18"/>
      <c r="R8" s="19"/>
    </row>
    <row r="9" spans="2:18" s="6" customFormat="1" ht="18.75" customHeight="1">
      <c r="B9" s="18"/>
      <c r="C9" s="14" t="s">
        <v>15</v>
      </c>
      <c r="F9" s="15" t="str">
        <f>'III - Technické vybavení'!F9</f>
        <v>Kutná Hora, ulice Jana Palacha</v>
      </c>
      <c r="K9" s="14" t="s">
        <v>16</v>
      </c>
      <c r="M9" s="299">
        <f>'III - Technické vybavení'!M9:P9</f>
        <v>0</v>
      </c>
      <c r="N9" s="266"/>
      <c r="O9" s="266"/>
      <c r="P9" s="266"/>
      <c r="R9" s="19"/>
    </row>
    <row r="10" spans="2:18" s="6" customFormat="1" ht="7.5" customHeight="1">
      <c r="B10" s="18"/>
      <c r="R10" s="19"/>
    </row>
    <row r="11" spans="2:32" s="6" customFormat="1" ht="15" customHeight="1">
      <c r="B11" s="18"/>
      <c r="D11" s="14" t="s">
        <v>18</v>
      </c>
      <c r="F11" s="6" t="str">
        <f>'III - Technické vybavení'!F11</f>
        <v>Město Kutná Hora, Havlíčkovo náměstí 552/1, 284 01 Kutná Hora</v>
      </c>
      <c r="M11" s="14" t="s">
        <v>19</v>
      </c>
      <c r="O11" s="267">
        <f>IF('Rekapitulace stavby'!$AN$10="","",'Rekapitulace stavby'!$AN$10)</f>
      </c>
      <c r="P11" s="266"/>
      <c r="R11" s="19"/>
      <c r="AF11" s="14" t="s">
        <v>19</v>
      </c>
    </row>
    <row r="12" spans="2:32" s="6" customFormat="1" ht="18.75" customHeight="1">
      <c r="B12" s="18"/>
      <c r="E12" s="15" t="str">
        <f>IF('Rekapitulace stavby'!$E$11="","",'Rekapitulace stavby'!$E$11)</f>
        <v> </v>
      </c>
      <c r="M12" s="14" t="s">
        <v>21</v>
      </c>
      <c r="O12" s="267">
        <f>IF('Rekapitulace stavby'!$AN$11="","",'Rekapitulace stavby'!$AN$11)</f>
      </c>
      <c r="P12" s="266"/>
      <c r="R12" s="19"/>
      <c r="AF12" s="14" t="s">
        <v>21</v>
      </c>
    </row>
    <row r="13" spans="2:18" s="6" customFormat="1" ht="7.5" customHeight="1">
      <c r="B13" s="18"/>
      <c r="R13" s="19"/>
    </row>
    <row r="14" spans="2:32" s="6" customFormat="1" ht="15" customHeight="1">
      <c r="B14" s="18"/>
      <c r="D14" s="14" t="s">
        <v>22</v>
      </c>
      <c r="M14" s="14" t="s">
        <v>19</v>
      </c>
      <c r="O14" s="267">
        <f>IF('Rekapitulace stavby'!$AN$13="","",'Rekapitulace stavby'!$AN$13)</f>
      </c>
      <c r="P14" s="266"/>
      <c r="R14" s="19"/>
      <c r="AF14" s="14" t="s">
        <v>19</v>
      </c>
    </row>
    <row r="15" spans="2:32" s="6" customFormat="1" ht="18.75" customHeight="1">
      <c r="B15" s="18"/>
      <c r="E15" s="15" t="str">
        <f>IF('Rekapitulace stavby'!$E$14="","",'Rekapitulace stavby'!$E$14)</f>
        <v> </v>
      </c>
      <c r="M15" s="14" t="s">
        <v>21</v>
      </c>
      <c r="O15" s="267">
        <f>IF('Rekapitulace stavby'!$AN$14="","",'Rekapitulace stavby'!$AN$14)</f>
      </c>
      <c r="P15" s="266"/>
      <c r="R15" s="19"/>
      <c r="AF15" s="14" t="s">
        <v>21</v>
      </c>
    </row>
    <row r="16" spans="2:18" s="6" customFormat="1" ht="7.5" customHeight="1">
      <c r="B16" s="18"/>
      <c r="R16" s="19"/>
    </row>
    <row r="17" spans="2:32" s="6" customFormat="1" ht="15" customHeight="1">
      <c r="B17" s="18"/>
      <c r="D17" s="14" t="s">
        <v>23</v>
      </c>
      <c r="F17" s="6">
        <f>'III - Technické vybavení'!F17</f>
        <v>0</v>
      </c>
      <c r="M17" s="14" t="s">
        <v>19</v>
      </c>
      <c r="O17" s="267">
        <f>IF('Rekapitulace stavby'!$AN$16="","",'Rekapitulace stavby'!$AN$16)</f>
      </c>
      <c r="P17" s="266"/>
      <c r="R17" s="19"/>
      <c r="AF17" s="14" t="s">
        <v>19</v>
      </c>
    </row>
    <row r="18" spans="2:32" s="6" customFormat="1" ht="18.75" customHeight="1">
      <c r="B18" s="18"/>
      <c r="E18" s="15" t="str">
        <f>IF('Rekapitulace stavby'!$E$17="","",'Rekapitulace stavby'!$E$17)</f>
        <v> </v>
      </c>
      <c r="M18" s="14" t="s">
        <v>21</v>
      </c>
      <c r="O18" s="267">
        <f>IF('Rekapitulace stavby'!$AN$17="","",'Rekapitulace stavby'!$AN$17)</f>
      </c>
      <c r="P18" s="266"/>
      <c r="R18" s="19"/>
      <c r="AF18" s="14" t="s">
        <v>21</v>
      </c>
    </row>
    <row r="19" spans="2:18" s="6" customFormat="1" ht="7.5" customHeight="1">
      <c r="B19" s="18"/>
      <c r="R19" s="19"/>
    </row>
    <row r="20" spans="2:32" s="6" customFormat="1" ht="15" customHeight="1">
      <c r="B20" s="18"/>
      <c r="D20" s="14" t="s">
        <v>25</v>
      </c>
      <c r="M20" s="14" t="s">
        <v>19</v>
      </c>
      <c r="O20" s="267">
        <f>IF('Rekapitulace stavby'!$AN$19="","",'Rekapitulace stavby'!$AN$19)</f>
      </c>
      <c r="P20" s="266"/>
      <c r="R20" s="19"/>
      <c r="AF20" s="14" t="s">
        <v>19</v>
      </c>
    </row>
    <row r="21" spans="2:32" s="6" customFormat="1" ht="18.75" customHeight="1">
      <c r="B21" s="18"/>
      <c r="E21" s="15" t="str">
        <f>IF('Rekapitulace stavby'!$E$20="","",'Rekapitulace stavby'!$E$20)</f>
        <v> </v>
      </c>
      <c r="M21" s="14" t="s">
        <v>21</v>
      </c>
      <c r="O21" s="267">
        <f>IF('Rekapitulace stavby'!$AN$20="","",'Rekapitulace stavby'!$AN$20)</f>
      </c>
      <c r="P21" s="266"/>
      <c r="R21" s="19"/>
      <c r="AF21" s="14" t="s">
        <v>21</v>
      </c>
    </row>
    <row r="22" spans="2:18" s="6" customFormat="1" ht="7.5" customHeight="1">
      <c r="B22" s="18"/>
      <c r="R22" s="19"/>
    </row>
    <row r="23" spans="2:32" s="6" customFormat="1" ht="7.5" customHeight="1">
      <c r="B23" s="1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R23" s="19"/>
      <c r="AE23" s="32"/>
      <c r="AF23" s="32"/>
    </row>
    <row r="24" spans="2:18" s="6" customFormat="1" ht="15" customHeight="1">
      <c r="B24" s="18"/>
      <c r="D24" s="71" t="s">
        <v>90</v>
      </c>
      <c r="M24" s="296">
        <f>$N$88</f>
        <v>0</v>
      </c>
      <c r="N24" s="266"/>
      <c r="O24" s="266"/>
      <c r="P24" s="266"/>
      <c r="R24" s="19"/>
    </row>
    <row r="25" spans="2:18" s="6" customFormat="1" ht="15" customHeight="1">
      <c r="B25" s="18"/>
      <c r="D25" s="17" t="s">
        <v>91</v>
      </c>
      <c r="M25" s="296">
        <f>$N$97</f>
        <v>0</v>
      </c>
      <c r="N25" s="266"/>
      <c r="O25" s="266"/>
      <c r="P25" s="266"/>
      <c r="R25" s="19"/>
    </row>
    <row r="26" spans="2:18" s="6" customFormat="1" ht="7.5" customHeight="1">
      <c r="B26" s="18"/>
      <c r="R26" s="19"/>
    </row>
    <row r="27" spans="2:36" s="6" customFormat="1" ht="26.25" customHeight="1">
      <c r="B27" s="18"/>
      <c r="D27" s="72" t="s">
        <v>28</v>
      </c>
      <c r="M27" s="328">
        <f>ROUNDUP($M$24+$M$25,2)</f>
        <v>0</v>
      </c>
      <c r="N27" s="266"/>
      <c r="O27" s="266"/>
      <c r="P27" s="266"/>
      <c r="R27" s="19"/>
      <c r="AJ27" s="197">
        <f>M27</f>
        <v>0</v>
      </c>
    </row>
    <row r="28" spans="2:36" s="6" customFormat="1" ht="7.5" customHeight="1">
      <c r="B28" s="18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R28" s="19"/>
      <c r="AE28" s="32"/>
      <c r="AF28" s="32"/>
      <c r="AJ28" s="197">
        <f>L28</f>
        <v>0</v>
      </c>
    </row>
    <row r="29" spans="2:36" s="6" customFormat="1" ht="15" customHeight="1">
      <c r="B29" s="18"/>
      <c r="D29" s="23" t="s">
        <v>29</v>
      </c>
      <c r="E29" s="23" t="s">
        <v>30</v>
      </c>
      <c r="F29" s="24">
        <v>0.21</v>
      </c>
      <c r="G29" s="73" t="s">
        <v>31</v>
      </c>
      <c r="H29" s="327">
        <f>M27</f>
        <v>0</v>
      </c>
      <c r="I29" s="266"/>
      <c r="J29" s="266"/>
      <c r="M29" s="327">
        <f>H29*F29</f>
        <v>0</v>
      </c>
      <c r="N29" s="266"/>
      <c r="O29" s="266"/>
      <c r="P29" s="266"/>
      <c r="R29" s="19"/>
      <c r="AJ29" s="197">
        <f>M29</f>
        <v>0</v>
      </c>
    </row>
    <row r="30" spans="2:18" s="6" customFormat="1" ht="15" customHeight="1">
      <c r="B30" s="18"/>
      <c r="E30" s="23" t="s">
        <v>32</v>
      </c>
      <c r="F30" s="24">
        <v>0.15</v>
      </c>
      <c r="G30" s="73" t="s">
        <v>31</v>
      </c>
      <c r="H30" s="327">
        <f>ROUNDUP((SUM($BF$97:$BF$98)+SUM($BF$116:$BF$128)),2)</f>
        <v>0</v>
      </c>
      <c r="I30" s="266"/>
      <c r="J30" s="266"/>
      <c r="M30" s="327">
        <f>ROUNDUP((SUM($BF$97:$BF$98)+SUM($BF$116:$BF$128))*$F$30,1)</f>
        <v>0</v>
      </c>
      <c r="N30" s="266"/>
      <c r="O30" s="266"/>
      <c r="P30" s="266"/>
      <c r="R30" s="19"/>
    </row>
    <row r="31" spans="2:18" s="6" customFormat="1" ht="15" customHeight="1" hidden="1">
      <c r="B31" s="18"/>
      <c r="E31" s="23" t="s">
        <v>33</v>
      </c>
      <c r="F31" s="24">
        <v>0.2</v>
      </c>
      <c r="G31" s="73" t="s">
        <v>31</v>
      </c>
      <c r="H31" s="327">
        <f>ROUNDUP((SUM($BG$97:$BG$98)+SUM($BG$116:$BG$128)),2)</f>
        <v>0</v>
      </c>
      <c r="I31" s="266"/>
      <c r="J31" s="266"/>
      <c r="M31" s="327">
        <v>0</v>
      </c>
      <c r="N31" s="266"/>
      <c r="O31" s="266"/>
      <c r="P31" s="266"/>
      <c r="R31" s="19"/>
    </row>
    <row r="32" spans="2:18" s="6" customFormat="1" ht="15" customHeight="1" hidden="1">
      <c r="B32" s="18"/>
      <c r="E32" s="23" t="s">
        <v>34</v>
      </c>
      <c r="F32" s="24">
        <v>0.14</v>
      </c>
      <c r="G32" s="73" t="s">
        <v>31</v>
      </c>
      <c r="H32" s="327">
        <f>ROUNDUP((SUM($BH$97:$BH$98)+SUM($BH$116:$BH$128)),2)</f>
        <v>0</v>
      </c>
      <c r="I32" s="266"/>
      <c r="J32" s="266"/>
      <c r="M32" s="327">
        <v>0</v>
      </c>
      <c r="N32" s="266"/>
      <c r="O32" s="266"/>
      <c r="P32" s="266"/>
      <c r="R32" s="19"/>
    </row>
    <row r="33" spans="2:18" s="6" customFormat="1" ht="15" customHeight="1" hidden="1">
      <c r="B33" s="18"/>
      <c r="E33" s="23" t="s">
        <v>35</v>
      </c>
      <c r="F33" s="24">
        <v>0</v>
      </c>
      <c r="G33" s="73" t="s">
        <v>31</v>
      </c>
      <c r="H33" s="327">
        <f>ROUNDUP((SUM($BI$97:$BI$98)+SUM($BI$116:$BI$128)),2)</f>
        <v>0</v>
      </c>
      <c r="I33" s="266"/>
      <c r="J33" s="266"/>
      <c r="M33" s="327">
        <v>0</v>
      </c>
      <c r="N33" s="266"/>
      <c r="O33" s="266"/>
      <c r="P33" s="266"/>
      <c r="R33" s="19"/>
    </row>
    <row r="34" spans="2:18" s="6" customFormat="1" ht="7.5" customHeight="1">
      <c r="B34" s="18"/>
      <c r="R34" s="19"/>
    </row>
    <row r="35" spans="2:36" s="6" customFormat="1" ht="26.25" customHeight="1">
      <c r="B35" s="18"/>
      <c r="C35" s="27"/>
      <c r="D35" s="28" t="s">
        <v>36</v>
      </c>
      <c r="E35" s="29"/>
      <c r="F35" s="29"/>
      <c r="G35" s="74" t="s">
        <v>37</v>
      </c>
      <c r="H35" s="30" t="s">
        <v>38</v>
      </c>
      <c r="I35" s="29"/>
      <c r="J35" s="29"/>
      <c r="K35" s="29"/>
      <c r="L35" s="290">
        <f>ROUNDUP(SUM($M$27:$M$33),2)</f>
        <v>0</v>
      </c>
      <c r="M35" s="283"/>
      <c r="N35" s="283"/>
      <c r="O35" s="283"/>
      <c r="P35" s="285"/>
      <c r="Q35" s="27"/>
      <c r="R35" s="19"/>
      <c r="AJ35" s="197">
        <f>L35</f>
        <v>0</v>
      </c>
    </row>
    <row r="36" spans="2:18" s="6" customFormat="1" ht="15" customHeight="1">
      <c r="B36" s="18"/>
      <c r="R36" s="19"/>
    </row>
    <row r="37" spans="2:18" s="6" customFormat="1" ht="15" customHeight="1">
      <c r="B37" s="18"/>
      <c r="R37" s="19"/>
    </row>
    <row r="38" spans="2:18" ht="14.25" customHeight="1">
      <c r="B38" s="10"/>
      <c r="R38" s="11"/>
    </row>
    <row r="39" spans="2:18" ht="14.25" customHeight="1">
      <c r="B39" s="10"/>
      <c r="R39" s="11"/>
    </row>
    <row r="40" spans="2:18" ht="14.25" customHeight="1">
      <c r="B40" s="10"/>
      <c r="R40" s="11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32" s="6" customFormat="1" ht="15.75" customHeight="1">
      <c r="B50" s="18"/>
      <c r="D50" s="31" t="s">
        <v>39</v>
      </c>
      <c r="E50" s="32"/>
      <c r="F50" s="32"/>
      <c r="G50" s="32"/>
      <c r="H50" s="33"/>
      <c r="J50" s="31" t="s">
        <v>40</v>
      </c>
      <c r="K50" s="32"/>
      <c r="L50" s="32"/>
      <c r="M50" s="32"/>
      <c r="N50" s="32"/>
      <c r="O50" s="32"/>
      <c r="P50" s="33"/>
      <c r="R50" s="19"/>
      <c r="AE50" s="32"/>
      <c r="AF50" s="32"/>
    </row>
    <row r="51" spans="2:18" ht="14.25" customHeight="1">
      <c r="B51" s="10"/>
      <c r="D51" s="34"/>
      <c r="H51" s="35"/>
      <c r="J51" s="34"/>
      <c r="P51" s="35"/>
      <c r="R51" s="11"/>
    </row>
    <row r="52" spans="2:18" ht="14.25" customHeight="1">
      <c r="B52" s="10"/>
      <c r="D52" s="34"/>
      <c r="H52" s="35"/>
      <c r="J52" s="34"/>
      <c r="P52" s="35"/>
      <c r="R52" s="11"/>
    </row>
    <row r="53" spans="2:18" ht="14.25" customHeight="1">
      <c r="B53" s="10"/>
      <c r="D53" s="34"/>
      <c r="H53" s="35"/>
      <c r="J53" s="34"/>
      <c r="P53" s="35"/>
      <c r="R53" s="11"/>
    </row>
    <row r="54" spans="2:18" ht="14.25" customHeight="1">
      <c r="B54" s="10"/>
      <c r="D54" s="34"/>
      <c r="H54" s="35"/>
      <c r="J54" s="34"/>
      <c r="P54" s="35"/>
      <c r="R54" s="11"/>
    </row>
    <row r="55" spans="2:18" ht="14.25" customHeight="1">
      <c r="B55" s="10"/>
      <c r="D55" s="34"/>
      <c r="H55" s="35"/>
      <c r="J55" s="34"/>
      <c r="P55" s="35"/>
      <c r="R55" s="11"/>
    </row>
    <row r="56" spans="2:18" ht="14.25" customHeight="1">
      <c r="B56" s="10"/>
      <c r="D56" s="34"/>
      <c r="H56" s="35"/>
      <c r="J56" s="34"/>
      <c r="P56" s="35"/>
      <c r="R56" s="11"/>
    </row>
    <row r="57" spans="2:18" ht="14.25" customHeight="1">
      <c r="B57" s="10"/>
      <c r="D57" s="34"/>
      <c r="H57" s="35"/>
      <c r="J57" s="34"/>
      <c r="P57" s="35"/>
      <c r="R57" s="11"/>
    </row>
    <row r="58" spans="2:18" ht="14.25" customHeight="1">
      <c r="B58" s="10"/>
      <c r="D58" s="34"/>
      <c r="H58" s="35"/>
      <c r="J58" s="34"/>
      <c r="P58" s="35"/>
      <c r="R58" s="11"/>
    </row>
    <row r="59" spans="2:32" s="6" customFormat="1" ht="15.75" customHeight="1">
      <c r="B59" s="18"/>
      <c r="D59" s="36" t="s">
        <v>41</v>
      </c>
      <c r="E59" s="37"/>
      <c r="F59" s="37"/>
      <c r="G59" s="38" t="s">
        <v>42</v>
      </c>
      <c r="H59" s="39"/>
      <c r="J59" s="36" t="s">
        <v>41</v>
      </c>
      <c r="K59" s="37"/>
      <c r="L59" s="37"/>
      <c r="M59" s="37"/>
      <c r="N59" s="38" t="s">
        <v>42</v>
      </c>
      <c r="O59" s="37"/>
      <c r="P59" s="39"/>
      <c r="R59" s="19"/>
      <c r="AE59" s="37"/>
      <c r="AF59" s="37"/>
    </row>
    <row r="60" spans="2:18" ht="14.25" customHeight="1">
      <c r="B60" s="10"/>
      <c r="R60" s="11"/>
    </row>
    <row r="61" spans="2:32" s="6" customFormat="1" ht="15.75" customHeight="1">
      <c r="B61" s="18"/>
      <c r="D61" s="31" t="s">
        <v>43</v>
      </c>
      <c r="E61" s="32"/>
      <c r="F61" s="32"/>
      <c r="G61" s="32"/>
      <c r="H61" s="33"/>
      <c r="J61" s="31" t="s">
        <v>44</v>
      </c>
      <c r="K61" s="32"/>
      <c r="L61" s="32"/>
      <c r="M61" s="32"/>
      <c r="N61" s="32"/>
      <c r="O61" s="32"/>
      <c r="P61" s="33"/>
      <c r="R61" s="19"/>
      <c r="AE61" s="32"/>
      <c r="AF61" s="32"/>
    </row>
    <row r="62" spans="2:18" ht="14.25" customHeight="1">
      <c r="B62" s="10"/>
      <c r="D62" s="34"/>
      <c r="H62" s="35"/>
      <c r="J62" s="34"/>
      <c r="P62" s="35"/>
      <c r="R62" s="11"/>
    </row>
    <row r="63" spans="2:18" ht="14.25" customHeight="1">
      <c r="B63" s="10"/>
      <c r="D63" s="34"/>
      <c r="H63" s="35"/>
      <c r="J63" s="34"/>
      <c r="P63" s="35"/>
      <c r="R63" s="11"/>
    </row>
    <row r="64" spans="2:18" ht="14.25" customHeight="1">
      <c r="B64" s="10"/>
      <c r="D64" s="34"/>
      <c r="H64" s="35"/>
      <c r="J64" s="34"/>
      <c r="P64" s="35"/>
      <c r="R64" s="11"/>
    </row>
    <row r="65" spans="2:18" ht="14.25" customHeight="1">
      <c r="B65" s="10"/>
      <c r="D65" s="34"/>
      <c r="H65" s="35"/>
      <c r="J65" s="34"/>
      <c r="P65" s="35"/>
      <c r="R65" s="11"/>
    </row>
    <row r="66" spans="2:18" ht="14.25" customHeight="1">
      <c r="B66" s="10"/>
      <c r="D66" s="34"/>
      <c r="H66" s="35"/>
      <c r="J66" s="34"/>
      <c r="P66" s="35"/>
      <c r="R66" s="11"/>
    </row>
    <row r="67" spans="2:18" ht="14.25" customHeight="1">
      <c r="B67" s="10"/>
      <c r="D67" s="34"/>
      <c r="H67" s="35"/>
      <c r="J67" s="34"/>
      <c r="P67" s="35"/>
      <c r="R67" s="11"/>
    </row>
    <row r="68" spans="2:18" ht="14.25" customHeight="1">
      <c r="B68" s="10"/>
      <c r="D68" s="34"/>
      <c r="H68" s="35"/>
      <c r="J68" s="34"/>
      <c r="P68" s="35"/>
      <c r="R68" s="11"/>
    </row>
    <row r="69" spans="2:18" ht="14.25" customHeight="1">
      <c r="B69" s="10"/>
      <c r="D69" s="34"/>
      <c r="H69" s="35"/>
      <c r="J69" s="34"/>
      <c r="P69" s="35"/>
      <c r="R69" s="11"/>
    </row>
    <row r="70" spans="2:32" s="6" customFormat="1" ht="15.75" customHeight="1">
      <c r="B70" s="18"/>
      <c r="D70" s="36" t="s">
        <v>41</v>
      </c>
      <c r="E70" s="37"/>
      <c r="F70" s="37"/>
      <c r="G70" s="38" t="s">
        <v>42</v>
      </c>
      <c r="H70" s="39"/>
      <c r="J70" s="36" t="s">
        <v>41</v>
      </c>
      <c r="K70" s="37"/>
      <c r="L70" s="37"/>
      <c r="M70" s="37"/>
      <c r="N70" s="38" t="s">
        <v>42</v>
      </c>
      <c r="O70" s="37"/>
      <c r="P70" s="39"/>
      <c r="R70" s="19"/>
      <c r="AE70" s="37"/>
      <c r="AF70" s="37"/>
    </row>
    <row r="71" spans="2:32" s="6" customFormat="1" ht="15" customHeight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  <c r="AE71" s="41"/>
      <c r="AF71" s="41"/>
    </row>
    <row r="74" spans="2:18" ht="14.25" customHeight="1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</row>
    <row r="75" spans="2:32" s="6" customFormat="1" ht="7.5" customHeight="1"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6"/>
      <c r="AE75" s="44"/>
      <c r="AF75" s="44"/>
    </row>
    <row r="76" spans="2:18" s="6" customFormat="1" ht="37.5" customHeight="1">
      <c r="B76" s="18"/>
      <c r="C76" s="291" t="s">
        <v>92</v>
      </c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19"/>
    </row>
    <row r="77" spans="2:18" s="6" customFormat="1" ht="7.5" customHeight="1">
      <c r="B77" s="18"/>
      <c r="R77" s="19"/>
    </row>
    <row r="78" spans="2:18" s="6" customFormat="1" ht="15" customHeight="1">
      <c r="B78" s="18"/>
      <c r="C78" s="14" t="s">
        <v>12</v>
      </c>
      <c r="F78" s="323" t="str">
        <f>$F$6</f>
        <v>Výměna velkých vápen UT3G - SPARTA Kutná Hora</v>
      </c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R78" s="19"/>
    </row>
    <row r="79" spans="2:18" s="6" customFormat="1" ht="15" customHeight="1">
      <c r="B79" s="18"/>
      <c r="C79" s="13" t="s">
        <v>88</v>
      </c>
      <c r="F79" s="292" t="str">
        <f>$F$7</f>
        <v>IV - Osvětlení hřiště</v>
      </c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R79" s="19"/>
    </row>
    <row r="80" spans="2:18" s="6" customFormat="1" ht="7.5" customHeight="1">
      <c r="B80" s="18"/>
      <c r="R80" s="19"/>
    </row>
    <row r="81" spans="2:18" s="6" customFormat="1" ht="18.75" customHeight="1">
      <c r="B81" s="18"/>
      <c r="C81" s="14" t="s">
        <v>15</v>
      </c>
      <c r="F81" s="15" t="str">
        <f>'III - Technické vybavení'!F78</f>
        <v>Kutná Hora, ulice Jana Palacha</v>
      </c>
      <c r="K81" s="14" t="s">
        <v>16</v>
      </c>
      <c r="M81" s="299">
        <f>'III - Technické vybavení'!M78:P78</f>
        <v>0</v>
      </c>
      <c r="N81" s="266"/>
      <c r="O81" s="266"/>
      <c r="P81" s="266"/>
      <c r="R81" s="19"/>
    </row>
    <row r="82" spans="2:18" s="6" customFormat="1" ht="7.5" customHeight="1">
      <c r="B82" s="18"/>
      <c r="R82" s="19"/>
    </row>
    <row r="83" spans="2:18" s="6" customFormat="1" ht="15.75" customHeight="1">
      <c r="B83" s="18"/>
      <c r="C83" s="14" t="s">
        <v>18</v>
      </c>
      <c r="F83" s="15" t="str">
        <f>F11</f>
        <v>Město Kutná Hora, Havlíčkovo náměstí 552/1, 284 01 Kutná Hora</v>
      </c>
      <c r="K83" s="14" t="s">
        <v>23</v>
      </c>
      <c r="M83" s="267">
        <f>F17</f>
        <v>0</v>
      </c>
      <c r="N83" s="266"/>
      <c r="O83" s="266"/>
      <c r="P83" s="266"/>
      <c r="Q83" s="266"/>
      <c r="R83" s="19"/>
    </row>
    <row r="84" spans="2:18" s="6" customFormat="1" ht="15" customHeight="1">
      <c r="B84" s="18"/>
      <c r="C84" s="14" t="s">
        <v>22</v>
      </c>
      <c r="F84" s="15" t="str">
        <f>IF($E$15="","",$E$15)</f>
        <v> </v>
      </c>
      <c r="K84" s="14" t="s">
        <v>25</v>
      </c>
      <c r="M84" s="267" t="str">
        <f>$E$21</f>
        <v> </v>
      </c>
      <c r="N84" s="266"/>
      <c r="O84" s="266"/>
      <c r="P84" s="266"/>
      <c r="Q84" s="266"/>
      <c r="R84" s="19"/>
    </row>
    <row r="85" spans="2:18" s="6" customFormat="1" ht="11.25" customHeight="1">
      <c r="B85" s="18"/>
      <c r="R85" s="19"/>
    </row>
    <row r="86" spans="2:32" s="6" customFormat="1" ht="30" customHeight="1">
      <c r="B86" s="18"/>
      <c r="C86" s="326" t="s">
        <v>93</v>
      </c>
      <c r="D86" s="275"/>
      <c r="E86" s="275"/>
      <c r="F86" s="275"/>
      <c r="G86" s="275"/>
      <c r="H86" s="27"/>
      <c r="I86" s="27"/>
      <c r="J86" s="27"/>
      <c r="K86" s="27"/>
      <c r="L86" s="27"/>
      <c r="M86" s="27"/>
      <c r="N86" s="326" t="s">
        <v>94</v>
      </c>
      <c r="O86" s="266"/>
      <c r="P86" s="266"/>
      <c r="Q86" s="266"/>
      <c r="R86" s="19"/>
      <c r="AE86" s="27"/>
      <c r="AF86" s="27"/>
    </row>
    <row r="87" spans="2:18" s="6" customFormat="1" ht="11.25" customHeight="1">
      <c r="B87" s="18"/>
      <c r="R87" s="19"/>
    </row>
    <row r="88" spans="2:47" s="6" customFormat="1" ht="30" customHeight="1">
      <c r="B88" s="18"/>
      <c r="C88" s="55" t="s">
        <v>95</v>
      </c>
      <c r="N88" s="264">
        <f>ROUNDUP($N$116,2)</f>
        <v>0</v>
      </c>
      <c r="O88" s="266"/>
      <c r="P88" s="266"/>
      <c r="Q88" s="266"/>
      <c r="R88" s="19"/>
      <c r="AU88" s="6" t="s">
        <v>96</v>
      </c>
    </row>
    <row r="89" spans="2:18" s="59" customFormat="1" ht="25.5" customHeight="1">
      <c r="B89" s="75"/>
      <c r="D89" s="76" t="s">
        <v>97</v>
      </c>
      <c r="N89" s="330">
        <f>ROUNDUP($N$117,2)</f>
        <v>0</v>
      </c>
      <c r="O89" s="331"/>
      <c r="P89" s="331"/>
      <c r="Q89" s="331"/>
      <c r="R89" s="77"/>
    </row>
    <row r="90" spans="2:18" s="71" customFormat="1" ht="21" customHeight="1">
      <c r="B90" s="78"/>
      <c r="D90" s="79" t="s">
        <v>99</v>
      </c>
      <c r="N90" s="332">
        <f>ROUNDUP($N$118,2)</f>
        <v>0</v>
      </c>
      <c r="O90" s="331"/>
      <c r="P90" s="331"/>
      <c r="Q90" s="331"/>
      <c r="R90" s="80"/>
    </row>
    <row r="91" spans="2:18" s="71" customFormat="1" ht="21" customHeight="1">
      <c r="B91" s="78"/>
      <c r="D91" s="79" t="s">
        <v>135</v>
      </c>
      <c r="N91" s="332">
        <f>ROUNDUP($N$120,2)</f>
        <v>0</v>
      </c>
      <c r="O91" s="331"/>
      <c r="P91" s="331"/>
      <c r="Q91" s="331"/>
      <c r="R91" s="80"/>
    </row>
    <row r="92" spans="2:18" s="59" customFormat="1" ht="25.5" customHeight="1">
      <c r="B92" s="75"/>
      <c r="D92" s="76" t="s">
        <v>136</v>
      </c>
      <c r="N92" s="330">
        <f>ROUNDUP($N$122,2)</f>
        <v>0</v>
      </c>
      <c r="O92" s="331"/>
      <c r="P92" s="331"/>
      <c r="Q92" s="331"/>
      <c r="R92" s="77"/>
    </row>
    <row r="93" spans="2:18" s="71" customFormat="1" ht="21" customHeight="1">
      <c r="B93" s="78"/>
      <c r="D93" s="79" t="s">
        <v>137</v>
      </c>
      <c r="N93" s="332">
        <f>ROUNDUP($N$123,2)</f>
        <v>0</v>
      </c>
      <c r="O93" s="331"/>
      <c r="P93" s="331"/>
      <c r="Q93" s="331"/>
      <c r="R93" s="80"/>
    </row>
    <row r="94" spans="2:18" s="71" customFormat="1" ht="21" customHeight="1">
      <c r="B94" s="78"/>
      <c r="D94" s="79" t="s">
        <v>138</v>
      </c>
      <c r="N94" s="332">
        <f>ROUNDUP($N$125,2)</f>
        <v>0</v>
      </c>
      <c r="O94" s="331"/>
      <c r="P94" s="331"/>
      <c r="Q94" s="331"/>
      <c r="R94" s="80"/>
    </row>
    <row r="95" spans="2:18" s="71" customFormat="1" ht="21" customHeight="1">
      <c r="B95" s="78"/>
      <c r="D95" s="79" t="s">
        <v>139</v>
      </c>
      <c r="N95" s="332">
        <f>ROUNDUP($N$127,2)</f>
        <v>0</v>
      </c>
      <c r="O95" s="331"/>
      <c r="P95" s="331"/>
      <c r="Q95" s="331"/>
      <c r="R95" s="80"/>
    </row>
    <row r="96" spans="2:18" s="6" customFormat="1" ht="22.5" customHeight="1">
      <c r="B96" s="18"/>
      <c r="R96" s="19"/>
    </row>
    <row r="97" spans="2:21" s="6" customFormat="1" ht="30" customHeight="1">
      <c r="B97" s="18"/>
      <c r="C97" s="55" t="s">
        <v>102</v>
      </c>
      <c r="N97" s="264">
        <v>0</v>
      </c>
      <c r="O97" s="266"/>
      <c r="P97" s="266"/>
      <c r="Q97" s="266"/>
      <c r="R97" s="19"/>
      <c r="T97" s="81" t="s">
        <v>82</v>
      </c>
      <c r="U97" s="82" t="s">
        <v>29</v>
      </c>
    </row>
    <row r="98" spans="2:18" s="6" customFormat="1" ht="18.75" customHeight="1">
      <c r="B98" s="18"/>
      <c r="R98" s="19"/>
    </row>
    <row r="99" spans="2:18" s="6" customFormat="1" ht="30" customHeight="1">
      <c r="B99" s="18"/>
      <c r="C99" s="70" t="s">
        <v>84</v>
      </c>
      <c r="D99" s="27"/>
      <c r="E99" s="27"/>
      <c r="F99" s="27"/>
      <c r="G99" s="27"/>
      <c r="H99" s="27"/>
      <c r="I99" s="27"/>
      <c r="J99" s="27"/>
      <c r="K99" s="27"/>
      <c r="L99" s="274">
        <f>ROUNDUP(SUM($N$88+$N$97),2)</f>
        <v>0</v>
      </c>
      <c r="M99" s="275"/>
      <c r="N99" s="275"/>
      <c r="O99" s="275"/>
      <c r="P99" s="275"/>
      <c r="Q99" s="275"/>
      <c r="R99" s="19"/>
    </row>
    <row r="100" spans="2:32" s="6" customFormat="1" ht="7.5" customHeight="1"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2"/>
      <c r="AE100" s="41"/>
      <c r="AF100" s="41"/>
    </row>
    <row r="103" spans="2:18" ht="14.25" customHeight="1"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</row>
    <row r="104" spans="2:32" s="6" customFormat="1" ht="7.5" customHeight="1">
      <c r="B104" s="194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6"/>
      <c r="AE104" s="44"/>
      <c r="AF104" s="44"/>
    </row>
    <row r="105" spans="2:18" s="6" customFormat="1" ht="37.5" customHeight="1">
      <c r="B105" s="18"/>
      <c r="C105" s="291" t="s">
        <v>103</v>
      </c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19"/>
    </row>
    <row r="106" spans="2:18" s="6" customFormat="1" ht="7.5" customHeight="1">
      <c r="B106" s="18"/>
      <c r="R106" s="19"/>
    </row>
    <row r="107" spans="2:18" s="6" customFormat="1" ht="15" customHeight="1">
      <c r="B107" s="18"/>
      <c r="C107" s="14" t="s">
        <v>12</v>
      </c>
      <c r="F107" s="323" t="str">
        <f>$F$6</f>
        <v>Výměna velkých vápen UT3G - SPARTA Kutná Hora</v>
      </c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R107" s="19"/>
    </row>
    <row r="108" spans="2:18" s="6" customFormat="1" ht="15" customHeight="1">
      <c r="B108" s="18"/>
      <c r="C108" s="13" t="s">
        <v>88</v>
      </c>
      <c r="F108" s="292" t="str">
        <f>$F$7</f>
        <v>IV - Osvětlení hřiště</v>
      </c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R108" s="19"/>
    </row>
    <row r="109" spans="2:18" s="6" customFormat="1" ht="7.5" customHeight="1">
      <c r="B109" s="18"/>
      <c r="R109" s="19"/>
    </row>
    <row r="110" spans="2:18" s="6" customFormat="1" ht="18.75" customHeight="1">
      <c r="B110" s="18"/>
      <c r="C110" s="14" t="s">
        <v>15</v>
      </c>
      <c r="F110" s="15" t="str">
        <f>$F$9</f>
        <v>Kutná Hora, ulice Jana Palacha</v>
      </c>
      <c r="K110" s="14" t="s">
        <v>16</v>
      </c>
      <c r="M110" s="299">
        <f>IF($O$9="","",$O$9)</f>
      </c>
      <c r="N110" s="266"/>
      <c r="O110" s="266"/>
      <c r="P110" s="266"/>
      <c r="R110" s="19"/>
    </row>
    <row r="111" spans="2:18" s="6" customFormat="1" ht="7.5" customHeight="1">
      <c r="B111" s="18"/>
      <c r="R111" s="19"/>
    </row>
    <row r="112" spans="2:18" s="6" customFormat="1" ht="15.75" customHeight="1">
      <c r="B112" s="18"/>
      <c r="C112" s="14" t="s">
        <v>18</v>
      </c>
      <c r="F112" s="15" t="str">
        <f>F83</f>
        <v>Město Kutná Hora, Havlíčkovo náměstí 552/1, 284 01 Kutná Hora</v>
      </c>
      <c r="K112" s="14" t="s">
        <v>23</v>
      </c>
      <c r="M112" s="267">
        <f>M83</f>
        <v>0</v>
      </c>
      <c r="N112" s="266"/>
      <c r="O112" s="266"/>
      <c r="P112" s="266"/>
      <c r="Q112" s="266"/>
      <c r="R112" s="19"/>
    </row>
    <row r="113" spans="2:18" s="6" customFormat="1" ht="15" customHeight="1">
      <c r="B113" s="18"/>
      <c r="C113" s="14" t="s">
        <v>22</v>
      </c>
      <c r="F113" s="15" t="str">
        <f>IF($E$15="","",$E$15)</f>
        <v> </v>
      </c>
      <c r="K113" s="14" t="s">
        <v>25</v>
      </c>
      <c r="M113" s="267" t="str">
        <f>$E$21</f>
        <v> </v>
      </c>
      <c r="N113" s="266"/>
      <c r="O113" s="266"/>
      <c r="P113" s="266"/>
      <c r="Q113" s="266"/>
      <c r="R113" s="19"/>
    </row>
    <row r="114" spans="2:18" s="6" customFormat="1" ht="11.25" customHeight="1">
      <c r="B114" s="18"/>
      <c r="R114" s="19"/>
    </row>
    <row r="115" spans="2:32" s="83" customFormat="1" ht="30" customHeight="1">
      <c r="B115" s="84"/>
      <c r="C115" s="85" t="s">
        <v>104</v>
      </c>
      <c r="D115" s="86" t="s">
        <v>105</v>
      </c>
      <c r="E115" s="86" t="s">
        <v>47</v>
      </c>
      <c r="F115" s="306" t="s">
        <v>106</v>
      </c>
      <c r="G115" s="307"/>
      <c r="H115" s="307"/>
      <c r="I115" s="307"/>
      <c r="J115" s="86" t="s">
        <v>107</v>
      </c>
      <c r="K115" s="86" t="s">
        <v>108</v>
      </c>
      <c r="L115" s="306" t="s">
        <v>109</v>
      </c>
      <c r="M115" s="307"/>
      <c r="N115" s="306" t="s">
        <v>110</v>
      </c>
      <c r="O115" s="307"/>
      <c r="P115" s="307"/>
      <c r="Q115" s="321"/>
      <c r="R115" s="87"/>
      <c r="T115" s="51" t="s">
        <v>111</v>
      </c>
      <c r="U115" s="52" t="s">
        <v>29</v>
      </c>
      <c r="V115" s="52" t="s">
        <v>112</v>
      </c>
      <c r="W115" s="52" t="s">
        <v>113</v>
      </c>
      <c r="X115" s="52" t="s">
        <v>114</v>
      </c>
      <c r="Y115" s="52" t="s">
        <v>115</v>
      </c>
      <c r="Z115" s="52" t="s">
        <v>116</v>
      </c>
      <c r="AA115" s="53" t="s">
        <v>117</v>
      </c>
      <c r="AE115" s="306" t="s">
        <v>109</v>
      </c>
      <c r="AF115" s="307"/>
    </row>
    <row r="116" spans="2:47" s="6" customFormat="1" ht="30" customHeight="1">
      <c r="B116" s="18"/>
      <c r="C116" s="55" t="s">
        <v>90</v>
      </c>
      <c r="N116" s="322">
        <f>$N$117+$N$122</f>
        <v>0</v>
      </c>
      <c r="O116" s="266"/>
      <c r="P116" s="266"/>
      <c r="Q116" s="266"/>
      <c r="R116" s="19"/>
      <c r="T116" s="54"/>
      <c r="U116" s="32"/>
      <c r="V116" s="32"/>
      <c r="W116" s="88">
        <f>$W$117+$W$122</f>
        <v>0</v>
      </c>
      <c r="X116" s="32"/>
      <c r="Y116" s="88">
        <f>$Y$117+$Y$122</f>
        <v>0</v>
      </c>
      <c r="Z116" s="32"/>
      <c r="AA116" s="89">
        <f>$AA$117+$AA$122</f>
        <v>0</v>
      </c>
      <c r="AT116" s="6" t="s">
        <v>64</v>
      </c>
      <c r="AU116" s="6" t="s">
        <v>96</v>
      </c>
    </row>
    <row r="117" spans="2:51" s="90" customFormat="1" ht="37.5" customHeight="1">
      <c r="B117" s="91"/>
      <c r="D117" s="92" t="s">
        <v>97</v>
      </c>
      <c r="N117" s="324">
        <f>$N$118+$N$120</f>
        <v>0</v>
      </c>
      <c r="O117" s="325"/>
      <c r="P117" s="325"/>
      <c r="Q117" s="325"/>
      <c r="R117" s="94"/>
      <c r="T117" s="95"/>
      <c r="W117" s="96">
        <f>$W$118+$W$120</f>
        <v>0</v>
      </c>
      <c r="Y117" s="96">
        <f>$Y$118+$Y$120</f>
        <v>0</v>
      </c>
      <c r="AA117" s="97">
        <f>$AA$118+$AA$120</f>
        <v>0</v>
      </c>
      <c r="AR117" s="93" t="s">
        <v>14</v>
      </c>
      <c r="AT117" s="93" t="s">
        <v>64</v>
      </c>
      <c r="AU117" s="93" t="s">
        <v>65</v>
      </c>
      <c r="AY117" s="93" t="s">
        <v>118</v>
      </c>
    </row>
    <row r="118" spans="2:51" s="90" customFormat="1" ht="21" customHeight="1">
      <c r="B118" s="91"/>
      <c r="D118" s="98" t="s">
        <v>99</v>
      </c>
      <c r="N118" s="339">
        <f>SUM($N$119:$N$119)</f>
        <v>0</v>
      </c>
      <c r="O118" s="325"/>
      <c r="P118" s="325"/>
      <c r="Q118" s="325"/>
      <c r="R118" s="94"/>
      <c r="T118" s="95"/>
      <c r="W118" s="96">
        <f>SUM($W$119:$W$119)</f>
        <v>0</v>
      </c>
      <c r="Y118" s="96">
        <f>SUM($Y$119:$Y$119)</f>
        <v>0</v>
      </c>
      <c r="AA118" s="97">
        <f>SUM($AA$119:$AA$119)</f>
        <v>0</v>
      </c>
      <c r="AR118" s="93" t="s">
        <v>14</v>
      </c>
      <c r="AT118" s="93" t="s">
        <v>64</v>
      </c>
      <c r="AU118" s="93" t="s">
        <v>14</v>
      </c>
      <c r="AY118" s="93" t="s">
        <v>118</v>
      </c>
    </row>
    <row r="119" spans="2:62" s="6" customFormat="1" ht="27" customHeight="1">
      <c r="B119" s="18"/>
      <c r="C119" s="99"/>
      <c r="D119" s="99"/>
      <c r="E119" s="100"/>
      <c r="F119" s="340"/>
      <c r="G119" s="335"/>
      <c r="H119" s="335"/>
      <c r="I119" s="335"/>
      <c r="J119" s="101"/>
      <c r="K119" s="102"/>
      <c r="L119" s="334"/>
      <c r="M119" s="335"/>
      <c r="N119" s="334">
        <f>ROUND($L$119*$K$119,2)</f>
        <v>0</v>
      </c>
      <c r="O119" s="335"/>
      <c r="P119" s="335"/>
      <c r="Q119" s="335"/>
      <c r="R119" s="19"/>
      <c r="T119" s="103"/>
      <c r="U119" s="25" t="s">
        <v>30</v>
      </c>
      <c r="V119" s="104">
        <v>1.176</v>
      </c>
      <c r="W119" s="104">
        <f>$V$119*$K$119</f>
        <v>0</v>
      </c>
      <c r="X119" s="104">
        <v>0</v>
      </c>
      <c r="Y119" s="104">
        <f>$X$119*$K$119</f>
        <v>0</v>
      </c>
      <c r="Z119" s="104">
        <v>0</v>
      </c>
      <c r="AA119" s="105">
        <f>$Z$119*$K$119</f>
        <v>0</v>
      </c>
      <c r="AE119" s="334">
        <v>280</v>
      </c>
      <c r="AF119" s="335"/>
      <c r="AG119" s="6" t="e">
        <f>'Rekapitulace stavby'!#REF!</f>
        <v>#REF!</v>
      </c>
      <c r="AH119" s="6" t="e">
        <f>AE119*AG119</f>
        <v>#REF!</v>
      </c>
      <c r="AR119" s="6" t="s">
        <v>121</v>
      </c>
      <c r="AT119" s="6" t="s">
        <v>119</v>
      </c>
      <c r="AU119" s="6" t="s">
        <v>86</v>
      </c>
      <c r="AY119" s="6" t="s">
        <v>118</v>
      </c>
      <c r="BE119" s="106">
        <f>IF($U$119="základní",$N$119,0)</f>
        <v>0</v>
      </c>
      <c r="BF119" s="106">
        <f>IF($U$119="snížená",$N$119,0)</f>
        <v>0</v>
      </c>
      <c r="BG119" s="106">
        <f>IF($U$119="zákl. přenesena",$N$119,0)</f>
        <v>0</v>
      </c>
      <c r="BH119" s="106">
        <f>IF($U$119="sníž. přenesena",$N$119,0)</f>
        <v>0</v>
      </c>
      <c r="BI119" s="106">
        <f>IF($U$119="nulová",$N$119,0)</f>
        <v>0</v>
      </c>
      <c r="BJ119" s="6" t="s">
        <v>14</v>
      </c>
    </row>
    <row r="120" spans="2:51" s="90" customFormat="1" ht="30.75" customHeight="1">
      <c r="B120" s="91"/>
      <c r="D120" s="98" t="s">
        <v>135</v>
      </c>
      <c r="N120" s="339">
        <f>SUM($N$121:$N$121)</f>
        <v>0</v>
      </c>
      <c r="O120" s="325"/>
      <c r="P120" s="325"/>
      <c r="Q120" s="325"/>
      <c r="R120" s="94"/>
      <c r="T120" s="95"/>
      <c r="W120" s="96">
        <f>SUM($W$121:$W$121)</f>
        <v>0</v>
      </c>
      <c r="Y120" s="96">
        <f>SUM($Y$121:$Y$121)</f>
        <v>0</v>
      </c>
      <c r="AA120" s="97">
        <f>SUM($AA$121:$AA$121)</f>
        <v>0</v>
      </c>
      <c r="AG120" s="6" t="e">
        <f>#REF!</f>
        <v>#REF!</v>
      </c>
      <c r="AH120" s="6" t="e">
        <f aca="true" t="shared" si="0" ref="AH120:AH129">AE120*AG120</f>
        <v>#REF!</v>
      </c>
      <c r="AR120" s="93" t="s">
        <v>14</v>
      </c>
      <c r="AT120" s="93" t="s">
        <v>64</v>
      </c>
      <c r="AU120" s="93" t="s">
        <v>14</v>
      </c>
      <c r="AY120" s="93" t="s">
        <v>118</v>
      </c>
    </row>
    <row r="121" spans="2:62" s="6" customFormat="1" ht="15.75" customHeight="1">
      <c r="B121" s="18"/>
      <c r="C121" s="99"/>
      <c r="D121" s="99"/>
      <c r="E121" s="100"/>
      <c r="F121" s="340"/>
      <c r="G121" s="335"/>
      <c r="H121" s="335"/>
      <c r="I121" s="335"/>
      <c r="J121" s="101"/>
      <c r="K121" s="102"/>
      <c r="L121" s="334"/>
      <c r="M121" s="335"/>
      <c r="N121" s="334">
        <f>ROUND($L$121*$K$121,2)</f>
        <v>0</v>
      </c>
      <c r="O121" s="335"/>
      <c r="P121" s="335"/>
      <c r="Q121" s="335"/>
      <c r="R121" s="19"/>
      <c r="T121" s="103"/>
      <c r="U121" s="25" t="s">
        <v>30</v>
      </c>
      <c r="V121" s="104">
        <v>0.629</v>
      </c>
      <c r="W121" s="104">
        <f>$V$121*$K$121</f>
        <v>0</v>
      </c>
      <c r="X121" s="104">
        <v>2.45329</v>
      </c>
      <c r="Y121" s="104">
        <f>$X$121*$K$121</f>
        <v>0</v>
      </c>
      <c r="Z121" s="104">
        <v>0</v>
      </c>
      <c r="AA121" s="105">
        <f>$Z$121*$K$121</f>
        <v>0</v>
      </c>
      <c r="AE121" s="334">
        <v>2550</v>
      </c>
      <c r="AF121" s="335"/>
      <c r="AG121" s="6" t="e">
        <f aca="true" t="shared" si="1" ref="AG121:AG128">AG120</f>
        <v>#REF!</v>
      </c>
      <c r="AH121" s="6" t="e">
        <f t="shared" si="0"/>
        <v>#REF!</v>
      </c>
      <c r="AR121" s="6" t="s">
        <v>121</v>
      </c>
      <c r="AT121" s="6" t="s">
        <v>119</v>
      </c>
      <c r="AU121" s="6" t="s">
        <v>86</v>
      </c>
      <c r="AY121" s="6" t="s">
        <v>118</v>
      </c>
      <c r="BE121" s="106">
        <f>IF($U$121="základní",$N$121,0)</f>
        <v>0</v>
      </c>
      <c r="BF121" s="106">
        <f>IF($U$121="snížená",$N$121,0)</f>
        <v>0</v>
      </c>
      <c r="BG121" s="106">
        <f>IF($U$121="zákl. přenesena",$N$121,0)</f>
        <v>0</v>
      </c>
      <c r="BH121" s="106">
        <f>IF($U$121="sníž. přenesena",$N$121,0)</f>
        <v>0</v>
      </c>
      <c r="BI121" s="106">
        <f>IF($U$121="nulová",$N$121,0)</f>
        <v>0</v>
      </c>
      <c r="BJ121" s="6" t="s">
        <v>14</v>
      </c>
    </row>
    <row r="122" spans="2:51" s="90" customFormat="1" ht="37.5" customHeight="1">
      <c r="B122" s="91"/>
      <c r="D122" s="92" t="s">
        <v>136</v>
      </c>
      <c r="N122" s="324">
        <f>$N$123+$N$125+$N$127</f>
        <v>0</v>
      </c>
      <c r="O122" s="325"/>
      <c r="P122" s="325"/>
      <c r="Q122" s="325"/>
      <c r="R122" s="94"/>
      <c r="T122" s="95"/>
      <c r="W122" s="96">
        <f>$W$123+$W$125+$W$127</f>
        <v>0</v>
      </c>
      <c r="Y122" s="96">
        <f>$Y$123+$Y$125+$Y$127</f>
        <v>0</v>
      </c>
      <c r="AA122" s="97">
        <f>$AA$123+$AA$125+$AA$127</f>
        <v>0</v>
      </c>
      <c r="AG122" s="6" t="e">
        <f>#REF!</f>
        <v>#REF!</v>
      </c>
      <c r="AH122" s="6" t="e">
        <f t="shared" si="0"/>
        <v>#REF!</v>
      </c>
      <c r="AR122" s="93" t="s">
        <v>86</v>
      </c>
      <c r="AT122" s="93" t="s">
        <v>64</v>
      </c>
      <c r="AU122" s="93" t="s">
        <v>65</v>
      </c>
      <c r="AY122" s="93" t="s">
        <v>118</v>
      </c>
    </row>
    <row r="123" spans="2:51" s="90" customFormat="1" ht="21" customHeight="1">
      <c r="B123" s="91"/>
      <c r="D123" s="98" t="s">
        <v>137</v>
      </c>
      <c r="N123" s="339">
        <f>SUM($N$124:$N$124)</f>
        <v>0</v>
      </c>
      <c r="O123" s="325"/>
      <c r="P123" s="325"/>
      <c r="Q123" s="325"/>
      <c r="R123" s="94"/>
      <c r="T123" s="95"/>
      <c r="W123" s="96">
        <f>SUM($W$124:$W$124)</f>
        <v>0</v>
      </c>
      <c r="Y123" s="96">
        <f>SUM($Y$124:$Y$124)</f>
        <v>0</v>
      </c>
      <c r="AA123" s="97">
        <f>SUM($AA$124:$AA$124)</f>
        <v>0</v>
      </c>
      <c r="AG123" s="6" t="e">
        <f t="shared" si="1"/>
        <v>#REF!</v>
      </c>
      <c r="AH123" s="6" t="e">
        <f t="shared" si="0"/>
        <v>#REF!</v>
      </c>
      <c r="AR123" s="93" t="s">
        <v>86</v>
      </c>
      <c r="AT123" s="93" t="s">
        <v>64</v>
      </c>
      <c r="AU123" s="93" t="s">
        <v>14</v>
      </c>
      <c r="AY123" s="93" t="s">
        <v>118</v>
      </c>
    </row>
    <row r="124" spans="2:62" s="6" customFormat="1" ht="15.75" customHeight="1">
      <c r="B124" s="18"/>
      <c r="C124" s="99"/>
      <c r="D124" s="99"/>
      <c r="E124" s="100"/>
      <c r="F124" s="340"/>
      <c r="G124" s="335"/>
      <c r="H124" s="335"/>
      <c r="I124" s="335"/>
      <c r="J124" s="101"/>
      <c r="K124" s="102"/>
      <c r="L124" s="334"/>
      <c r="M124" s="335"/>
      <c r="N124" s="334">
        <f>ROUND($L$124*$K$124,2)</f>
        <v>0</v>
      </c>
      <c r="O124" s="335"/>
      <c r="P124" s="335"/>
      <c r="Q124" s="335"/>
      <c r="R124" s="19"/>
      <c r="T124" s="103"/>
      <c r="U124" s="25" t="s">
        <v>30</v>
      </c>
      <c r="V124" s="104">
        <v>4.958</v>
      </c>
      <c r="W124" s="104">
        <f>$V$124*$K$124</f>
        <v>0</v>
      </c>
      <c r="X124" s="104">
        <v>0</v>
      </c>
      <c r="Y124" s="104">
        <f>$X$124*$K$124</f>
        <v>0</v>
      </c>
      <c r="Z124" s="104">
        <v>0</v>
      </c>
      <c r="AA124" s="105">
        <f>$Z$124*$K$124</f>
        <v>0</v>
      </c>
      <c r="AE124" s="334">
        <v>3800</v>
      </c>
      <c r="AF124" s="335"/>
      <c r="AG124" s="6" t="e">
        <f t="shared" si="1"/>
        <v>#REF!</v>
      </c>
      <c r="AH124" s="6" t="e">
        <f t="shared" si="0"/>
        <v>#REF!</v>
      </c>
      <c r="AR124" s="6" t="s">
        <v>122</v>
      </c>
      <c r="AT124" s="6" t="s">
        <v>119</v>
      </c>
      <c r="AU124" s="6" t="s">
        <v>86</v>
      </c>
      <c r="AY124" s="6" t="s">
        <v>118</v>
      </c>
      <c r="BE124" s="106">
        <f>IF($U$124="základní",$N$124,0)</f>
        <v>0</v>
      </c>
      <c r="BF124" s="106">
        <f>IF($U$124="snížená",$N$124,0)</f>
        <v>0</v>
      </c>
      <c r="BG124" s="106">
        <f>IF($U$124="zákl. přenesena",$N$124,0)</f>
        <v>0</v>
      </c>
      <c r="BH124" s="106">
        <f>IF($U$124="sníž. přenesena",$N$124,0)</f>
        <v>0</v>
      </c>
      <c r="BI124" s="106">
        <f>IF($U$124="nulová",$N$124,0)</f>
        <v>0</v>
      </c>
      <c r="BJ124" s="6" t="s">
        <v>14</v>
      </c>
    </row>
    <row r="125" spans="2:51" s="90" customFormat="1" ht="30.75" customHeight="1">
      <c r="B125" s="91"/>
      <c r="D125" s="98" t="s">
        <v>138</v>
      </c>
      <c r="N125" s="339">
        <f>$N$126</f>
        <v>0</v>
      </c>
      <c r="O125" s="325"/>
      <c r="P125" s="325"/>
      <c r="Q125" s="325"/>
      <c r="R125" s="94"/>
      <c r="T125" s="95"/>
      <c r="W125" s="96">
        <f>$W$126</f>
        <v>0</v>
      </c>
      <c r="Y125" s="96">
        <f>$Y$126</f>
        <v>0</v>
      </c>
      <c r="AA125" s="97">
        <f>$AA$126</f>
        <v>0</v>
      </c>
      <c r="AG125" s="6" t="e">
        <f>#REF!</f>
        <v>#REF!</v>
      </c>
      <c r="AH125" s="6" t="e">
        <f t="shared" si="0"/>
        <v>#REF!</v>
      </c>
      <c r="AR125" s="93" t="s">
        <v>86</v>
      </c>
      <c r="AT125" s="93" t="s">
        <v>64</v>
      </c>
      <c r="AU125" s="93" t="s">
        <v>14</v>
      </c>
      <c r="AY125" s="93" t="s">
        <v>118</v>
      </c>
    </row>
    <row r="126" spans="2:62" s="6" customFormat="1" ht="15.75" customHeight="1">
      <c r="B126" s="18"/>
      <c r="C126" s="99"/>
      <c r="D126" s="99"/>
      <c r="E126" s="100"/>
      <c r="F126" s="340"/>
      <c r="G126" s="335"/>
      <c r="H126" s="335"/>
      <c r="I126" s="335"/>
      <c r="J126" s="101"/>
      <c r="K126" s="102"/>
      <c r="L126" s="334"/>
      <c r="M126" s="335"/>
      <c r="N126" s="334">
        <f>ROUND($L$126*$K$126,2)</f>
        <v>0</v>
      </c>
      <c r="O126" s="335"/>
      <c r="P126" s="335"/>
      <c r="Q126" s="335"/>
      <c r="R126" s="19"/>
      <c r="T126" s="103"/>
      <c r="U126" s="25" t="s">
        <v>30</v>
      </c>
      <c r="V126" s="104">
        <v>0.174</v>
      </c>
      <c r="W126" s="104">
        <f>$V$126*$K$126</f>
        <v>0</v>
      </c>
      <c r="X126" s="104">
        <v>0</v>
      </c>
      <c r="Y126" s="104">
        <f>$X$126*$K$126</f>
        <v>0</v>
      </c>
      <c r="Z126" s="104">
        <v>0</v>
      </c>
      <c r="AA126" s="105">
        <f>$Z$126*$K$126</f>
        <v>0</v>
      </c>
      <c r="AE126" s="334">
        <v>262</v>
      </c>
      <c r="AF126" s="335"/>
      <c r="AG126" s="6" t="e">
        <f t="shared" si="1"/>
        <v>#REF!</v>
      </c>
      <c r="AH126" s="6" t="e">
        <f t="shared" si="0"/>
        <v>#REF!</v>
      </c>
      <c r="AR126" s="6" t="s">
        <v>122</v>
      </c>
      <c r="AT126" s="6" t="s">
        <v>119</v>
      </c>
      <c r="AU126" s="6" t="s">
        <v>86</v>
      </c>
      <c r="AY126" s="6" t="s">
        <v>118</v>
      </c>
      <c r="BE126" s="106">
        <f>IF($U$126="základní",$N$126,0)</f>
        <v>0</v>
      </c>
      <c r="BF126" s="106">
        <f>IF($U$126="snížená",$N$126,0)</f>
        <v>0</v>
      </c>
      <c r="BG126" s="106">
        <f>IF($U$126="zákl. přenesena",$N$126,0)</f>
        <v>0</v>
      </c>
      <c r="BH126" s="106">
        <f>IF($U$126="sníž. přenesena",$N$126,0)</f>
        <v>0</v>
      </c>
      <c r="BI126" s="106">
        <f>IF($U$126="nulová",$N$126,0)</f>
        <v>0</v>
      </c>
      <c r="BJ126" s="6" t="s">
        <v>14</v>
      </c>
    </row>
    <row r="127" spans="2:51" s="90" customFormat="1" ht="30.75" customHeight="1">
      <c r="B127" s="91"/>
      <c r="D127" s="98" t="s">
        <v>139</v>
      </c>
      <c r="N127" s="339">
        <f>SUM($N$128:$N$128)</f>
        <v>0</v>
      </c>
      <c r="O127" s="325"/>
      <c r="P127" s="325"/>
      <c r="Q127" s="325"/>
      <c r="R127" s="94"/>
      <c r="T127" s="95"/>
      <c r="W127" s="96">
        <f>SUM($W$128:$W$128)</f>
        <v>0</v>
      </c>
      <c r="Y127" s="96">
        <f>SUM($Y$128:$Y$128)</f>
        <v>0</v>
      </c>
      <c r="AA127" s="97">
        <f>SUM($AA$128:$AA$128)</f>
        <v>0</v>
      </c>
      <c r="AC127" s="116"/>
      <c r="AG127" s="6" t="e">
        <f t="shared" si="1"/>
        <v>#REF!</v>
      </c>
      <c r="AH127" s="6" t="e">
        <f t="shared" si="0"/>
        <v>#REF!</v>
      </c>
      <c r="AR127" s="93" t="s">
        <v>86</v>
      </c>
      <c r="AT127" s="93" t="s">
        <v>64</v>
      </c>
      <c r="AU127" s="93" t="s">
        <v>14</v>
      </c>
      <c r="AY127" s="93" t="s">
        <v>118</v>
      </c>
    </row>
    <row r="128" spans="2:62" s="6" customFormat="1" ht="33" customHeight="1">
      <c r="B128" s="18"/>
      <c r="C128" s="99">
        <v>18</v>
      </c>
      <c r="D128" s="99" t="s">
        <v>119</v>
      </c>
      <c r="E128" s="100" t="s">
        <v>140</v>
      </c>
      <c r="F128" s="336"/>
      <c r="G128" s="335"/>
      <c r="H128" s="335"/>
      <c r="I128" s="335"/>
      <c r="J128" s="115" t="s">
        <v>149</v>
      </c>
      <c r="K128" s="102"/>
      <c r="L128" s="334">
        <v>0</v>
      </c>
      <c r="M128" s="335"/>
      <c r="N128" s="334">
        <f>ROUND($L$128*$K$128,2)</f>
        <v>0</v>
      </c>
      <c r="O128" s="335"/>
      <c r="P128" s="335"/>
      <c r="Q128" s="335"/>
      <c r="R128" s="19"/>
      <c r="T128" s="103"/>
      <c r="U128" s="25" t="s">
        <v>30</v>
      </c>
      <c r="V128" s="104">
        <v>3.996</v>
      </c>
      <c r="W128" s="104">
        <f>$V$128*$K$128</f>
        <v>0</v>
      </c>
      <c r="X128" s="104">
        <v>0</v>
      </c>
      <c r="Y128" s="104">
        <f>$X$128*$K$128</f>
        <v>0</v>
      </c>
      <c r="Z128" s="104">
        <v>0</v>
      </c>
      <c r="AA128" s="105">
        <f>$Z$128*$K$128</f>
        <v>0</v>
      </c>
      <c r="AE128" s="334">
        <v>10600</v>
      </c>
      <c r="AF128" s="335"/>
      <c r="AG128" s="6" t="e">
        <f t="shared" si="1"/>
        <v>#REF!</v>
      </c>
      <c r="AH128" s="6" t="e">
        <f t="shared" si="0"/>
        <v>#REF!</v>
      </c>
      <c r="AR128" s="6" t="s">
        <v>122</v>
      </c>
      <c r="AT128" s="6" t="s">
        <v>119</v>
      </c>
      <c r="AU128" s="6" t="s">
        <v>86</v>
      </c>
      <c r="AY128" s="6" t="s">
        <v>118</v>
      </c>
      <c r="BE128" s="106">
        <f>IF($U$128="základní",$N$128,0)</f>
        <v>0</v>
      </c>
      <c r="BF128" s="106">
        <f>IF($U$128="snížená",$N$128,0)</f>
        <v>0</v>
      </c>
      <c r="BG128" s="106">
        <f>IF($U$128="zákl. přenesena",$N$128,0)</f>
        <v>0</v>
      </c>
      <c r="BH128" s="106">
        <f>IF($U$128="sníž. přenesena",$N$128,0)</f>
        <v>0</v>
      </c>
      <c r="BI128" s="106">
        <f>IF($U$128="nulová",$N$128,0)</f>
        <v>0</v>
      </c>
      <c r="BJ128" s="6" t="s">
        <v>14</v>
      </c>
    </row>
    <row r="129" spans="2:34" s="6" customFormat="1" ht="7.5" customHeight="1"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2"/>
      <c r="AE129" s="41"/>
      <c r="AF129" s="41"/>
      <c r="AG129" s="6" t="e">
        <f>#REF!</f>
        <v>#REF!</v>
      </c>
      <c r="AH129" s="6" t="e">
        <f t="shared" si="0"/>
        <v>#REF!</v>
      </c>
    </row>
    <row r="130" ht="14.25" customHeight="1">
      <c r="AC130" s="2" t="e">
        <f>'Rekapitulace stavby'!#REF!</f>
        <v>#REF!</v>
      </c>
    </row>
    <row r="136" s="2" customFormat="1" ht="14.25" customHeight="1"/>
  </sheetData>
  <sheetProtection/>
  <mergeCells count="85">
    <mergeCell ref="AE126:AF126"/>
    <mergeCell ref="AE128:AF128"/>
    <mergeCell ref="O14:P14"/>
    <mergeCell ref="O15:P15"/>
    <mergeCell ref="AE115:AF115"/>
    <mergeCell ref="AE119:AF119"/>
    <mergeCell ref="AE121:AF121"/>
    <mergeCell ref="AE124:AF124"/>
    <mergeCell ref="M81:P81"/>
    <mergeCell ref="M33:P33"/>
    <mergeCell ref="M27:P27"/>
    <mergeCell ref="M32:P32"/>
    <mergeCell ref="H33:J33"/>
    <mergeCell ref="C2:Q2"/>
    <mergeCell ref="C4:Q4"/>
    <mergeCell ref="F6:P6"/>
    <mergeCell ref="F7:P7"/>
    <mergeCell ref="O11:P11"/>
    <mergeCell ref="O12:P12"/>
    <mergeCell ref="M9:P9"/>
    <mergeCell ref="O17:P17"/>
    <mergeCell ref="O18:P18"/>
    <mergeCell ref="O20:P20"/>
    <mergeCell ref="O21:P21"/>
    <mergeCell ref="M24:P24"/>
    <mergeCell ref="N90:Q90"/>
    <mergeCell ref="L35:P35"/>
    <mergeCell ref="C76:Q76"/>
    <mergeCell ref="F78:P78"/>
    <mergeCell ref="M25:P25"/>
    <mergeCell ref="M83:Q83"/>
    <mergeCell ref="H29:J29"/>
    <mergeCell ref="M29:P29"/>
    <mergeCell ref="H30:J30"/>
    <mergeCell ref="M30:P30"/>
    <mergeCell ref="H31:J31"/>
    <mergeCell ref="M31:P31"/>
    <mergeCell ref="H32:J32"/>
    <mergeCell ref="L99:Q99"/>
    <mergeCell ref="F79:P79"/>
    <mergeCell ref="F107:P107"/>
    <mergeCell ref="F108:P108"/>
    <mergeCell ref="M84:Q84"/>
    <mergeCell ref="C86:G86"/>
    <mergeCell ref="N86:Q86"/>
    <mergeCell ref="N88:Q88"/>
    <mergeCell ref="N89:Q89"/>
    <mergeCell ref="N91:Q91"/>
    <mergeCell ref="F119:I119"/>
    <mergeCell ref="L119:M119"/>
    <mergeCell ref="N119:Q119"/>
    <mergeCell ref="C105:Q105"/>
    <mergeCell ref="M110:P110"/>
    <mergeCell ref="M112:Q112"/>
    <mergeCell ref="M113:Q113"/>
    <mergeCell ref="F115:I115"/>
    <mergeCell ref="L115:M115"/>
    <mergeCell ref="N115:Q115"/>
    <mergeCell ref="N124:Q124"/>
    <mergeCell ref="F126:I126"/>
    <mergeCell ref="L126:M126"/>
    <mergeCell ref="N126:Q126"/>
    <mergeCell ref="F121:I121"/>
    <mergeCell ref="L121:M121"/>
    <mergeCell ref="N121:Q121"/>
    <mergeCell ref="N120:Q120"/>
    <mergeCell ref="N122:Q122"/>
    <mergeCell ref="N123:Q123"/>
    <mergeCell ref="N125:Q125"/>
    <mergeCell ref="F128:I128"/>
    <mergeCell ref="L128:M128"/>
    <mergeCell ref="N128:Q128"/>
    <mergeCell ref="N127:Q127"/>
    <mergeCell ref="F124:I124"/>
    <mergeCell ref="L124:M124"/>
    <mergeCell ref="H1:K1"/>
    <mergeCell ref="S2:AC2"/>
    <mergeCell ref="N116:Q116"/>
    <mergeCell ref="N117:Q117"/>
    <mergeCell ref="N118:Q118"/>
    <mergeCell ref="N92:Q92"/>
    <mergeCell ref="N93:Q93"/>
    <mergeCell ref="N94:Q94"/>
    <mergeCell ref="N95:Q95"/>
    <mergeCell ref="N97:Q9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  <hyperlink ref="AE1" location="C115" tooltip="Rozpočet" display="3) Rozpočet"/>
  </hyperlinks>
  <printOptions horizontalCentered="1"/>
  <pageMargins left="0.3937007874015748" right="0.3937007874015748" top="0.5905511811023623" bottom="0.5905511811023623" header="0" footer="0"/>
  <pageSetup blackAndWhite="1" fitToHeight="100" horizontalDpi="600" verticalDpi="600" orientation="portrait" paperSize="9" scale="95" r:id="rId2"/>
  <headerFooter alignWithMargins="0">
    <oddFooter>&amp;CStrana &amp;P z &amp;N</oddFooter>
  </headerFooter>
  <rowBreaks count="1" manualBreakCount="1"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Koňák Josef</dc:creator>
  <cp:keywords/>
  <dc:description/>
  <cp:lastModifiedBy>MěÚ Kutná Hora</cp:lastModifiedBy>
  <cp:lastPrinted>2018-05-17T06:31:50Z</cp:lastPrinted>
  <dcterms:created xsi:type="dcterms:W3CDTF">2013-07-03T08:48:34Z</dcterms:created>
  <dcterms:modified xsi:type="dcterms:W3CDTF">2018-05-17T06:31:52Z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